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3D1A710C-6663-3D7B-7F91-EC182F24A4BC}"/>
  <workbookPr updateLinks="never" codeName="ThisWorkbook" defaultThemeVersion="202300"/>
  <mc:AlternateContent xmlns:mc="http://schemas.openxmlformats.org/markup-compatibility/2006">
    <mc:Choice Requires="x15">
      <x15ac:absPath xmlns:x15ac="http://schemas.microsoft.com/office/spreadsheetml/2010/11/ac" url="C:\Users\castr\OneDrive\Escritorio\AL SUBA\FORMULACIONES\DOTACIONES DEPORTIVAS\VERSIÓN PARA COMITE DE CONTRATACION\"/>
    </mc:Choice>
  </mc:AlternateContent>
  <xr:revisionPtr revIDLastSave="0" documentId="8_{A17458E2-C115-4C5D-8367-1CE5DD46A42C}" xr6:coauthVersionLast="47" xr6:coauthVersionMax="47" xr10:uidLastSave="{00000000-0000-0000-0000-000000000000}"/>
  <bookViews>
    <workbookView xWindow="0" yWindow="390" windowWidth="20490" windowHeight="10770" xr2:uid="{6AE49A48-5C1E-49FE-96E4-86AAF7CA509A}"/>
  </bookViews>
  <sheets>
    <sheet name="Estudio_Mercado" sheetId="4"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 name="listaBolsa" sheetId="12" state="hidden" r:id="rId7"/>
  </sheets>
  <externalReferences>
    <externalReference r:id="rId8"/>
    <externalReference r:id="rId9"/>
  </externalReferences>
  <definedNames>
    <definedName name="_xlnm._FilterDatabase" localSheetId="0" hidden="1">Estudio_Mercado!$A$10:$CR$10</definedName>
    <definedName name="_xlnm._FilterDatabase" localSheetId="5" hidden="1">'FORMATO DE OFERTA ECONÓMICA'!$D$11:$E$25</definedName>
    <definedName name="_xleta.ROUND" hidden="1" xlm="1">#NAME?</definedName>
    <definedName name="_xlnm.Print_Area" localSheetId="0">Estudio_Mercado!$A$1:$AE$75</definedName>
  </definedNames>
  <calcPr calcId="191029"/>
  <pivotCaches>
    <pivotCache cacheId="0" r:id="rId10"/>
    <pivotCache cacheId="1" r:id="rId11"/>
    <pivotCache cacheId="2"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5" i="4" l="1"/>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E7" i="11"/>
  <c r="H67" i="11"/>
  <c r="C62" i="11"/>
  <c r="D62" i="11"/>
  <c r="E62" i="11"/>
  <c r="C63" i="11"/>
  <c r="D63" i="11"/>
  <c r="E63" i="11"/>
  <c r="C64" i="11"/>
  <c r="D64" i="11"/>
  <c r="E64" i="11"/>
  <c r="C65" i="11"/>
  <c r="D65" i="11"/>
  <c r="E65" i="11"/>
  <c r="C66" i="11"/>
  <c r="D66" i="11"/>
  <c r="E66" i="11"/>
  <c r="C12" i="11"/>
  <c r="D12" i="11"/>
  <c r="E12" i="11"/>
  <c r="C13" i="11"/>
  <c r="D13" i="11"/>
  <c r="E13" i="11"/>
  <c r="C14" i="11"/>
  <c r="D14" i="11"/>
  <c r="E14" i="11"/>
  <c r="C15" i="11"/>
  <c r="D15" i="11"/>
  <c r="E15" i="11"/>
  <c r="C16" i="11"/>
  <c r="D16" i="11"/>
  <c r="E16" i="11"/>
  <c r="C17" i="11"/>
  <c r="D17" i="11"/>
  <c r="E17" i="11"/>
  <c r="C18" i="11"/>
  <c r="D18" i="11"/>
  <c r="E18" i="11"/>
  <c r="C19" i="11"/>
  <c r="D19" i="11"/>
  <c r="E19" i="11"/>
  <c r="C20" i="11"/>
  <c r="D20" i="11"/>
  <c r="E20" i="11"/>
  <c r="C21" i="11"/>
  <c r="D21" i="11"/>
  <c r="E21" i="11"/>
  <c r="C22" i="11"/>
  <c r="D22" i="11"/>
  <c r="E22" i="11"/>
  <c r="C23" i="11"/>
  <c r="D23" i="11"/>
  <c r="E23" i="11"/>
  <c r="C24" i="11"/>
  <c r="D24" i="11"/>
  <c r="E24" i="11"/>
  <c r="C25" i="11"/>
  <c r="D25" i="11"/>
  <c r="E25" i="11"/>
  <c r="C26" i="11"/>
  <c r="D26" i="11"/>
  <c r="E26" i="11"/>
  <c r="C27" i="11"/>
  <c r="D27" i="11"/>
  <c r="E27" i="11"/>
  <c r="C28" i="11"/>
  <c r="D28" i="11"/>
  <c r="E28" i="11"/>
  <c r="C29" i="11"/>
  <c r="D29" i="11"/>
  <c r="E29" i="11"/>
  <c r="C30" i="11"/>
  <c r="D30" i="11"/>
  <c r="E30" i="11"/>
  <c r="C31" i="11"/>
  <c r="D31" i="11"/>
  <c r="E31" i="11"/>
  <c r="C32" i="11"/>
  <c r="D32" i="11"/>
  <c r="E32" i="11"/>
  <c r="C33" i="11"/>
  <c r="D33" i="11"/>
  <c r="E33" i="11"/>
  <c r="C34" i="11"/>
  <c r="D34" i="11"/>
  <c r="E34" i="11"/>
  <c r="C35" i="11"/>
  <c r="D35" i="11"/>
  <c r="E35" i="11"/>
  <c r="C36" i="11"/>
  <c r="D36" i="11"/>
  <c r="E36" i="11"/>
  <c r="C37" i="11"/>
  <c r="D37" i="11"/>
  <c r="E37" i="11"/>
  <c r="C38" i="11"/>
  <c r="D38" i="11"/>
  <c r="E38" i="11"/>
  <c r="C39" i="11"/>
  <c r="D39" i="11"/>
  <c r="E39" i="11"/>
  <c r="C40" i="11"/>
  <c r="D40" i="11"/>
  <c r="E40" i="11"/>
  <c r="C41" i="11"/>
  <c r="D41" i="11"/>
  <c r="E41" i="11"/>
  <c r="C42" i="11"/>
  <c r="D42" i="11"/>
  <c r="E42" i="11"/>
  <c r="C43" i="11"/>
  <c r="D43" i="11"/>
  <c r="E43" i="11"/>
  <c r="C44" i="11"/>
  <c r="D44" i="11"/>
  <c r="E44" i="11"/>
  <c r="C45" i="11"/>
  <c r="D45" i="11"/>
  <c r="E45" i="11"/>
  <c r="C46" i="11"/>
  <c r="D46" i="11"/>
  <c r="E46" i="11"/>
  <c r="C47" i="11"/>
  <c r="D47" i="11"/>
  <c r="E47" i="11"/>
  <c r="C48" i="11"/>
  <c r="D48" i="11"/>
  <c r="E48" i="11"/>
  <c r="C49" i="11"/>
  <c r="D49" i="11"/>
  <c r="E49" i="11"/>
  <c r="C50" i="11"/>
  <c r="D50" i="11"/>
  <c r="E50" i="11"/>
  <c r="C51" i="11"/>
  <c r="D51" i="11"/>
  <c r="E51" i="11"/>
  <c r="C52" i="11"/>
  <c r="D52" i="11"/>
  <c r="E52" i="11"/>
  <c r="C53" i="11"/>
  <c r="D53" i="11"/>
  <c r="E53" i="11"/>
  <c r="C54" i="11"/>
  <c r="D54" i="11"/>
  <c r="E54" i="11"/>
  <c r="C55" i="11"/>
  <c r="D55" i="11"/>
  <c r="E55" i="11"/>
  <c r="C56" i="11"/>
  <c r="D56" i="11"/>
  <c r="E56" i="11"/>
  <c r="C57" i="11"/>
  <c r="D57" i="11"/>
  <c r="E57" i="11"/>
  <c r="C58" i="11"/>
  <c r="D58" i="11"/>
  <c r="E58" i="11"/>
  <c r="C59" i="11"/>
  <c r="D59" i="11"/>
  <c r="E59" i="11"/>
  <c r="C60" i="11"/>
  <c r="D60" i="11"/>
  <c r="E60" i="11"/>
  <c r="C61" i="11"/>
  <c r="D61" i="11"/>
  <c r="E61" i="11"/>
  <c r="C11" i="11"/>
  <c r="I12" i="11" l="1"/>
  <c r="I13" i="11"/>
  <c r="I14" i="11"/>
  <c r="I15" i="11"/>
  <c r="I16" i="11"/>
  <c r="I17" i="11"/>
  <c r="I18" i="11"/>
  <c r="I19" i="11"/>
  <c r="I20" i="11"/>
  <c r="I21" i="11"/>
  <c r="I22" i="11"/>
  <c r="I23" i="11"/>
  <c r="I24" i="11"/>
  <c r="I25" i="11"/>
  <c r="I26" i="11"/>
  <c r="I27" i="11"/>
  <c r="I28" i="11"/>
  <c r="I29" i="11"/>
  <c r="I30" i="11"/>
  <c r="I31" i="11"/>
  <c r="I32" i="11"/>
  <c r="I33" i="11"/>
  <c r="I11" i="11"/>
  <c r="J12" i="4"/>
  <c r="P12" i="4"/>
  <c r="V12" i="4"/>
  <c r="J13" i="4"/>
  <c r="P13" i="4"/>
  <c r="V13" i="4"/>
  <c r="L14" i="4"/>
  <c r="P14" i="4"/>
  <c r="V14" i="4"/>
  <c r="J15" i="4"/>
  <c r="P15" i="4"/>
  <c r="X15" i="4"/>
  <c r="J16" i="4"/>
  <c r="R16" i="4"/>
  <c r="V16" i="4"/>
  <c r="W16" i="4" s="1"/>
  <c r="Y16" i="4" s="1"/>
  <c r="L17" i="4"/>
  <c r="P17" i="4"/>
  <c r="V17" i="4"/>
  <c r="J18" i="4"/>
  <c r="P18" i="4"/>
  <c r="V18" i="4"/>
  <c r="J19" i="4"/>
  <c r="P19" i="4"/>
  <c r="V19" i="4"/>
  <c r="L20" i="4"/>
  <c r="P20" i="4"/>
  <c r="V20" i="4"/>
  <c r="J21" i="4"/>
  <c r="K21" i="4" s="1"/>
  <c r="M21" i="4" s="1"/>
  <c r="P21" i="4"/>
  <c r="V21" i="4"/>
  <c r="J22" i="4"/>
  <c r="P22" i="4"/>
  <c r="Q22" i="4" s="1"/>
  <c r="S22" i="4" s="1"/>
  <c r="V22" i="4"/>
  <c r="J23" i="4"/>
  <c r="P23" i="4"/>
  <c r="X23" i="4"/>
  <c r="J24" i="4"/>
  <c r="K24" i="4" s="1"/>
  <c r="M24" i="4" s="1"/>
  <c r="R24" i="4"/>
  <c r="V24" i="4"/>
  <c r="L25" i="4"/>
  <c r="P25" i="4"/>
  <c r="V25" i="4"/>
  <c r="L26" i="4"/>
  <c r="P26" i="4"/>
  <c r="V26" i="4"/>
  <c r="J27" i="4"/>
  <c r="P27" i="4"/>
  <c r="V27" i="4"/>
  <c r="W27" i="4" s="1"/>
  <c r="Y27" i="4" s="1"/>
  <c r="J28" i="4"/>
  <c r="R28" i="4"/>
  <c r="V28" i="4"/>
  <c r="J29" i="4"/>
  <c r="K29" i="4" s="1"/>
  <c r="M29" i="4" s="1"/>
  <c r="P29" i="4"/>
  <c r="V29" i="4"/>
  <c r="J30" i="4"/>
  <c r="P30" i="4"/>
  <c r="X30" i="4"/>
  <c r="J31" i="4"/>
  <c r="P31" i="4"/>
  <c r="X31" i="4"/>
  <c r="J32" i="4"/>
  <c r="K32" i="4" s="1"/>
  <c r="M32" i="4" s="1"/>
  <c r="R32" i="4"/>
  <c r="V32" i="4"/>
  <c r="L33" i="4"/>
  <c r="P33" i="4"/>
  <c r="V33" i="4"/>
  <c r="J34" i="4"/>
  <c r="P34" i="4"/>
  <c r="V34" i="4"/>
  <c r="J35" i="4"/>
  <c r="P35" i="4"/>
  <c r="V35" i="4"/>
  <c r="W35" i="4" s="1"/>
  <c r="Y35" i="4" s="1"/>
  <c r="J36" i="4"/>
  <c r="P36" i="4"/>
  <c r="V36" i="4"/>
  <c r="J37" i="4"/>
  <c r="P37" i="4"/>
  <c r="X37" i="4"/>
  <c r="J38" i="4"/>
  <c r="P38" i="4"/>
  <c r="V38" i="4"/>
  <c r="W38" i="4" s="1"/>
  <c r="Y38" i="4" s="1"/>
  <c r="J39" i="4"/>
  <c r="P39" i="4"/>
  <c r="Q39" i="4" s="1"/>
  <c r="S39" i="4" s="1"/>
  <c r="X39" i="4"/>
  <c r="J40" i="4"/>
  <c r="K40" i="4" s="1"/>
  <c r="M40" i="4" s="1"/>
  <c r="R40" i="4"/>
  <c r="V40" i="4"/>
  <c r="L41" i="4"/>
  <c r="P41" i="4"/>
  <c r="V41" i="4"/>
  <c r="W41" i="4" s="1"/>
  <c r="Y41" i="4" s="1"/>
  <c r="J42" i="4"/>
  <c r="P42" i="4"/>
  <c r="Q42" i="4" s="1"/>
  <c r="S42" i="4" s="1"/>
  <c r="V42" i="4"/>
  <c r="J43" i="4"/>
  <c r="K43" i="4" s="1"/>
  <c r="M43" i="4" s="1"/>
  <c r="P43" i="4"/>
  <c r="V43" i="4"/>
  <c r="L44" i="4"/>
  <c r="P44" i="4"/>
  <c r="V44" i="4"/>
  <c r="J45" i="4"/>
  <c r="P45" i="4"/>
  <c r="V45" i="4"/>
  <c r="J46" i="4"/>
  <c r="P46" i="4"/>
  <c r="V46" i="4"/>
  <c r="J47" i="4"/>
  <c r="P47" i="4"/>
  <c r="X47" i="4"/>
  <c r="J48" i="4"/>
  <c r="R48" i="4"/>
  <c r="V48" i="4"/>
  <c r="L49" i="4"/>
  <c r="P49" i="4"/>
  <c r="V49" i="4"/>
  <c r="J50" i="4"/>
  <c r="P50" i="4"/>
  <c r="V50" i="4"/>
  <c r="J51" i="4"/>
  <c r="P51" i="4"/>
  <c r="V51" i="4"/>
  <c r="J52" i="4"/>
  <c r="P52" i="4"/>
  <c r="V52" i="4"/>
  <c r="J53" i="4"/>
  <c r="P53" i="4"/>
  <c r="V53" i="4"/>
  <c r="W53" i="4" s="1"/>
  <c r="Y53" i="4" s="1"/>
  <c r="J54" i="4"/>
  <c r="P54" i="4"/>
  <c r="V54" i="4"/>
  <c r="J55" i="4"/>
  <c r="P55" i="4"/>
  <c r="X55" i="4"/>
  <c r="J56" i="4"/>
  <c r="R56" i="4"/>
  <c r="V56" i="4"/>
  <c r="L57" i="4"/>
  <c r="P57" i="4"/>
  <c r="V57" i="4"/>
  <c r="J58" i="4"/>
  <c r="P58" i="4"/>
  <c r="Q58" i="4" s="1"/>
  <c r="S58" i="4" s="1"/>
  <c r="V58" i="4"/>
  <c r="J59" i="4"/>
  <c r="K59" i="4" s="1"/>
  <c r="M59" i="4" s="1"/>
  <c r="P59" i="4"/>
  <c r="V59" i="4"/>
  <c r="J60" i="4"/>
  <c r="K60" i="4" s="1"/>
  <c r="M60" i="4" s="1"/>
  <c r="P60" i="4"/>
  <c r="V60" i="4"/>
  <c r="J61" i="4"/>
  <c r="P61" i="4"/>
  <c r="X61" i="4"/>
  <c r="J62" i="4"/>
  <c r="P62" i="4"/>
  <c r="X62" i="4"/>
  <c r="J63" i="4"/>
  <c r="K63" i="4" s="1"/>
  <c r="M63" i="4" s="1"/>
  <c r="R63" i="4"/>
  <c r="V63" i="4"/>
  <c r="W63" i="4" s="1"/>
  <c r="Y63" i="4" s="1"/>
  <c r="L64" i="4"/>
  <c r="P64" i="4"/>
  <c r="V64" i="4"/>
  <c r="W64" i="4" s="1"/>
  <c r="Y64" i="4" s="1"/>
  <c r="J65" i="4"/>
  <c r="P65" i="4"/>
  <c r="Q65" i="4" s="1"/>
  <c r="S65" i="4" s="1"/>
  <c r="X65" i="4"/>
  <c r="J66" i="4"/>
  <c r="K66" i="4" s="1"/>
  <c r="P66" i="4"/>
  <c r="V66" i="4"/>
  <c r="CA12" i="4"/>
  <c r="CB12" i="4"/>
  <c r="CC12" i="4"/>
  <c r="CD12" i="4"/>
  <c r="CE12" i="4"/>
  <c r="CF12" i="4"/>
  <c r="CG12" i="4"/>
  <c r="CH12" i="4"/>
  <c r="CI12" i="4"/>
  <c r="CA13" i="4"/>
  <c r="CB13" i="4"/>
  <c r="CC13" i="4"/>
  <c r="CD13" i="4"/>
  <c r="CE13" i="4"/>
  <c r="CF13" i="4"/>
  <c r="CG13" i="4"/>
  <c r="CH13" i="4"/>
  <c r="CI13" i="4"/>
  <c r="CA14" i="4"/>
  <c r="CB14" i="4"/>
  <c r="CC14" i="4"/>
  <c r="CD14" i="4"/>
  <c r="CE14" i="4"/>
  <c r="CF14" i="4"/>
  <c r="CG14" i="4"/>
  <c r="CH14" i="4"/>
  <c r="CI14" i="4"/>
  <c r="CA15" i="4"/>
  <c r="CB15" i="4"/>
  <c r="CC15" i="4"/>
  <c r="CD15" i="4"/>
  <c r="CE15" i="4"/>
  <c r="CF15" i="4"/>
  <c r="CG15" i="4"/>
  <c r="CH15" i="4"/>
  <c r="CI15"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I20" i="4"/>
  <c r="CA21" i="4"/>
  <c r="CB21" i="4"/>
  <c r="CC21" i="4"/>
  <c r="CD21" i="4"/>
  <c r="CE21" i="4"/>
  <c r="CF21" i="4"/>
  <c r="CG21" i="4"/>
  <c r="CH21" i="4"/>
  <c r="CI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I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I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I44" i="4"/>
  <c r="CA45" i="4"/>
  <c r="CB45" i="4"/>
  <c r="CC45" i="4"/>
  <c r="CD45" i="4"/>
  <c r="CE45" i="4"/>
  <c r="CF45" i="4"/>
  <c r="CG45" i="4"/>
  <c r="CH45" i="4"/>
  <c r="CI45" i="4"/>
  <c r="CA46" i="4"/>
  <c r="CB46" i="4"/>
  <c r="CC46" i="4"/>
  <c r="CD46" i="4"/>
  <c r="CE46" i="4"/>
  <c r="CF46" i="4"/>
  <c r="CG46" i="4"/>
  <c r="CH46" i="4"/>
  <c r="CI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I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I11" i="4"/>
  <c r="CH11" i="4"/>
  <c r="CG11" i="4"/>
  <c r="CF11" i="4"/>
  <c r="CE11" i="4"/>
  <c r="CD11" i="4"/>
  <c r="CC11" i="4"/>
  <c r="CB11" i="4"/>
  <c r="CA11" i="4"/>
  <c r="BA247" i="12"/>
  <c r="AT247" i="12"/>
  <c r="AR247" i="12"/>
  <c r="AQ247" i="12"/>
  <c r="AG247" i="12"/>
  <c r="AE247" i="12"/>
  <c r="AD247" i="12"/>
  <c r="T247" i="12"/>
  <c r="Q247" i="12"/>
  <c r="BA246" i="12"/>
  <c r="AT246" i="12"/>
  <c r="AR246" i="12"/>
  <c r="AQ246" i="12"/>
  <c r="AG246" i="12"/>
  <c r="AD246" i="12"/>
  <c r="T246" i="12"/>
  <c r="Q246" i="12"/>
  <c r="BA245" i="12"/>
  <c r="AT245" i="12"/>
  <c r="AR245" i="12"/>
  <c r="AQ245" i="12"/>
  <c r="AG245" i="12"/>
  <c r="AD245" i="12"/>
  <c r="T245" i="12"/>
  <c r="Q245" i="12"/>
  <c r="R245" i="12" s="1"/>
  <c r="BA244" i="12"/>
  <c r="AT244" i="12"/>
  <c r="AQ244" i="12"/>
  <c r="AG244" i="12"/>
  <c r="AD244" i="12"/>
  <c r="T244" i="12"/>
  <c r="Q244" i="12"/>
  <c r="BA243" i="12"/>
  <c r="AT243" i="12"/>
  <c r="AQ243" i="12"/>
  <c r="AR243" i="12" s="1"/>
  <c r="AS243" i="12" s="1"/>
  <c r="AU243" i="12" s="1"/>
  <c r="AG243" i="12"/>
  <c r="AD243" i="12"/>
  <c r="AE243" i="12" s="1"/>
  <c r="AF243" i="12" s="1"/>
  <c r="AH243" i="12" s="1"/>
  <c r="T243" i="12"/>
  <c r="Q243" i="12"/>
  <c r="R243" i="12" s="1"/>
  <c r="S243" i="12" s="1"/>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R239" i="12" s="1"/>
  <c r="S239" i="12" s="1"/>
  <c r="BA238" i="12"/>
  <c r="AT238" i="12"/>
  <c r="AQ238" i="12"/>
  <c r="AR238" i="12" s="1"/>
  <c r="AS238" i="12" s="1"/>
  <c r="AU238" i="12" s="1"/>
  <c r="AG238" i="12"/>
  <c r="AD238" i="12"/>
  <c r="T238" i="12"/>
  <c r="Q238" i="12"/>
  <c r="BA237" i="12"/>
  <c r="AT237" i="12"/>
  <c r="AQ237" i="12"/>
  <c r="AR237" i="12" s="1"/>
  <c r="AS237" i="12" s="1"/>
  <c r="AU237" i="12" s="1"/>
  <c r="AG237" i="12"/>
  <c r="AD237" i="12"/>
  <c r="AE237" i="12" s="1"/>
  <c r="T237" i="12"/>
  <c r="Q237" i="12"/>
  <c r="BA236" i="12"/>
  <c r="AT236" i="12"/>
  <c r="AQ236" i="12"/>
  <c r="AR236" i="12" s="1"/>
  <c r="AS236" i="12" s="1"/>
  <c r="AU236" i="12" s="1"/>
  <c r="AG236" i="12"/>
  <c r="AD236" i="12"/>
  <c r="T236" i="12"/>
  <c r="Q236" i="12"/>
  <c r="AF235" i="12"/>
  <c r="AG235" i="12" s="1"/>
  <c r="AF234" i="12"/>
  <c r="AG234" i="12" s="1"/>
  <c r="AF233" i="12"/>
  <c r="AG233" i="12" s="1"/>
  <c r="BA232" i="12"/>
  <c r="AT232" i="12"/>
  <c r="AQ232" i="12"/>
  <c r="AG232" i="12"/>
  <c r="AD232" i="12"/>
  <c r="AE232" i="12" s="1"/>
  <c r="AF232" i="12" s="1"/>
  <c r="AH232" i="12" s="1"/>
  <c r="T232" i="12"/>
  <c r="Q232" i="12"/>
  <c r="AF231" i="12"/>
  <c r="AG231" i="12" s="1"/>
  <c r="BA230" i="12"/>
  <c r="AT230" i="12"/>
  <c r="AQ230" i="12"/>
  <c r="AR230" i="12" s="1"/>
  <c r="AS230" i="12" s="1"/>
  <c r="AU230" i="12" s="1"/>
  <c r="AG230" i="12"/>
  <c r="AD230" i="12"/>
  <c r="Q230" i="12"/>
  <c r="BA229" i="12"/>
  <c r="AT229" i="12"/>
  <c r="AQ229" i="12"/>
  <c r="AR229" i="12" s="1"/>
  <c r="AS229" i="12" s="1"/>
  <c r="AU229" i="12" s="1"/>
  <c r="AG229" i="12"/>
  <c r="AD229" i="12"/>
  <c r="AE229" i="12" s="1"/>
  <c r="AF229" i="12" s="1"/>
  <c r="AH229" i="12" s="1"/>
  <c r="T229" i="12"/>
  <c r="Q229" i="12"/>
  <c r="BA228" i="12"/>
  <c r="AG228" i="12"/>
  <c r="AE228" i="12"/>
  <c r="AD228" i="12"/>
  <c r="T228" i="12"/>
  <c r="R228" i="12"/>
  <c r="Q228" i="12"/>
  <c r="BA227" i="12"/>
  <c r="AT227" i="12"/>
  <c r="AR227" i="12"/>
  <c r="AQ227" i="12"/>
  <c r="AG227" i="12"/>
  <c r="AE227" i="12"/>
  <c r="AD227" i="12"/>
  <c r="T227" i="12"/>
  <c r="R227" i="12"/>
  <c r="Q227" i="12"/>
  <c r="S227" i="12" s="1"/>
  <c r="U227" i="12" s="1"/>
  <c r="BA226" i="12"/>
  <c r="AT226" i="12"/>
  <c r="AR226" i="12"/>
  <c r="AQ226" i="12"/>
  <c r="AG226" i="12"/>
  <c r="AE226" i="12"/>
  <c r="AD226" i="12"/>
  <c r="T226" i="12"/>
  <c r="R226" i="12"/>
  <c r="Q226" i="12"/>
  <c r="BA225" i="12"/>
  <c r="AT225" i="12"/>
  <c r="AR225" i="12"/>
  <c r="AQ225" i="12"/>
  <c r="AG225" i="12"/>
  <c r="AE225" i="12"/>
  <c r="AD225" i="12"/>
  <c r="T225" i="12"/>
  <c r="R225" i="12"/>
  <c r="Q225" i="12"/>
  <c r="BA224" i="12"/>
  <c r="AT224" i="12"/>
  <c r="AR224" i="12"/>
  <c r="AQ224" i="12"/>
  <c r="AG224" i="12"/>
  <c r="AE224" i="12"/>
  <c r="AD224" i="12"/>
  <c r="T224" i="12"/>
  <c r="R224" i="12"/>
  <c r="Q224" i="12"/>
  <c r="BA223" i="12"/>
  <c r="AT223" i="12"/>
  <c r="AR223" i="12"/>
  <c r="AQ223" i="12"/>
  <c r="AG223" i="12"/>
  <c r="AE223" i="12"/>
  <c r="AD223" i="12"/>
  <c r="T223" i="12"/>
  <c r="R223" i="12"/>
  <c r="Q223" i="12"/>
  <c r="BA222" i="12"/>
  <c r="AT222" i="12"/>
  <c r="AR222" i="12"/>
  <c r="AQ222" i="12"/>
  <c r="AG222" i="12"/>
  <c r="AE222" i="12"/>
  <c r="AD222" i="12"/>
  <c r="T222" i="12"/>
  <c r="R222" i="12"/>
  <c r="Q222" i="12"/>
  <c r="BA221" i="12"/>
  <c r="AG221" i="12"/>
  <c r="AE221" i="12"/>
  <c r="AD221" i="12"/>
  <c r="T221" i="12"/>
  <c r="R221" i="12"/>
  <c r="Q221" i="12"/>
  <c r="BA220" i="12"/>
  <c r="AG220" i="12"/>
  <c r="AE220" i="12"/>
  <c r="AD220" i="12"/>
  <c r="T220" i="12"/>
  <c r="R220" i="12"/>
  <c r="Q220" i="12"/>
  <c r="S220" i="12" s="1"/>
  <c r="BA219" i="12"/>
  <c r="AG219" i="12"/>
  <c r="AE219" i="12"/>
  <c r="AD219" i="12"/>
  <c r="T219" i="12"/>
  <c r="R219" i="12"/>
  <c r="Q219" i="12"/>
  <c r="S219" i="12" s="1"/>
  <c r="BA218" i="12"/>
  <c r="AT218" i="12"/>
  <c r="AR218" i="12"/>
  <c r="AQ218" i="12"/>
  <c r="AG218" i="12"/>
  <c r="AE218" i="12"/>
  <c r="AD218" i="12"/>
  <c r="T218" i="12"/>
  <c r="R218" i="12"/>
  <c r="Q218" i="12"/>
  <c r="BA217" i="12"/>
  <c r="AT217" i="12"/>
  <c r="AR217" i="12"/>
  <c r="AQ217" i="12"/>
  <c r="AG217" i="12"/>
  <c r="AE217" i="12"/>
  <c r="AD217" i="12"/>
  <c r="T217" i="12"/>
  <c r="R217" i="12"/>
  <c r="Q217" i="12"/>
  <c r="AF216" i="12"/>
  <c r="AG216" i="12" s="1"/>
  <c r="AF215" i="12"/>
  <c r="AG215" i="12" s="1"/>
  <c r="AF214" i="12"/>
  <c r="AG214" i="12" s="1"/>
  <c r="AF213" i="12"/>
  <c r="AG213" i="12" s="1"/>
  <c r="BA211" i="12"/>
  <c r="AG211" i="12"/>
  <c r="AD211" i="12"/>
  <c r="T211" i="12"/>
  <c r="Q211" i="12"/>
  <c r="BA210" i="12"/>
  <c r="AG210" i="12"/>
  <c r="AD210" i="12"/>
  <c r="T210" i="12"/>
  <c r="Q210" i="12"/>
  <c r="R210" i="12" s="1"/>
  <c r="S210" i="12" s="1"/>
  <c r="BA209" i="12"/>
  <c r="AG209" i="12"/>
  <c r="AD209" i="12"/>
  <c r="T209" i="12"/>
  <c r="Q209" i="12"/>
  <c r="R209" i="12" s="1"/>
  <c r="S209" i="12" s="1"/>
  <c r="BA208" i="12"/>
  <c r="AG208" i="12"/>
  <c r="AD208" i="12"/>
  <c r="AE208" i="12" s="1"/>
  <c r="AF208" i="12" s="1"/>
  <c r="AH208" i="12" s="1"/>
  <c r="T208" i="12"/>
  <c r="Q208" i="12"/>
  <c r="BA207" i="12"/>
  <c r="AG207" i="12"/>
  <c r="AD207" i="12"/>
  <c r="AE207" i="12" s="1"/>
  <c r="AF207" i="12" s="1"/>
  <c r="AH207" i="12" s="1"/>
  <c r="T207" i="12"/>
  <c r="Q207" i="12"/>
  <c r="BA206" i="12"/>
  <c r="AG206" i="12"/>
  <c r="AD206" i="12"/>
  <c r="T206" i="12"/>
  <c r="Q206" i="12"/>
  <c r="R206" i="12" s="1"/>
  <c r="BA205" i="12"/>
  <c r="AG205" i="12"/>
  <c r="AD205" i="12"/>
  <c r="T205" i="12"/>
  <c r="Q205" i="12"/>
  <c r="BA204" i="12"/>
  <c r="AG204" i="12"/>
  <c r="AD204" i="12"/>
  <c r="T204" i="12"/>
  <c r="Q204" i="12"/>
  <c r="BA203" i="12"/>
  <c r="AT203" i="12"/>
  <c r="AQ203" i="12"/>
  <c r="AG203" i="12"/>
  <c r="AD203" i="12"/>
  <c r="AE203" i="12" s="1"/>
  <c r="AF203" i="12" s="1"/>
  <c r="AH203" i="12" s="1"/>
  <c r="T203" i="12"/>
  <c r="Q203" i="12"/>
  <c r="BA202" i="12"/>
  <c r="AT202" i="12"/>
  <c r="AQ202" i="12"/>
  <c r="AR202" i="12" s="1"/>
  <c r="AS202" i="12" s="1"/>
  <c r="AU202" i="12" s="1"/>
  <c r="AG202" i="12"/>
  <c r="AD202" i="12"/>
  <c r="T202" i="12"/>
  <c r="Q202" i="12"/>
  <c r="R202" i="12" s="1"/>
  <c r="BA201" i="12"/>
  <c r="AT201" i="12"/>
  <c r="AQ201" i="12"/>
  <c r="AR201" i="12" s="1"/>
  <c r="AG201" i="12"/>
  <c r="AD201" i="12"/>
  <c r="T201" i="12"/>
  <c r="Q201" i="12"/>
  <c r="BA200" i="12"/>
  <c r="AQ200" i="12"/>
  <c r="AR200" i="12" s="1"/>
  <c r="AD200" i="12"/>
  <c r="Q200" i="12"/>
  <c r="BA199" i="12"/>
  <c r="AQ199" i="12"/>
  <c r="AD199" i="12"/>
  <c r="AE199" i="12" s="1"/>
  <c r="Q199" i="12"/>
  <c r="BA198" i="12"/>
  <c r="AQ198" i="12"/>
  <c r="AR198" i="12" s="1"/>
  <c r="AU198" i="12" s="1"/>
  <c r="AD198" i="12"/>
  <c r="Q198" i="12"/>
  <c r="R198" i="12" s="1"/>
  <c r="AF197" i="12"/>
  <c r="AG197" i="12" s="1"/>
  <c r="AF196" i="12"/>
  <c r="AG196" i="12" s="1"/>
  <c r="BA195" i="12"/>
  <c r="AT195" i="12"/>
  <c r="AQ195" i="12"/>
  <c r="AR195" i="12" s="1"/>
  <c r="AS195" i="12" s="1"/>
  <c r="AU195" i="12" s="1"/>
  <c r="AG195" i="12"/>
  <c r="AD195" i="12"/>
  <c r="T195" i="12"/>
  <c r="Q195" i="12"/>
  <c r="BA194" i="12"/>
  <c r="AT194" i="12"/>
  <c r="AQ194" i="12"/>
  <c r="AG194" i="12"/>
  <c r="AD194" i="12"/>
  <c r="AE194" i="12" s="1"/>
  <c r="AF194" i="12" s="1"/>
  <c r="AH194" i="12" s="1"/>
  <c r="T194" i="12"/>
  <c r="Q194" i="12"/>
  <c r="R194" i="12" s="1"/>
  <c r="S194" i="12" s="1"/>
  <c r="AT193" i="12"/>
  <c r="AQ193" i="12"/>
  <c r="AG193" i="12"/>
  <c r="AE193" i="12"/>
  <c r="AF193" i="12" s="1"/>
  <c r="AF192" i="12"/>
  <c r="AG192" i="12" s="1"/>
  <c r="BA191" i="12"/>
  <c r="AT191" i="12"/>
  <c r="AQ191" i="12"/>
  <c r="AG191" i="12"/>
  <c r="AD191" i="12"/>
  <c r="AE191" i="12" s="1"/>
  <c r="T191" i="12"/>
  <c r="Q191" i="12"/>
  <c r="BA190" i="12"/>
  <c r="AT190" i="12"/>
  <c r="AQ190" i="12"/>
  <c r="AG190" i="12"/>
  <c r="AD190" i="12"/>
  <c r="AE190" i="12" s="1"/>
  <c r="AF190" i="12" s="1"/>
  <c r="AH190" i="12" s="1"/>
  <c r="T190" i="12"/>
  <c r="Q190" i="12"/>
  <c r="BA189" i="12"/>
  <c r="AT189" i="12"/>
  <c r="AQ189" i="12"/>
  <c r="AR189" i="12" s="1"/>
  <c r="AS189" i="12" s="1"/>
  <c r="AU189" i="12" s="1"/>
  <c r="AG189" i="12"/>
  <c r="AD189" i="12"/>
  <c r="T189" i="12"/>
  <c r="Q189" i="12"/>
  <c r="R189" i="12" s="1"/>
  <c r="S189" i="12" s="1"/>
  <c r="BA188" i="12"/>
  <c r="AT188" i="12"/>
  <c r="AQ188" i="12"/>
  <c r="AG188" i="12"/>
  <c r="AE188" i="12"/>
  <c r="AF188" i="12" s="1"/>
  <c r="AH188" i="12" s="1"/>
  <c r="T188" i="12"/>
  <c r="R188" i="12"/>
  <c r="S188" i="12" s="1"/>
  <c r="BA187" i="12"/>
  <c r="AT187" i="12"/>
  <c r="AQ187" i="12"/>
  <c r="AG187" i="12"/>
  <c r="AE187" i="12"/>
  <c r="AF187" i="12" s="1"/>
  <c r="AH187" i="12" s="1"/>
  <c r="T187" i="12"/>
  <c r="R187" i="12"/>
  <c r="S187" i="12" s="1"/>
  <c r="BA186" i="12"/>
  <c r="AT186" i="12"/>
  <c r="AQ186" i="12"/>
  <c r="AG186" i="12"/>
  <c r="AD186" i="12"/>
  <c r="T186" i="12"/>
  <c r="Q186" i="12"/>
  <c r="AF185" i="12"/>
  <c r="AG185" i="12" s="1"/>
  <c r="BA184" i="12"/>
  <c r="AT184" i="12"/>
  <c r="AR184" i="12"/>
  <c r="AQ184" i="12"/>
  <c r="AG184" i="12"/>
  <c r="AD184" i="12"/>
  <c r="AE184" i="12" s="1"/>
  <c r="T184" i="12"/>
  <c r="Q184" i="12"/>
  <c r="BA183" i="12"/>
  <c r="AT183" i="12"/>
  <c r="AQ183" i="12"/>
  <c r="AG183" i="12"/>
  <c r="AD183" i="12"/>
  <c r="T183" i="12"/>
  <c r="Q183" i="12"/>
  <c r="BA182" i="12"/>
  <c r="AT182" i="12"/>
  <c r="AQ182" i="12"/>
  <c r="AG182" i="12"/>
  <c r="AD182" i="12"/>
  <c r="T182" i="12"/>
  <c r="Q182" i="12"/>
  <c r="R182" i="12" s="1"/>
  <c r="S182" i="12" s="1"/>
  <c r="BA181" i="12"/>
  <c r="AT181" i="12"/>
  <c r="AQ181" i="12"/>
  <c r="AR181" i="12" s="1"/>
  <c r="AS181" i="12" s="1"/>
  <c r="AU181" i="12" s="1"/>
  <c r="AG181" i="12"/>
  <c r="AD181" i="12"/>
  <c r="AE181" i="12" s="1"/>
  <c r="AF181" i="12" s="1"/>
  <c r="AH181" i="12" s="1"/>
  <c r="T181" i="12"/>
  <c r="Q181" i="12"/>
  <c r="BA180" i="12"/>
  <c r="AT180" i="12"/>
  <c r="AQ180" i="12"/>
  <c r="AG180" i="12"/>
  <c r="AD180" i="12"/>
  <c r="AE180" i="12" s="1"/>
  <c r="T180" i="12"/>
  <c r="Q180" i="12"/>
  <c r="BA179" i="12"/>
  <c r="AT179" i="12"/>
  <c r="AQ179" i="12"/>
  <c r="AG179" i="12"/>
  <c r="AD179" i="12"/>
  <c r="T179" i="12"/>
  <c r="Q179" i="12"/>
  <c r="BA178" i="12"/>
  <c r="AT178" i="12"/>
  <c r="AQ178" i="12"/>
  <c r="AG178" i="12"/>
  <c r="AD178" i="12"/>
  <c r="T178" i="12"/>
  <c r="Q178" i="12"/>
  <c r="R178" i="12" s="1"/>
  <c r="S178" i="12" s="1"/>
  <c r="U178" i="12" s="1"/>
  <c r="BA177" i="12"/>
  <c r="AT177" i="12"/>
  <c r="AQ177" i="12"/>
  <c r="AR177" i="12" s="1"/>
  <c r="AS177" i="12" s="1"/>
  <c r="AU177" i="12" s="1"/>
  <c r="AG177" i="12"/>
  <c r="AD177" i="12"/>
  <c r="AE177" i="12" s="1"/>
  <c r="AF177" i="12" s="1"/>
  <c r="AH177" i="12" s="1"/>
  <c r="T177" i="12"/>
  <c r="Q177" i="12"/>
  <c r="BA176" i="12"/>
  <c r="AT176" i="12"/>
  <c r="AQ176" i="12"/>
  <c r="AR176" i="12" s="1"/>
  <c r="AS176" i="12" s="1"/>
  <c r="AU176" i="12" s="1"/>
  <c r="AG176" i="12"/>
  <c r="AD176" i="12"/>
  <c r="AE176" i="12" s="1"/>
  <c r="T176" i="12"/>
  <c r="Q176" i="12"/>
  <c r="R176" i="12" s="1"/>
  <c r="S176" i="12" s="1"/>
  <c r="BA175" i="12"/>
  <c r="AT175" i="12"/>
  <c r="AQ175" i="12"/>
  <c r="AG175" i="12"/>
  <c r="AD175" i="12"/>
  <c r="T175" i="12"/>
  <c r="Q175" i="12"/>
  <c r="BA174" i="12"/>
  <c r="AT174" i="12"/>
  <c r="AQ174" i="12"/>
  <c r="AG174" i="12"/>
  <c r="AD174" i="12"/>
  <c r="T174" i="12"/>
  <c r="Q174" i="12"/>
  <c r="BA173" i="12"/>
  <c r="AQ173" i="12"/>
  <c r="AD173" i="12"/>
  <c r="Q173" i="12"/>
  <c r="BA172" i="12"/>
  <c r="AT172" i="12"/>
  <c r="AQ172" i="12"/>
  <c r="AR172" i="12" s="1"/>
  <c r="AG172" i="12"/>
  <c r="AD172" i="12"/>
  <c r="AE172" i="12" s="1"/>
  <c r="T172" i="12"/>
  <c r="Q172" i="12"/>
  <c r="R172" i="12" s="1"/>
  <c r="S172" i="12" s="1"/>
  <c r="BA171" i="12"/>
  <c r="AT171" i="12"/>
  <c r="AQ171" i="12"/>
  <c r="AG171" i="12"/>
  <c r="AD171" i="12"/>
  <c r="T171" i="12"/>
  <c r="Q171" i="12"/>
  <c r="BA170" i="12"/>
  <c r="AT170" i="12"/>
  <c r="AQ170" i="12"/>
  <c r="AG170" i="12"/>
  <c r="AD170" i="12"/>
  <c r="T170" i="12"/>
  <c r="Q170" i="12"/>
  <c r="BA169" i="12"/>
  <c r="AT169" i="12"/>
  <c r="AQ169" i="12"/>
  <c r="AR169" i="12" s="1"/>
  <c r="AS169" i="12" s="1"/>
  <c r="AU169" i="12" s="1"/>
  <c r="AG169" i="12"/>
  <c r="AD169" i="12"/>
  <c r="T169" i="12"/>
  <c r="Q169" i="12"/>
  <c r="AF168" i="12"/>
  <c r="AG168" i="12" s="1"/>
  <c r="BA167" i="12"/>
  <c r="AT167" i="12"/>
  <c r="AQ167" i="12"/>
  <c r="AD167" i="12"/>
  <c r="AG167" i="12" s="1"/>
  <c r="T167" i="12"/>
  <c r="Q167" i="12"/>
  <c r="R167" i="12" s="1"/>
  <c r="S167" i="12" s="1"/>
  <c r="BA166" i="12"/>
  <c r="AT166" i="12"/>
  <c r="AQ166" i="12"/>
  <c r="AD166" i="12"/>
  <c r="T166" i="12"/>
  <c r="Q166" i="12"/>
  <c r="R166" i="12" s="1"/>
  <c r="BA165" i="12"/>
  <c r="AT165" i="12"/>
  <c r="AQ165" i="12"/>
  <c r="AR165" i="12" s="1"/>
  <c r="AS165" i="12" s="1"/>
  <c r="AU165" i="12" s="1"/>
  <c r="AG165" i="12"/>
  <c r="AD165" i="12"/>
  <c r="AE165" i="12" s="1"/>
  <c r="T165" i="12"/>
  <c r="Q165" i="12"/>
  <c r="AF164" i="12"/>
  <c r="AG164" i="12" s="1"/>
  <c r="AF163" i="12"/>
  <c r="AG163" i="12" s="1"/>
  <c r="BA162" i="12"/>
  <c r="AQ162" i="12"/>
  <c r="AG162" i="12"/>
  <c r="AD162" i="12"/>
  <c r="T162" i="12"/>
  <c r="Q162" i="12"/>
  <c r="R162" i="12" s="1"/>
  <c r="S162" i="12" s="1"/>
  <c r="BA161" i="12"/>
  <c r="AD161" i="12"/>
  <c r="T161" i="12"/>
  <c r="R161" i="12"/>
  <c r="Q161" i="12"/>
  <c r="BA160" i="12"/>
  <c r="AT160" i="12"/>
  <c r="AQ160" i="12"/>
  <c r="AR160" i="12" s="1"/>
  <c r="AG160" i="12"/>
  <c r="AD160" i="12"/>
  <c r="AE160" i="12" s="1"/>
  <c r="AF160" i="12" s="1"/>
  <c r="AH160" i="12" s="1"/>
  <c r="T160" i="12"/>
  <c r="Q160" i="12"/>
  <c r="R160" i="12" s="1"/>
  <c r="BA159" i="12"/>
  <c r="AT159" i="12"/>
  <c r="AQ159" i="12"/>
  <c r="AR159" i="12" s="1"/>
  <c r="AG159" i="12"/>
  <c r="AD159" i="12"/>
  <c r="T159" i="12"/>
  <c r="Q159" i="12"/>
  <c r="AF158" i="12"/>
  <c r="AG158" i="12" s="1"/>
  <c r="BA157" i="12"/>
  <c r="AT157" i="12"/>
  <c r="AQ157" i="12"/>
  <c r="AG157" i="12"/>
  <c r="AD157" i="12"/>
  <c r="T157" i="12"/>
  <c r="Q157" i="12"/>
  <c r="BA156" i="12"/>
  <c r="AT156" i="12"/>
  <c r="AQ156" i="12"/>
  <c r="AG156" i="12"/>
  <c r="AD156" i="12"/>
  <c r="T156" i="12"/>
  <c r="Q156" i="12"/>
  <c r="BA155" i="12"/>
  <c r="AT155" i="12"/>
  <c r="AQ155" i="12"/>
  <c r="AG155" i="12"/>
  <c r="AD155" i="12"/>
  <c r="AE155" i="12" s="1"/>
  <c r="AF155" i="12" s="1"/>
  <c r="AH155" i="12" s="1"/>
  <c r="T155" i="12"/>
  <c r="Q155" i="12"/>
  <c r="R155" i="12" s="1"/>
  <c r="AF154" i="12"/>
  <c r="AG154" i="12" s="1"/>
  <c r="BA153" i="12"/>
  <c r="AT153" i="12"/>
  <c r="AQ153" i="12"/>
  <c r="AG153" i="12"/>
  <c r="AD153" i="12"/>
  <c r="T153" i="12"/>
  <c r="Q153" i="12"/>
  <c r="BA152" i="12"/>
  <c r="AT152" i="12"/>
  <c r="AQ152" i="12"/>
  <c r="AR152" i="12" s="1"/>
  <c r="AG152" i="12"/>
  <c r="AD152" i="12"/>
  <c r="T152" i="12"/>
  <c r="Q152" i="12"/>
  <c r="BA151" i="12"/>
  <c r="AT151" i="12"/>
  <c r="AQ151" i="12"/>
  <c r="AR151" i="12" s="1"/>
  <c r="AG151" i="12"/>
  <c r="AD151" i="12"/>
  <c r="T151" i="12"/>
  <c r="Q151" i="12"/>
  <c r="R151" i="12" s="1"/>
  <c r="BA150" i="12"/>
  <c r="AT150" i="12"/>
  <c r="AQ150" i="12"/>
  <c r="AG150" i="12"/>
  <c r="AD150" i="12"/>
  <c r="T150" i="12"/>
  <c r="Q150" i="12"/>
  <c r="BA149" i="12"/>
  <c r="AT149" i="12"/>
  <c r="AQ149" i="12"/>
  <c r="AG149" i="12"/>
  <c r="AD149" i="12"/>
  <c r="T149" i="12"/>
  <c r="Q149" i="12"/>
  <c r="BA148" i="12"/>
  <c r="AT148" i="12"/>
  <c r="AQ148" i="12"/>
  <c r="AR148" i="12" s="1"/>
  <c r="AG148" i="12"/>
  <c r="AD148" i="12"/>
  <c r="T148" i="12"/>
  <c r="Q148" i="12"/>
  <c r="BA147" i="12"/>
  <c r="AT147" i="12"/>
  <c r="AQ147" i="12"/>
  <c r="AR147" i="12" s="1"/>
  <c r="AG147" i="12"/>
  <c r="AD147" i="12"/>
  <c r="T147" i="12"/>
  <c r="Q147" i="12"/>
  <c r="BA146" i="12"/>
  <c r="AT146" i="12"/>
  <c r="AQ146" i="12"/>
  <c r="AG146" i="12"/>
  <c r="AD146" i="12"/>
  <c r="T146" i="12"/>
  <c r="Q146" i="12"/>
  <c r="BA145" i="12"/>
  <c r="AT145" i="12"/>
  <c r="AQ145" i="12"/>
  <c r="AG145" i="12"/>
  <c r="AD145" i="12"/>
  <c r="T145" i="12"/>
  <c r="Q145" i="12"/>
  <c r="BA144" i="12"/>
  <c r="AT144" i="12"/>
  <c r="AQ144" i="12"/>
  <c r="AG144" i="12"/>
  <c r="AD144" i="12"/>
  <c r="T144" i="12"/>
  <c r="Q144" i="12"/>
  <c r="BA143" i="12"/>
  <c r="AT143" i="12"/>
  <c r="AR143" i="12"/>
  <c r="AQ143" i="12"/>
  <c r="AG143" i="12"/>
  <c r="AD143" i="12"/>
  <c r="T143" i="12"/>
  <c r="R143" i="12"/>
  <c r="S143" i="12" s="1"/>
  <c r="U143" i="12" s="1"/>
  <c r="BA142" i="12"/>
  <c r="AT142" i="12"/>
  <c r="AR142" i="12"/>
  <c r="AQ142" i="12"/>
  <c r="AG142" i="12"/>
  <c r="AD142" i="12"/>
  <c r="T142" i="12"/>
  <c r="Q142" i="12"/>
  <c r="BA141" i="12"/>
  <c r="AT141" i="12"/>
  <c r="AR141" i="12"/>
  <c r="AQ141" i="12"/>
  <c r="AG141" i="12"/>
  <c r="AE141" i="12"/>
  <c r="AD141" i="12"/>
  <c r="T141" i="12"/>
  <c r="Q141" i="12"/>
  <c r="BA140" i="12"/>
  <c r="AT140" i="12"/>
  <c r="AQ140" i="12"/>
  <c r="AG140" i="12"/>
  <c r="AD140" i="12"/>
  <c r="AE140" i="12" s="1"/>
  <c r="T140" i="12"/>
  <c r="Q140" i="12"/>
  <c r="R140" i="12" s="1"/>
  <c r="S140" i="12" s="1"/>
  <c r="BA139" i="12"/>
  <c r="AT139" i="12"/>
  <c r="AR139" i="12"/>
  <c r="AS139" i="12" s="1"/>
  <c r="AU139" i="12" s="1"/>
  <c r="AD139" i="12"/>
  <c r="AE139" i="12" s="1"/>
  <c r="AG139" i="12" s="1"/>
  <c r="Q139" i="12"/>
  <c r="BA138" i="12"/>
  <c r="AT138" i="12"/>
  <c r="AQ138" i="12"/>
  <c r="AG138" i="12"/>
  <c r="AE138" i="12"/>
  <c r="AD138" i="12"/>
  <c r="T138" i="12"/>
  <c r="R138" i="12"/>
  <c r="Q138" i="12"/>
  <c r="S138" i="12" s="1"/>
  <c r="U138" i="12" s="1"/>
  <c r="AF137" i="12"/>
  <c r="AG137" i="12" s="1"/>
  <c r="BA136" i="12"/>
  <c r="AT136" i="12"/>
  <c r="AQ136" i="12"/>
  <c r="AG136" i="12"/>
  <c r="AD136" i="12"/>
  <c r="T136" i="12"/>
  <c r="Q136" i="12"/>
  <c r="R136" i="12" s="1"/>
  <c r="BA135" i="12"/>
  <c r="AT135" i="12"/>
  <c r="AR135" i="12"/>
  <c r="AQ135" i="12"/>
  <c r="AG135" i="12"/>
  <c r="AD135" i="12"/>
  <c r="T135" i="12"/>
  <c r="Q135" i="12"/>
  <c r="BA134" i="12"/>
  <c r="AT134" i="12"/>
  <c r="AQ134" i="12"/>
  <c r="AG134" i="12"/>
  <c r="AD134" i="12"/>
  <c r="T134" i="12"/>
  <c r="Q134" i="12"/>
  <c r="R134" i="12" s="1"/>
  <c r="S134" i="12" s="1"/>
  <c r="BA133" i="12"/>
  <c r="AT133" i="12"/>
  <c r="AR133" i="12"/>
  <c r="AQ133" i="12"/>
  <c r="AG133" i="12"/>
  <c r="AD133" i="12"/>
  <c r="T133" i="12"/>
  <c r="Q133" i="12"/>
  <c r="AF132" i="12"/>
  <c r="AG132" i="12" s="1"/>
  <c r="AF131" i="12"/>
  <c r="AG131" i="12" s="1"/>
  <c r="AF130" i="12"/>
  <c r="AG130" i="12" s="1"/>
  <c r="AF129" i="12"/>
  <c r="AG129" i="12" s="1"/>
  <c r="BA128" i="12"/>
  <c r="AT128" i="12"/>
  <c r="AQ128" i="12"/>
  <c r="AG128" i="12"/>
  <c r="AD128" i="12"/>
  <c r="T128" i="12"/>
  <c r="R128" i="12"/>
  <c r="Q128" i="12"/>
  <c r="BA127" i="12"/>
  <c r="AT127" i="12"/>
  <c r="AQ127" i="12"/>
  <c r="AR127" i="12" s="1"/>
  <c r="AS127" i="12" s="1"/>
  <c r="AU127" i="12" s="1"/>
  <c r="AG127" i="12"/>
  <c r="AD127" i="12"/>
  <c r="T127" i="12"/>
  <c r="Q127" i="12"/>
  <c r="BA126" i="12"/>
  <c r="AT126" i="12"/>
  <c r="AQ126" i="12"/>
  <c r="AG126" i="12"/>
  <c r="AD126" i="12"/>
  <c r="T126" i="12"/>
  <c r="Q126" i="12"/>
  <c r="R126" i="12" s="1"/>
  <c r="AT125" i="12"/>
  <c r="AQ125" i="12"/>
  <c r="AG125" i="12"/>
  <c r="AD125" i="12"/>
  <c r="T125" i="12"/>
  <c r="Q125" i="12"/>
  <c r="R125" i="12" s="1"/>
  <c r="S125" i="12" s="1"/>
  <c r="BA124" i="12"/>
  <c r="AT124" i="12"/>
  <c r="AQ124" i="12"/>
  <c r="AG124" i="12"/>
  <c r="AD124" i="12"/>
  <c r="T124" i="12"/>
  <c r="Q124" i="12"/>
  <c r="BA123" i="12"/>
  <c r="AT123" i="12"/>
  <c r="AQ123" i="12"/>
  <c r="AR123" i="12" s="1"/>
  <c r="AG123" i="12"/>
  <c r="AE123" i="12"/>
  <c r="AD123" i="12"/>
  <c r="T123" i="12"/>
  <c r="Q123" i="12"/>
  <c r="BA122" i="12"/>
  <c r="AT122" i="12"/>
  <c r="AQ122" i="12"/>
  <c r="AG122" i="12"/>
  <c r="AD122" i="12"/>
  <c r="AE122" i="12" s="1"/>
  <c r="AF122" i="12" s="1"/>
  <c r="AH122" i="12" s="1"/>
  <c r="T122" i="12"/>
  <c r="Q122" i="12"/>
  <c r="AF121" i="12"/>
  <c r="AG121" i="12" s="1"/>
  <c r="AF120" i="12"/>
  <c r="AG120" i="12" s="1"/>
  <c r="BA119" i="12"/>
  <c r="AT119" i="12"/>
  <c r="AQ119" i="12"/>
  <c r="AG119" i="12"/>
  <c r="AD119" i="12"/>
  <c r="T119" i="12"/>
  <c r="Q119" i="12"/>
  <c r="BA118" i="12"/>
  <c r="AT118" i="12"/>
  <c r="AQ118" i="12"/>
  <c r="AG118" i="12"/>
  <c r="AD118" i="12"/>
  <c r="T118" i="12"/>
  <c r="Q118" i="12"/>
  <c r="BA117" i="12"/>
  <c r="AT117" i="12"/>
  <c r="AR117" i="12"/>
  <c r="AQ117" i="12"/>
  <c r="AG117" i="12"/>
  <c r="AD117" i="12"/>
  <c r="T117" i="12"/>
  <c r="Q117" i="12"/>
  <c r="R117" i="12" s="1"/>
  <c r="S117" i="12" s="1"/>
  <c r="BA116" i="12"/>
  <c r="AT116" i="12"/>
  <c r="AQ116" i="12"/>
  <c r="AG116" i="12"/>
  <c r="AD116" i="12"/>
  <c r="T116" i="12"/>
  <c r="Q116" i="12"/>
  <c r="BA115" i="12"/>
  <c r="AT115" i="12"/>
  <c r="AQ115" i="12"/>
  <c r="AG115" i="12"/>
  <c r="AD115" i="12"/>
  <c r="AE115" i="12" s="1"/>
  <c r="AF115" i="12" s="1"/>
  <c r="AH115" i="12" s="1"/>
  <c r="T115" i="12"/>
  <c r="Q115" i="12"/>
  <c r="BA114" i="12"/>
  <c r="AT114" i="12"/>
  <c r="AQ114" i="12"/>
  <c r="AR114" i="12" s="1"/>
  <c r="AS114" i="12" s="1"/>
  <c r="AU114" i="12" s="1"/>
  <c r="AG114" i="12"/>
  <c r="AD114" i="12"/>
  <c r="T114" i="12"/>
  <c r="Q114" i="12"/>
  <c r="BA113" i="12"/>
  <c r="AT113" i="12"/>
  <c r="AQ113" i="12"/>
  <c r="AG113" i="12"/>
  <c r="AD113" i="12"/>
  <c r="T113" i="12"/>
  <c r="Q113" i="12"/>
  <c r="R113" i="12" s="1"/>
  <c r="S113" i="12" s="1"/>
  <c r="BA112" i="12"/>
  <c r="AT112" i="12"/>
  <c r="AQ112" i="12"/>
  <c r="AG112" i="12"/>
  <c r="AD112" i="12"/>
  <c r="T112" i="12"/>
  <c r="Q112" i="12"/>
  <c r="BA111" i="12"/>
  <c r="AT111" i="12"/>
  <c r="AQ111" i="12"/>
  <c r="AG111" i="12"/>
  <c r="AD111" i="12"/>
  <c r="AE111" i="12" s="1"/>
  <c r="AF111" i="12" s="1"/>
  <c r="AH111" i="12" s="1"/>
  <c r="T111" i="12"/>
  <c r="Q111" i="12"/>
  <c r="BA110" i="12"/>
  <c r="AT110" i="12"/>
  <c r="AQ110" i="12"/>
  <c r="AR110" i="12" s="1"/>
  <c r="AS110" i="12" s="1"/>
  <c r="AU110" i="12" s="1"/>
  <c r="AG110" i="12"/>
  <c r="AE110" i="12"/>
  <c r="AF110" i="12" s="1"/>
  <c r="AH110" i="12" s="1"/>
  <c r="T110" i="12"/>
  <c r="Q110" i="12"/>
  <c r="AF109" i="12"/>
  <c r="AG109" i="12" s="1"/>
  <c r="BA108" i="12"/>
  <c r="AT108" i="12"/>
  <c r="AQ108" i="12"/>
  <c r="AG108" i="12"/>
  <c r="AE108" i="12"/>
  <c r="AD108" i="12"/>
  <c r="T108" i="12"/>
  <c r="R108" i="12"/>
  <c r="Q108" i="12"/>
  <c r="BA107" i="12"/>
  <c r="AT107" i="12"/>
  <c r="AR107" i="12"/>
  <c r="AQ107" i="12"/>
  <c r="AG107" i="12"/>
  <c r="AD107" i="12"/>
  <c r="T107" i="12"/>
  <c r="Q107" i="12"/>
  <c r="AF106" i="12"/>
  <c r="AG106" i="12" s="1"/>
  <c r="AF105" i="12"/>
  <c r="AG105" i="12" s="1"/>
  <c r="BA104" i="12"/>
  <c r="AT104" i="12"/>
  <c r="AR104" i="12"/>
  <c r="AQ104" i="12"/>
  <c r="AG104" i="12"/>
  <c r="AD104" i="12"/>
  <c r="T104" i="12"/>
  <c r="Q104" i="12"/>
  <c r="BA103" i="12"/>
  <c r="AT103" i="12"/>
  <c r="AR103" i="12"/>
  <c r="AQ103" i="12"/>
  <c r="AG103" i="12"/>
  <c r="AE103" i="12"/>
  <c r="AD103" i="12"/>
  <c r="T103" i="12"/>
  <c r="R103" i="12"/>
  <c r="Q103" i="12"/>
  <c r="BA102" i="12"/>
  <c r="AT102" i="12"/>
  <c r="AQ102" i="12"/>
  <c r="AG102" i="12"/>
  <c r="AD102" i="12"/>
  <c r="T102" i="12"/>
  <c r="Q102" i="12"/>
  <c r="BA101" i="12"/>
  <c r="AT101" i="12"/>
  <c r="AQ101" i="12"/>
  <c r="AG101" i="12"/>
  <c r="AD101" i="12"/>
  <c r="AE101" i="12" s="1"/>
  <c r="AF101" i="12" s="1"/>
  <c r="AH101" i="12" s="1"/>
  <c r="T101" i="12"/>
  <c r="Q101" i="12"/>
  <c r="BA100" i="12"/>
  <c r="AT100" i="12"/>
  <c r="AQ100" i="12"/>
  <c r="AR100" i="12" s="1"/>
  <c r="AS100" i="12" s="1"/>
  <c r="AU100" i="12" s="1"/>
  <c r="AG100" i="12"/>
  <c r="AD100" i="12"/>
  <c r="T100" i="12"/>
  <c r="Q100" i="12"/>
  <c r="BA99" i="12"/>
  <c r="AT99" i="12"/>
  <c r="AQ99" i="12"/>
  <c r="AG99" i="12"/>
  <c r="AD99" i="12"/>
  <c r="T99" i="12"/>
  <c r="Q99" i="12"/>
  <c r="R99" i="12" s="1"/>
  <c r="S99" i="12" s="1"/>
  <c r="BA98" i="12"/>
  <c r="AT98" i="12"/>
  <c r="AQ98" i="12"/>
  <c r="AG98" i="12"/>
  <c r="AD98" i="12"/>
  <c r="T98" i="12"/>
  <c r="Q98" i="12"/>
  <c r="BA97" i="12"/>
  <c r="AT97" i="12"/>
  <c r="AQ97" i="12"/>
  <c r="AG97" i="12"/>
  <c r="AD97" i="12"/>
  <c r="AE97" i="12" s="1"/>
  <c r="AF97" i="12" s="1"/>
  <c r="AH97" i="12" s="1"/>
  <c r="T97" i="12"/>
  <c r="Q97" i="12"/>
  <c r="R97" i="12" s="1"/>
  <c r="S97" i="12" s="1"/>
  <c r="BA96" i="12"/>
  <c r="AT96" i="12"/>
  <c r="AQ96" i="12"/>
  <c r="AR96" i="12" s="1"/>
  <c r="AS96" i="12" s="1"/>
  <c r="AU96" i="12" s="1"/>
  <c r="AG96" i="12"/>
  <c r="AD96" i="12"/>
  <c r="T96" i="12"/>
  <c r="Q96" i="12"/>
  <c r="S96" i="12" s="1"/>
  <c r="BA95" i="12"/>
  <c r="AT95" i="12"/>
  <c r="AQ95" i="12"/>
  <c r="AG95" i="12"/>
  <c r="AD95" i="12"/>
  <c r="T95" i="12"/>
  <c r="Q95" i="12"/>
  <c r="BA94" i="12"/>
  <c r="AT94" i="12"/>
  <c r="AQ94" i="12"/>
  <c r="AG94" i="12"/>
  <c r="AD94" i="12"/>
  <c r="T94" i="12"/>
  <c r="Q94" i="12"/>
  <c r="BA93" i="12"/>
  <c r="AT93" i="12"/>
  <c r="AQ93" i="12"/>
  <c r="AG93" i="12"/>
  <c r="AD93" i="12"/>
  <c r="T93" i="12"/>
  <c r="Q93" i="12"/>
  <c r="BA92" i="12"/>
  <c r="AT92" i="12"/>
  <c r="AQ92" i="12"/>
  <c r="AR92" i="12" s="1"/>
  <c r="AS92" i="12" s="1"/>
  <c r="AU92" i="12" s="1"/>
  <c r="AG92" i="12"/>
  <c r="AD92" i="12"/>
  <c r="T92" i="12"/>
  <c r="Q92" i="12"/>
  <c r="BA91" i="12"/>
  <c r="AT91" i="12"/>
  <c r="AQ91" i="12"/>
  <c r="AG91" i="12"/>
  <c r="AD91" i="12"/>
  <c r="T91" i="12"/>
  <c r="Q91" i="12"/>
  <c r="BA90" i="12"/>
  <c r="AT90" i="12"/>
  <c r="AQ90" i="12"/>
  <c r="AG90" i="12"/>
  <c r="AD90" i="12"/>
  <c r="T90" i="12"/>
  <c r="Q90" i="12"/>
  <c r="R90" i="12" s="1"/>
  <c r="S90" i="12" s="1"/>
  <c r="BA89" i="12"/>
  <c r="AT89" i="12"/>
  <c r="AQ89" i="12"/>
  <c r="AG89" i="12"/>
  <c r="AD89" i="12"/>
  <c r="T89" i="12"/>
  <c r="Q89" i="12"/>
  <c r="BA88" i="12"/>
  <c r="AT88" i="12"/>
  <c r="AQ88" i="12"/>
  <c r="AR88" i="12" s="1"/>
  <c r="AS88" i="12" s="1"/>
  <c r="AU88" i="12" s="1"/>
  <c r="AG88" i="12"/>
  <c r="AD88" i="12"/>
  <c r="T88" i="12"/>
  <c r="Q88" i="12"/>
  <c r="BA87" i="12"/>
  <c r="AT87" i="12"/>
  <c r="AQ87" i="12"/>
  <c r="AG87" i="12"/>
  <c r="AD87" i="12"/>
  <c r="T87" i="12"/>
  <c r="Q87" i="12"/>
  <c r="AF86" i="12"/>
  <c r="AG86" i="12" s="1"/>
  <c r="BA85" i="12"/>
  <c r="AT85" i="12"/>
  <c r="AQ85" i="12"/>
  <c r="AG85" i="12"/>
  <c r="AD85" i="12"/>
  <c r="AE85" i="12" s="1"/>
  <c r="AF85" i="12" s="1"/>
  <c r="AH85" i="12" s="1"/>
  <c r="T85" i="12"/>
  <c r="Q85" i="12"/>
  <c r="AF84" i="12"/>
  <c r="AG84" i="12" s="1"/>
  <c r="AF83" i="12"/>
  <c r="AG83" i="12" s="1"/>
  <c r="BA82" i="12"/>
  <c r="AT82" i="12"/>
  <c r="AQ82" i="12"/>
  <c r="AR82" i="12" s="1"/>
  <c r="AS82" i="12" s="1"/>
  <c r="AU82" i="12" s="1"/>
  <c r="AG82" i="12"/>
  <c r="AD82" i="12"/>
  <c r="AE82" i="12" s="1"/>
  <c r="AF82" i="12" s="1"/>
  <c r="AH82" i="12" s="1"/>
  <c r="T82" i="12"/>
  <c r="Q82" i="12"/>
  <c r="AF81" i="12"/>
  <c r="AG81" i="12" s="1"/>
  <c r="AF80" i="12"/>
  <c r="AG80" i="12" s="1"/>
  <c r="AF79" i="12"/>
  <c r="AG79" i="12" s="1"/>
  <c r="AF78" i="12"/>
  <c r="AG78" i="12" s="1"/>
  <c r="AF77" i="12"/>
  <c r="AG77" i="12" s="1"/>
  <c r="AF76" i="12"/>
  <c r="AG76" i="12" s="1"/>
  <c r="BA75" i="12"/>
  <c r="AG75" i="12"/>
  <c r="AD75" i="12"/>
  <c r="AE75" i="12" s="1"/>
  <c r="AF75" i="12" s="1"/>
  <c r="AH75" i="12" s="1"/>
  <c r="T75" i="12"/>
  <c r="Q75" i="12"/>
  <c r="R75" i="12" s="1"/>
  <c r="S75" i="12" s="1"/>
  <c r="BA74" i="12"/>
  <c r="AG74" i="12"/>
  <c r="AD74" i="12"/>
  <c r="T74" i="12"/>
  <c r="Q74" i="12"/>
  <c r="BA73" i="12"/>
  <c r="AG73" i="12"/>
  <c r="AD73" i="12"/>
  <c r="T73" i="12"/>
  <c r="Q73" i="12"/>
  <c r="BA72" i="12"/>
  <c r="AT72" i="12"/>
  <c r="AQ72" i="12"/>
  <c r="AR72" i="12" s="1"/>
  <c r="AS72" i="12" s="1"/>
  <c r="AU72" i="12" s="1"/>
  <c r="AG72" i="12"/>
  <c r="AD72" i="12"/>
  <c r="T72" i="12"/>
  <c r="R72" i="12"/>
  <c r="S72" i="12" s="1"/>
  <c r="U72" i="12" s="1"/>
  <c r="AF71" i="12"/>
  <c r="AG71" i="12" s="1"/>
  <c r="AF70" i="12"/>
  <c r="AG70" i="12" s="1"/>
  <c r="BA69" i="12"/>
  <c r="AT69" i="12"/>
  <c r="AQ69" i="12"/>
  <c r="AG69" i="12"/>
  <c r="AD69" i="12"/>
  <c r="T69" i="12"/>
  <c r="Q69" i="12"/>
  <c r="R69" i="12" s="1"/>
  <c r="S69" i="12" s="1"/>
  <c r="AF68" i="12"/>
  <c r="AG68" i="12" s="1"/>
  <c r="BA67" i="12"/>
  <c r="AG67" i="12"/>
  <c r="AD67" i="12"/>
  <c r="AE67" i="12" s="1"/>
  <c r="AF67" i="12" s="1"/>
  <c r="AH67" i="12" s="1"/>
  <c r="T67" i="12"/>
  <c r="Q67" i="12"/>
  <c r="BA66" i="12"/>
  <c r="AG66" i="12"/>
  <c r="AD66" i="12"/>
  <c r="T66" i="12"/>
  <c r="Q66" i="12"/>
  <c r="R66" i="12" s="1"/>
  <c r="S66" i="12" s="1"/>
  <c r="BA65" i="12"/>
  <c r="AT65" i="12"/>
  <c r="AQ65" i="12"/>
  <c r="AG65" i="12"/>
  <c r="AD65" i="12"/>
  <c r="AE65" i="12" s="1"/>
  <c r="AF65" i="12" s="1"/>
  <c r="AH65" i="12" s="1"/>
  <c r="T65" i="12"/>
  <c r="Q65" i="12"/>
  <c r="AF64" i="12"/>
  <c r="AG64" i="12" s="1"/>
  <c r="AF63" i="12"/>
  <c r="AG63" i="12" s="1"/>
  <c r="AF62" i="12"/>
  <c r="AG62" i="12" s="1"/>
  <c r="AF61" i="12"/>
  <c r="AG61" i="12" s="1"/>
  <c r="BA60" i="12"/>
  <c r="AT60" i="12"/>
  <c r="AQ60" i="12"/>
  <c r="AG60" i="12"/>
  <c r="AD60" i="12"/>
  <c r="T60" i="12"/>
  <c r="Q60" i="12"/>
  <c r="R60" i="12" s="1"/>
  <c r="S60" i="12" s="1"/>
  <c r="BA59" i="12"/>
  <c r="AT59" i="12"/>
  <c r="AQ59" i="12"/>
  <c r="AG59" i="12"/>
  <c r="AD59" i="12"/>
  <c r="AE59" i="12" s="1"/>
  <c r="AF59" i="12" s="1"/>
  <c r="AH59" i="12" s="1"/>
  <c r="T59" i="12"/>
  <c r="Q59" i="12"/>
  <c r="BA58" i="12"/>
  <c r="AT58" i="12"/>
  <c r="AQ58" i="12"/>
  <c r="AG58" i="12"/>
  <c r="AD58" i="12"/>
  <c r="T58" i="12"/>
  <c r="Q58" i="12"/>
  <c r="AF57" i="12"/>
  <c r="AG57" i="12" s="1"/>
  <c r="BA56" i="12"/>
  <c r="AG56" i="12"/>
  <c r="AD56" i="12"/>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G53" i="12" s="1"/>
  <c r="AF52" i="12"/>
  <c r="AG52" i="12" s="1"/>
  <c r="BA51" i="12"/>
  <c r="AT51" i="12"/>
  <c r="AQ51" i="12"/>
  <c r="AR51" i="12" s="1"/>
  <c r="AS51" i="12" s="1"/>
  <c r="AU51" i="12" s="1"/>
  <c r="AG51" i="12"/>
  <c r="AD51" i="12"/>
  <c r="T51" i="12"/>
  <c r="Q51" i="12"/>
  <c r="AF50" i="12"/>
  <c r="AG50" i="12" s="1"/>
  <c r="AF49" i="12"/>
  <c r="AG49" i="12" s="1"/>
  <c r="AF48" i="12"/>
  <c r="AG48" i="12" s="1"/>
  <c r="AF47" i="12"/>
  <c r="AG47" i="12" s="1"/>
  <c r="BA46" i="12"/>
  <c r="AT46" i="12"/>
  <c r="AQ46" i="12"/>
  <c r="AG46" i="12"/>
  <c r="AD46" i="12"/>
  <c r="T46" i="12"/>
  <c r="Q46" i="12"/>
  <c r="AF45" i="12"/>
  <c r="AG45" i="12" s="1"/>
  <c r="AF44" i="12"/>
  <c r="AG44" i="12" s="1"/>
  <c r="AF43" i="12"/>
  <c r="AG43" i="12" s="1"/>
  <c r="AF42" i="12"/>
  <c r="AG42" i="12" s="1"/>
  <c r="AF41" i="12"/>
  <c r="AG41" i="12" s="1"/>
  <c r="AF40" i="12"/>
  <c r="AG40" i="12" s="1"/>
  <c r="AF39" i="12"/>
  <c r="AG39" i="12" s="1"/>
  <c r="AF38" i="12"/>
  <c r="AG38" i="12" s="1"/>
  <c r="AF37" i="12"/>
  <c r="AG37" i="12" s="1"/>
  <c r="AF36" i="12"/>
  <c r="AG36" i="12" s="1"/>
  <c r="AF35" i="12"/>
  <c r="AG35" i="12" s="1"/>
  <c r="AF34" i="12"/>
  <c r="AG34" i="12" s="1"/>
  <c r="AF33" i="12"/>
  <c r="AG33" i="12" s="1"/>
  <c r="AF32" i="12"/>
  <c r="AG32" i="12" s="1"/>
  <c r="AF31" i="12"/>
  <c r="AG31" i="12" s="1"/>
  <c r="AV30" i="12"/>
  <c r="AG30" i="12"/>
  <c r="AE30" i="12"/>
  <c r="AF30" i="12" s="1"/>
  <c r="AH30" i="12" s="1"/>
  <c r="Q30" i="12"/>
  <c r="R30" i="12" s="1"/>
  <c r="AF29" i="12"/>
  <c r="AG29" i="12" s="1"/>
  <c r="AF28" i="12"/>
  <c r="AG28" i="12" s="1"/>
  <c r="BA27" i="12"/>
  <c r="AT27" i="12"/>
  <c r="AQ27" i="12"/>
  <c r="AR27" i="12" s="1"/>
  <c r="AG27" i="12"/>
  <c r="AD27" i="12"/>
  <c r="T27" i="12"/>
  <c r="Q27" i="12"/>
  <c r="AF26" i="12"/>
  <c r="AG26" i="12" s="1"/>
  <c r="AF25" i="12"/>
  <c r="AG25" i="12" s="1"/>
  <c r="AF24" i="12"/>
  <c r="AG24" i="12" s="1"/>
  <c r="AF23" i="12"/>
  <c r="AG23" i="12" s="1"/>
  <c r="AF22" i="12"/>
  <c r="AG22" i="12" s="1"/>
  <c r="AF21" i="12"/>
  <c r="AG21" i="12" s="1"/>
  <c r="BA20" i="12"/>
  <c r="AT20" i="12"/>
  <c r="AR20" i="12"/>
  <c r="AQ20" i="12"/>
  <c r="AG20" i="12"/>
  <c r="AE20" i="12"/>
  <c r="AD20" i="12"/>
  <c r="T20" i="12"/>
  <c r="R20" i="12"/>
  <c r="S20" i="12" s="1"/>
  <c r="BA19" i="12"/>
  <c r="AT19" i="12"/>
  <c r="AQ19" i="12"/>
  <c r="AG19" i="12"/>
  <c r="AD19" i="12"/>
  <c r="T19" i="12"/>
  <c r="Q19" i="12"/>
  <c r="BA18" i="12"/>
  <c r="AQ18" i="12"/>
  <c r="AR18" i="12" s="1"/>
  <c r="AD18" i="12"/>
  <c r="Q18" i="12"/>
  <c r="BA17" i="12"/>
  <c r="AQ17" i="12"/>
  <c r="AG17" i="12"/>
  <c r="AD17" i="12"/>
  <c r="Q17" i="12"/>
  <c r="R17" i="12" s="1"/>
  <c r="T17" i="12" s="1"/>
  <c r="BA16" i="12"/>
  <c r="AD16" i="12"/>
  <c r="Q16" i="12"/>
  <c r="R16" i="12" s="1"/>
  <c r="S16" i="12" s="1"/>
  <c r="BA15" i="12"/>
  <c r="AQ15" i="12"/>
  <c r="AD15" i="12"/>
  <c r="AE15" i="12" s="1"/>
  <c r="AG15" i="12" s="1"/>
  <c r="Q15" i="12"/>
  <c r="BA14" i="12"/>
  <c r="AT14" i="12"/>
  <c r="AQ14" i="12"/>
  <c r="AG14" i="12"/>
  <c r="AD14" i="12"/>
  <c r="T14" i="12"/>
  <c r="Q14" i="12"/>
  <c r="R14" i="12" s="1"/>
  <c r="S14" i="12" s="1"/>
  <c r="AF13" i="12"/>
  <c r="AG13" i="12" s="1"/>
  <c r="BA12" i="12"/>
  <c r="AT12" i="12"/>
  <c r="AQ12" i="12"/>
  <c r="AG12" i="12"/>
  <c r="AD12" i="12"/>
  <c r="T12" i="12"/>
  <c r="Q12" i="12"/>
  <c r="BA11" i="12"/>
  <c r="AT11" i="12"/>
  <c r="AR11" i="12"/>
  <c r="AQ11" i="12"/>
  <c r="AG11" i="12"/>
  <c r="AD11" i="12"/>
  <c r="T11" i="12"/>
  <c r="Q11" i="12"/>
  <c r="BA10" i="12"/>
  <c r="AT10" i="12"/>
  <c r="AR10" i="12"/>
  <c r="AQ10" i="12"/>
  <c r="AG10" i="12"/>
  <c r="AE10" i="12"/>
  <c r="AD10" i="12"/>
  <c r="T10" i="12"/>
  <c r="Q10" i="12"/>
  <c r="BA9" i="12"/>
  <c r="AT9" i="12"/>
  <c r="AR9" i="12"/>
  <c r="AQ9" i="12"/>
  <c r="AG9" i="12"/>
  <c r="AD9" i="12"/>
  <c r="T9" i="12"/>
  <c r="Q9" i="12"/>
  <c r="R9" i="12" s="1"/>
  <c r="S9" i="12" s="1"/>
  <c r="U9" i="12" s="1"/>
  <c r="BA8" i="12"/>
  <c r="AT8" i="12"/>
  <c r="AQ8" i="12"/>
  <c r="AG8" i="12"/>
  <c r="AE8" i="12"/>
  <c r="AF8" i="12" s="1"/>
  <c r="AH8" i="12" s="1"/>
  <c r="T8" i="12"/>
  <c r="Q8" i="12"/>
  <c r="R8" i="12" s="1"/>
  <c r="S8" i="12" s="1"/>
  <c r="BA7" i="12"/>
  <c r="AT7" i="12"/>
  <c r="AQ7" i="12"/>
  <c r="AR7" i="12" s="1"/>
  <c r="AG7" i="12"/>
  <c r="AE7" i="12"/>
  <c r="AD7" i="12"/>
  <c r="T7" i="12"/>
  <c r="Q7" i="12"/>
  <c r="R7" i="12" s="1"/>
  <c r="S7" i="12" s="1"/>
  <c r="BA6" i="12"/>
  <c r="AT6" i="12"/>
  <c r="AQ6" i="12"/>
  <c r="AG6" i="12"/>
  <c r="AD6" i="12"/>
  <c r="T6" i="12"/>
  <c r="Q6" i="12"/>
  <c r="BA5" i="12"/>
  <c r="AT5" i="12"/>
  <c r="AQ5" i="12"/>
  <c r="AR5" i="12" s="1"/>
  <c r="AG5" i="12"/>
  <c r="AD5" i="12"/>
  <c r="T5" i="12"/>
  <c r="Q5" i="12"/>
  <c r="S5" i="12" s="1"/>
  <c r="BA4" i="12"/>
  <c r="AT4" i="12"/>
  <c r="AQ4" i="12"/>
  <c r="AG4" i="12"/>
  <c r="AD4" i="12"/>
  <c r="T4" i="12"/>
  <c r="Q4" i="12"/>
  <c r="BA3" i="12"/>
  <c r="AT3" i="12"/>
  <c r="AQ3" i="12"/>
  <c r="AR3" i="12" s="1"/>
  <c r="AS3" i="12" s="1"/>
  <c r="AU3" i="12" s="1"/>
  <c r="AG3" i="12"/>
  <c r="AD3" i="12"/>
  <c r="T3" i="12"/>
  <c r="Q3" i="12"/>
  <c r="AS10" i="12" l="1"/>
  <c r="AU10" i="12" s="1"/>
  <c r="AF20" i="12"/>
  <c r="AH20" i="12" s="1"/>
  <c r="AS141" i="12"/>
  <c r="AU141" i="12" s="1"/>
  <c r="AS143" i="12"/>
  <c r="AU143" i="12" s="1"/>
  <c r="AW143" i="12" s="1"/>
  <c r="S222" i="12"/>
  <c r="AS223" i="12"/>
  <c r="AU223" i="12" s="1"/>
  <c r="S226" i="12"/>
  <c r="AS227" i="12"/>
  <c r="AU227" i="12" s="1"/>
  <c r="AF247" i="12"/>
  <c r="AH247" i="12" s="1"/>
  <c r="AF103" i="12"/>
  <c r="AH103" i="12" s="1"/>
  <c r="AF108" i="12"/>
  <c r="AH108" i="12" s="1"/>
  <c r="AS117" i="12"/>
  <c r="AU117" i="12" s="1"/>
  <c r="AF141" i="12"/>
  <c r="AH141" i="12" s="1"/>
  <c r="S218" i="12"/>
  <c r="S221" i="12"/>
  <c r="AF223" i="12"/>
  <c r="AH223" i="12" s="1"/>
  <c r="M66" i="4"/>
  <c r="AS107" i="12"/>
  <c r="AU107" i="12" s="1"/>
  <c r="AF123" i="12"/>
  <c r="AH123" i="12" s="1"/>
  <c r="AS135" i="12"/>
  <c r="AU135" i="12" s="1"/>
  <c r="AS184" i="12"/>
  <c r="AU184" i="12" s="1"/>
  <c r="AS222" i="12"/>
  <c r="AU222" i="12" s="1"/>
  <c r="AS246" i="12"/>
  <c r="AU246" i="12" s="1"/>
  <c r="S128" i="12"/>
  <c r="AS133" i="12"/>
  <c r="AU133" i="12" s="1"/>
  <c r="S217" i="12"/>
  <c r="U217" i="12" s="1"/>
  <c r="AF221" i="12"/>
  <c r="AH221" i="12" s="1"/>
  <c r="S228" i="12"/>
  <c r="U228" i="12" s="1"/>
  <c r="AS20" i="12"/>
  <c r="AU20" i="12" s="1"/>
  <c r="AS247" i="12"/>
  <c r="AU247" i="12" s="1"/>
  <c r="AF10" i="12"/>
  <c r="AH10" i="12" s="1"/>
  <c r="AF138" i="12"/>
  <c r="AH138" i="12" s="1"/>
  <c r="AF220" i="12"/>
  <c r="AH220" i="12" s="1"/>
  <c r="AF227" i="12"/>
  <c r="R55" i="4"/>
  <c r="V61" i="4"/>
  <c r="X66" i="4"/>
  <c r="L23" i="4"/>
  <c r="X60" i="4"/>
  <c r="R58" i="4"/>
  <c r="X24" i="4"/>
  <c r="J14" i="4"/>
  <c r="K14" i="4" s="1"/>
  <c r="M14" i="4" s="1"/>
  <c r="X43" i="4"/>
  <c r="X36" i="4"/>
  <c r="R29" i="4"/>
  <c r="L65" i="4"/>
  <c r="L56" i="4"/>
  <c r="R36" i="4"/>
  <c r="X42" i="4"/>
  <c r="R33" i="4"/>
  <c r="R57" i="4"/>
  <c r="R42" i="4"/>
  <c r="R35" i="4"/>
  <c r="L55" i="4"/>
  <c r="R37" i="4"/>
  <c r="X58" i="4"/>
  <c r="V37" i="4"/>
  <c r="W37" i="4" s="1"/>
  <c r="Y37" i="4" s="1"/>
  <c r="X35" i="4"/>
  <c r="R27" i="4"/>
  <c r="R23" i="4"/>
  <c r="L19" i="4"/>
  <c r="R66" i="4"/>
  <c r="Q66" i="4"/>
  <c r="S66" i="4" s="1"/>
  <c r="L62" i="4"/>
  <c r="L39" i="4"/>
  <c r="L35" i="4"/>
  <c r="X28" i="4"/>
  <c r="J20" i="4"/>
  <c r="K20" i="4" s="1"/>
  <c r="M20" i="4" s="1"/>
  <c r="R13" i="4"/>
  <c r="X59" i="4"/>
  <c r="V30" i="4"/>
  <c r="W30" i="4" s="1"/>
  <c r="Y30" i="4" s="1"/>
  <c r="R26" i="4"/>
  <c r="X34" i="4"/>
  <c r="P28" i="4"/>
  <c r="Q28" i="4" s="1"/>
  <c r="S28" i="4" s="1"/>
  <c r="X19" i="4"/>
  <c r="L15" i="4"/>
  <c r="R59" i="4"/>
  <c r="J26" i="4"/>
  <c r="K26" i="4" s="1"/>
  <c r="M26" i="4" s="1"/>
  <c r="L24" i="4"/>
  <c r="X54" i="4"/>
  <c r="R34" i="4"/>
  <c r="R19" i="4"/>
  <c r="L40" i="4"/>
  <c r="L32" i="4"/>
  <c r="X25" i="4"/>
  <c r="L63" i="4"/>
  <c r="J44" i="4"/>
  <c r="K44" i="4" s="1"/>
  <c r="M44" i="4" s="1"/>
  <c r="L42" i="4"/>
  <c r="X29" i="4"/>
  <c r="R38" i="4"/>
  <c r="L22" i="4"/>
  <c r="Q19" i="4"/>
  <c r="S19" i="4" s="1"/>
  <c r="R18" i="4"/>
  <c r="R17" i="4"/>
  <c r="V65" i="4"/>
  <c r="W65" i="4" s="1"/>
  <c r="Y65" i="4" s="1"/>
  <c r="X64" i="4"/>
  <c r="X63" i="4"/>
  <c r="L43" i="4"/>
  <c r="L21" i="4"/>
  <c r="R15" i="4"/>
  <c r="R14" i="4"/>
  <c r="W12" i="4"/>
  <c r="Y12" i="4" s="1"/>
  <c r="W61" i="4"/>
  <c r="Y61" i="4" s="1"/>
  <c r="X57" i="4"/>
  <c r="R31" i="4"/>
  <c r="X27" i="4"/>
  <c r="L18" i="4"/>
  <c r="Q13" i="4"/>
  <c r="S13" i="4" s="1"/>
  <c r="R12" i="4"/>
  <c r="R65" i="4"/>
  <c r="R64" i="4"/>
  <c r="R62" i="4"/>
  <c r="X56" i="4"/>
  <c r="K39" i="4"/>
  <c r="M39" i="4" s="1"/>
  <c r="L38" i="4"/>
  <c r="X26" i="4"/>
  <c r="L16" i="4"/>
  <c r="R61" i="4"/>
  <c r="R60" i="4"/>
  <c r="W57" i="4"/>
  <c r="Y57" i="4" s="1"/>
  <c r="L37" i="4"/>
  <c r="L36" i="4"/>
  <c r="L34" i="4"/>
  <c r="Q31" i="4"/>
  <c r="S31" i="4" s="1"/>
  <c r="R30" i="4"/>
  <c r="L66" i="4"/>
  <c r="X53" i="4"/>
  <c r="X52" i="4"/>
  <c r="X51" i="4"/>
  <c r="X50" i="4"/>
  <c r="X49" i="4"/>
  <c r="X48" i="4"/>
  <c r="X46" i="4"/>
  <c r="X45" i="4"/>
  <c r="X44" i="4"/>
  <c r="X22" i="4"/>
  <c r="L13" i="4"/>
  <c r="K34" i="4"/>
  <c r="M34" i="4" s="1"/>
  <c r="X21" i="4"/>
  <c r="L12" i="4"/>
  <c r="Q38" i="4"/>
  <c r="S38" i="4" s="1"/>
  <c r="L31" i="4"/>
  <c r="X20" i="4"/>
  <c r="L61" i="4"/>
  <c r="L60" i="4"/>
  <c r="L59" i="4"/>
  <c r="L58" i="4"/>
  <c r="R54" i="4"/>
  <c r="X41" i="4"/>
  <c r="L30" i="4"/>
  <c r="L29" i="4"/>
  <c r="R25" i="4"/>
  <c r="W21" i="4"/>
  <c r="Y21" i="4" s="1"/>
  <c r="R53" i="4"/>
  <c r="R52" i="4"/>
  <c r="R51" i="4"/>
  <c r="R50" i="4"/>
  <c r="R49" i="4"/>
  <c r="R47" i="4"/>
  <c r="R46" i="4"/>
  <c r="R45" i="4"/>
  <c r="R44" i="4"/>
  <c r="W42" i="4"/>
  <c r="Y42" i="4" s="1"/>
  <c r="X40" i="4"/>
  <c r="R22" i="4"/>
  <c r="X18" i="4"/>
  <c r="K58" i="4"/>
  <c r="M58" i="4" s="1"/>
  <c r="Q54" i="4"/>
  <c r="S54" i="4" s="1"/>
  <c r="R43" i="4"/>
  <c r="X38" i="4"/>
  <c r="L28" i="4"/>
  <c r="X17" i="4"/>
  <c r="X16" i="4"/>
  <c r="L27" i="4"/>
  <c r="R21" i="4"/>
  <c r="R20" i="4"/>
  <c r="W18" i="4"/>
  <c r="Y18" i="4" s="1"/>
  <c r="X14" i="4"/>
  <c r="W66" i="4"/>
  <c r="Y66" i="4" s="1"/>
  <c r="Q43" i="4"/>
  <c r="S43" i="4" s="1"/>
  <c r="X13" i="4"/>
  <c r="K55" i="4"/>
  <c r="M55" i="4" s="1"/>
  <c r="L54" i="4"/>
  <c r="L53" i="4"/>
  <c r="L52" i="4"/>
  <c r="L51" i="4"/>
  <c r="L50" i="4"/>
  <c r="L48" i="4"/>
  <c r="L47" i="4"/>
  <c r="L46" i="4"/>
  <c r="L45" i="4"/>
  <c r="R41" i="4"/>
  <c r="R39" i="4"/>
  <c r="X33" i="4"/>
  <c r="X32" i="4"/>
  <c r="X12" i="4"/>
  <c r="K23" i="4"/>
  <c r="M23" i="4" s="1"/>
  <c r="K19" i="4"/>
  <c r="M19" i="4" s="1"/>
  <c r="Q18" i="4"/>
  <c r="S18" i="4" s="1"/>
  <c r="Q57" i="4"/>
  <c r="S57" i="4" s="1"/>
  <c r="K51" i="4"/>
  <c r="M51" i="4" s="1"/>
  <c r="Q49" i="4"/>
  <c r="S49" i="4" s="1"/>
  <c r="W45" i="4"/>
  <c r="Y45" i="4" s="1"/>
  <c r="Q36" i="4"/>
  <c r="S36" i="4" s="1"/>
  <c r="K31" i="4"/>
  <c r="M31" i="4" s="1"/>
  <c r="Q30" i="4"/>
  <c r="S30" i="4" s="1"/>
  <c r="W29" i="4"/>
  <c r="Y29" i="4" s="1"/>
  <c r="W26" i="4"/>
  <c r="Y26" i="4" s="1"/>
  <c r="K13" i="4"/>
  <c r="M13" i="4" s="1"/>
  <c r="Q12" i="4"/>
  <c r="S12" i="4" s="1"/>
  <c r="Q55" i="4"/>
  <c r="S55" i="4" s="1"/>
  <c r="W54" i="4"/>
  <c r="Y54" i="4" s="1"/>
  <c r="K50" i="4"/>
  <c r="M50" i="4" s="1"/>
  <c r="Q46" i="4"/>
  <c r="S46" i="4" s="1"/>
  <c r="K37" i="4"/>
  <c r="M37" i="4" s="1"/>
  <c r="W32" i="4"/>
  <c r="Y32" i="4" s="1"/>
  <c r="K28" i="4"/>
  <c r="M28" i="4" s="1"/>
  <c r="Q27" i="4"/>
  <c r="S27" i="4" s="1"/>
  <c r="Q20" i="4"/>
  <c r="S20" i="4" s="1"/>
  <c r="W19" i="4"/>
  <c r="Y19" i="4" s="1"/>
  <c r="W14" i="4"/>
  <c r="Y14" i="4" s="1"/>
  <c r="Q15" i="4"/>
  <c r="S15" i="4" s="1"/>
  <c r="K30" i="4"/>
  <c r="M30" i="4" s="1"/>
  <c r="Q29" i="4"/>
  <c r="S29" i="4" s="1"/>
  <c r="W28" i="4"/>
  <c r="Y28" i="4" s="1"/>
  <c r="K16" i="4"/>
  <c r="M16" i="4" s="1"/>
  <c r="K12" i="4"/>
  <c r="M12" i="4" s="1"/>
  <c r="K61" i="4"/>
  <c r="M61" i="4" s="1"/>
  <c r="Q59" i="4"/>
  <c r="S59" i="4" s="1"/>
  <c r="W58" i="4"/>
  <c r="Y58" i="4" s="1"/>
  <c r="W56" i="4"/>
  <c r="Y56" i="4" s="1"/>
  <c r="K47" i="4"/>
  <c r="M47" i="4" s="1"/>
  <c r="Q33" i="4"/>
  <c r="S33" i="4" s="1"/>
  <c r="W24" i="4"/>
  <c r="Y24" i="4" s="1"/>
  <c r="K22" i="4"/>
  <c r="M22" i="4" s="1"/>
  <c r="Q21" i="4"/>
  <c r="S21" i="4" s="1"/>
  <c r="W20" i="4"/>
  <c r="Y20" i="4" s="1"/>
  <c r="W17" i="4"/>
  <c r="Y17" i="4" s="1"/>
  <c r="K15" i="4"/>
  <c r="M15" i="4" s="1"/>
  <c r="Q14" i="4"/>
  <c r="S14" i="4" s="1"/>
  <c r="W13" i="4"/>
  <c r="Y13" i="4" s="1"/>
  <c r="AF217" i="12"/>
  <c r="AH217" i="12" s="1"/>
  <c r="S223" i="12"/>
  <c r="AV223" i="12" s="1"/>
  <c r="AS224" i="12"/>
  <c r="AU224" i="12" s="1"/>
  <c r="K65" i="4"/>
  <c r="M65" i="4" s="1"/>
  <c r="Q64" i="4"/>
  <c r="S64" i="4" s="1"/>
  <c r="K53" i="4"/>
  <c r="M53" i="4" s="1"/>
  <c r="Q50" i="4"/>
  <c r="S50" i="4" s="1"/>
  <c r="W49" i="4"/>
  <c r="Y49" i="4" s="1"/>
  <c r="K46" i="4"/>
  <c r="M46" i="4" s="1"/>
  <c r="Q45" i="4"/>
  <c r="S45" i="4" s="1"/>
  <c r="K42" i="4"/>
  <c r="M42" i="4" s="1"/>
  <c r="Q41" i="4"/>
  <c r="S41" i="4" s="1"/>
  <c r="K38" i="4"/>
  <c r="M38" i="4" s="1"/>
  <c r="Q37" i="4"/>
  <c r="S37" i="4" s="1"/>
  <c r="W36" i="4"/>
  <c r="Y36" i="4" s="1"/>
  <c r="Q62" i="4"/>
  <c r="S62" i="4" s="1"/>
  <c r="Q52" i="4"/>
  <c r="S52" i="4" s="1"/>
  <c r="W51" i="4"/>
  <c r="Y51" i="4" s="1"/>
  <c r="W48" i="4"/>
  <c r="Y48" i="4" s="1"/>
  <c r="W44" i="4"/>
  <c r="Y44" i="4" s="1"/>
  <c r="K36" i="4"/>
  <c r="M36" i="4" s="1"/>
  <c r="Q35" i="4"/>
  <c r="S35" i="4" s="1"/>
  <c r="W34" i="4"/>
  <c r="Y34" i="4" s="1"/>
  <c r="Q25" i="4"/>
  <c r="S25" i="4" s="1"/>
  <c r="AF7" i="12"/>
  <c r="AH7" i="12" s="1"/>
  <c r="AF219" i="12"/>
  <c r="AH219" i="12" s="1"/>
  <c r="S225" i="12"/>
  <c r="U225" i="12" s="1"/>
  <c r="AS226" i="12"/>
  <c r="AU226" i="12" s="1"/>
  <c r="AS245" i="12"/>
  <c r="AU245" i="12" s="1"/>
  <c r="Q60" i="4"/>
  <c r="S60" i="4" s="1"/>
  <c r="W59" i="4"/>
  <c r="Y59" i="4" s="1"/>
  <c r="K56" i="4"/>
  <c r="M56" i="4" s="1"/>
  <c r="K52" i="4"/>
  <c r="M52" i="4" s="1"/>
  <c r="Q51" i="4"/>
  <c r="S51" i="4" s="1"/>
  <c r="W50" i="4"/>
  <c r="Y50" i="4" s="1"/>
  <c r="Q47" i="4"/>
  <c r="S47" i="4" s="1"/>
  <c r="W46" i="4"/>
  <c r="Y46" i="4" s="1"/>
  <c r="K35" i="4"/>
  <c r="M35" i="4" s="1"/>
  <c r="Q34" i="4"/>
  <c r="S34" i="4" s="1"/>
  <c r="W33" i="4"/>
  <c r="Y33" i="4" s="1"/>
  <c r="Q23" i="4"/>
  <c r="S23" i="4" s="1"/>
  <c r="W22" i="4"/>
  <c r="Y22" i="4" s="1"/>
  <c r="AS103" i="12"/>
  <c r="AU103" i="12" s="1"/>
  <c r="AS142" i="12"/>
  <c r="AU142" i="12" s="1"/>
  <c r="AF218" i="12"/>
  <c r="AH218" i="12" s="1"/>
  <c r="S224" i="12"/>
  <c r="U224" i="12" s="1"/>
  <c r="AS225" i="12"/>
  <c r="AU225" i="12" s="1"/>
  <c r="P56" i="4"/>
  <c r="Q56" i="4" s="1"/>
  <c r="S56" i="4" s="1"/>
  <c r="J33" i="4"/>
  <c r="K33" i="4" s="1"/>
  <c r="M33" i="4" s="1"/>
  <c r="V15" i="4"/>
  <c r="W15" i="4" s="1"/>
  <c r="Y15" i="4" s="1"/>
  <c r="J57" i="4"/>
  <c r="K57" i="4" s="1"/>
  <c r="M57" i="4" s="1"/>
  <c r="V39" i="4"/>
  <c r="W39" i="4" s="1"/>
  <c r="Y39" i="4" s="1"/>
  <c r="P16" i="4"/>
  <c r="Q16" i="4" s="1"/>
  <c r="S16" i="4" s="1"/>
  <c r="V62" i="4"/>
  <c r="W62" i="4" s="1"/>
  <c r="Y62" i="4" s="1"/>
  <c r="P40" i="4"/>
  <c r="Q40" i="4" s="1"/>
  <c r="S40" i="4" s="1"/>
  <c r="J17" i="4"/>
  <c r="K17" i="4" s="1"/>
  <c r="M17" i="4" s="1"/>
  <c r="P63" i="4"/>
  <c r="Q63" i="4" s="1"/>
  <c r="S63" i="4" s="1"/>
  <c r="AB63" i="4" s="1"/>
  <c r="J41" i="4"/>
  <c r="K41" i="4" s="1"/>
  <c r="M41" i="4" s="1"/>
  <c r="V23" i="4"/>
  <c r="W23" i="4" s="1"/>
  <c r="Y23" i="4" s="1"/>
  <c r="J64" i="4"/>
  <c r="K64" i="4" s="1"/>
  <c r="M64" i="4" s="1"/>
  <c r="V47" i="4"/>
  <c r="W47" i="4" s="1"/>
  <c r="Y47" i="4" s="1"/>
  <c r="P24" i="4"/>
  <c r="Q24" i="4" s="1"/>
  <c r="S24" i="4" s="1"/>
  <c r="P48" i="4"/>
  <c r="Q48" i="4" s="1"/>
  <c r="S48" i="4" s="1"/>
  <c r="J25" i="4"/>
  <c r="K25" i="4" s="1"/>
  <c r="M25" i="4" s="1"/>
  <c r="J49" i="4"/>
  <c r="K49" i="4" s="1"/>
  <c r="M49" i="4" s="1"/>
  <c r="V31" i="4"/>
  <c r="W31" i="4" s="1"/>
  <c r="Y31" i="4" s="1"/>
  <c r="K62" i="4"/>
  <c r="M62" i="4" s="1"/>
  <c r="Q61" i="4"/>
  <c r="S61" i="4" s="1"/>
  <c r="W60" i="4"/>
  <c r="Y60" i="4" s="1"/>
  <c r="V55" i="4"/>
  <c r="W55" i="4" s="1"/>
  <c r="Y55" i="4" s="1"/>
  <c r="K54" i="4"/>
  <c r="M54" i="4" s="1"/>
  <c r="Q53" i="4"/>
  <c r="S53" i="4" s="1"/>
  <c r="W52" i="4"/>
  <c r="Y52" i="4" s="1"/>
  <c r="K48" i="4"/>
  <c r="M48" i="4" s="1"/>
  <c r="K45" i="4"/>
  <c r="M45" i="4" s="1"/>
  <c r="Q44" i="4"/>
  <c r="S44" i="4" s="1"/>
  <c r="W43" i="4"/>
  <c r="Y43" i="4" s="1"/>
  <c r="W40" i="4"/>
  <c r="Y40" i="4" s="1"/>
  <c r="P32" i="4"/>
  <c r="Q32" i="4" s="1"/>
  <c r="S32" i="4" s="1"/>
  <c r="K27" i="4"/>
  <c r="M27" i="4" s="1"/>
  <c r="Q26" i="4"/>
  <c r="S26" i="4" s="1"/>
  <c r="W25" i="4"/>
  <c r="Y25" i="4" s="1"/>
  <c r="K18" i="4"/>
  <c r="M18" i="4" s="1"/>
  <c r="Q17" i="4"/>
  <c r="S17" i="4" s="1"/>
  <c r="R3" i="12"/>
  <c r="S3" i="12" s="1"/>
  <c r="U3" i="12" s="1"/>
  <c r="AR4" i="12"/>
  <c r="AS4" i="12" s="1"/>
  <c r="AU4" i="12" s="1"/>
  <c r="AE6" i="12"/>
  <c r="AF6" i="12" s="1"/>
  <c r="AH6" i="12" s="1"/>
  <c r="AR8" i="12"/>
  <c r="AS8" i="12" s="1"/>
  <c r="AU8" i="12" s="1"/>
  <c r="AS9" i="12"/>
  <c r="AU9" i="12" s="1"/>
  <c r="R11" i="12"/>
  <c r="S11" i="12" s="1"/>
  <c r="U11" i="12" s="1"/>
  <c r="AS11" i="12"/>
  <c r="AU11" i="12" s="1"/>
  <c r="AE12" i="12"/>
  <c r="AF12" i="12" s="1"/>
  <c r="AH12" i="12" s="1"/>
  <c r="AR12" i="12"/>
  <c r="AS12" i="12" s="1"/>
  <c r="AU12" i="12" s="1"/>
  <c r="R15" i="12"/>
  <c r="U15" i="12" s="1"/>
  <c r="R18" i="12"/>
  <c r="AE18" i="12"/>
  <c r="AH18" i="12" s="1"/>
  <c r="R19" i="12"/>
  <c r="S19" i="12" s="1"/>
  <c r="U19" i="12" s="1"/>
  <c r="AE19" i="12"/>
  <c r="AF19" i="12" s="1"/>
  <c r="AH19" i="12" s="1"/>
  <c r="U20" i="12"/>
  <c r="AV20" i="12"/>
  <c r="R27" i="12"/>
  <c r="S27" i="12" s="1"/>
  <c r="U27" i="12" s="1"/>
  <c r="AE27" i="12"/>
  <c r="AF27" i="12" s="1"/>
  <c r="AH27" i="12" s="1"/>
  <c r="AX30" i="12"/>
  <c r="AW30" i="12"/>
  <c r="R46" i="12"/>
  <c r="S46" i="12" s="1"/>
  <c r="U46" i="12" s="1"/>
  <c r="AE46" i="12"/>
  <c r="AF46" i="12" s="1"/>
  <c r="AH46" i="12" s="1"/>
  <c r="AR46" i="12"/>
  <c r="AS46" i="12" s="1"/>
  <c r="AU46" i="12" s="1"/>
  <c r="R54" i="12"/>
  <c r="S54" i="12" s="1"/>
  <c r="U54" i="12" s="1"/>
  <c r="R55" i="12"/>
  <c r="S55" i="12" s="1"/>
  <c r="U55" i="12" s="1"/>
  <c r="AE55" i="12"/>
  <c r="AF55" i="12" s="1"/>
  <c r="AH55" i="12" s="1"/>
  <c r="AR55" i="12"/>
  <c r="AS55" i="12" s="1"/>
  <c r="AU55" i="12" s="1"/>
  <c r="R58" i="12"/>
  <c r="S58" i="12" s="1"/>
  <c r="U58" i="12" s="1"/>
  <c r="AE58" i="12"/>
  <c r="AF58" i="12" s="1"/>
  <c r="AH58" i="12" s="1"/>
  <c r="AE60" i="12"/>
  <c r="AF60" i="12" s="1"/>
  <c r="AH60" i="12" s="1"/>
  <c r="R67" i="12"/>
  <c r="S67" i="12" s="1"/>
  <c r="AV67" i="12" s="1"/>
  <c r="AE69" i="12"/>
  <c r="AF69" i="12" s="1"/>
  <c r="AH69" i="12" s="1"/>
  <c r="R73" i="12"/>
  <c r="S73" i="12" s="1"/>
  <c r="U73" i="12" s="1"/>
  <c r="AE73" i="12"/>
  <c r="AF73" i="12" s="1"/>
  <c r="AH73" i="12" s="1"/>
  <c r="AE74" i="12"/>
  <c r="AF74" i="12" s="1"/>
  <c r="AH74" i="12" s="1"/>
  <c r="AE89" i="12"/>
  <c r="AF89" i="12" s="1"/>
  <c r="AH89" i="12" s="1"/>
  <c r="AE90" i="12"/>
  <c r="AF90" i="12" s="1"/>
  <c r="AR90" i="12"/>
  <c r="AS90" i="12" s="1"/>
  <c r="AU90" i="12" s="1"/>
  <c r="AE92" i="12"/>
  <c r="AF92" i="12" s="1"/>
  <c r="AH92" i="12" s="1"/>
  <c r="AE93" i="12"/>
  <c r="AF93" i="12" s="1"/>
  <c r="AH93" i="12" s="1"/>
  <c r="AE94" i="12"/>
  <c r="AF94" i="12" s="1"/>
  <c r="AH94" i="12" s="1"/>
  <c r="AR94" i="12"/>
  <c r="AS94" i="12" s="1"/>
  <c r="AU94" i="12" s="1"/>
  <c r="AR97" i="12"/>
  <c r="AS97" i="12" s="1"/>
  <c r="AU97" i="12" s="1"/>
  <c r="R98" i="12"/>
  <c r="S98" i="12" s="1"/>
  <c r="AR99" i="12"/>
  <c r="AS99" i="12" s="1"/>
  <c r="AU99" i="12" s="1"/>
  <c r="R100" i="12"/>
  <c r="S100" i="12" s="1"/>
  <c r="R101" i="12"/>
  <c r="S101" i="12" s="1"/>
  <c r="U101" i="12" s="1"/>
  <c r="AR101" i="12"/>
  <c r="AS101" i="12" s="1"/>
  <c r="AU101" i="12" s="1"/>
  <c r="R102" i="12"/>
  <c r="S102" i="12" s="1"/>
  <c r="U102" i="12" s="1"/>
  <c r="S103" i="12"/>
  <c r="U103" i="12" s="1"/>
  <c r="R104" i="12"/>
  <c r="S104" i="12" s="1"/>
  <c r="AS104" i="12"/>
  <c r="AU104" i="12" s="1"/>
  <c r="R107" i="12"/>
  <c r="S107" i="12" s="1"/>
  <c r="U107" i="12" s="1"/>
  <c r="S108" i="12"/>
  <c r="U108" i="12" s="1"/>
  <c r="AR108" i="12"/>
  <c r="AS108" i="12" s="1"/>
  <c r="AU108" i="12" s="1"/>
  <c r="R111" i="12"/>
  <c r="S111" i="12" s="1"/>
  <c r="U111" i="12" s="1"/>
  <c r="AR111" i="12"/>
  <c r="AS111" i="12" s="1"/>
  <c r="AU111" i="12" s="1"/>
  <c r="R112" i="12"/>
  <c r="S112" i="12" s="1"/>
  <c r="U112" i="12" s="1"/>
  <c r="AR113" i="12"/>
  <c r="AS113" i="12" s="1"/>
  <c r="AU113" i="12" s="1"/>
  <c r="R114" i="12"/>
  <c r="S114" i="12" s="1"/>
  <c r="R115" i="12"/>
  <c r="S115" i="12" s="1"/>
  <c r="U115" i="12" s="1"/>
  <c r="AR115" i="12"/>
  <c r="AS115" i="12" s="1"/>
  <c r="AU115" i="12" s="1"/>
  <c r="R116" i="12"/>
  <c r="S116" i="12" s="1"/>
  <c r="U116" i="12" s="1"/>
  <c r="AE116" i="12"/>
  <c r="AF116" i="12" s="1"/>
  <c r="AH116" i="12" s="1"/>
  <c r="AR116" i="12"/>
  <c r="AS116" i="12" s="1"/>
  <c r="AU116" i="12" s="1"/>
  <c r="U117" i="12"/>
  <c r="AE117" i="12"/>
  <c r="AF117" i="12" s="1"/>
  <c r="R118" i="12"/>
  <c r="S118" i="12" s="1"/>
  <c r="U118" i="12" s="1"/>
  <c r="AE118" i="12"/>
  <c r="AF118" i="12" s="1"/>
  <c r="AH118" i="12" s="1"/>
  <c r="AR119" i="12"/>
  <c r="AS119" i="12" s="1"/>
  <c r="AU119" i="12" s="1"/>
  <c r="R122" i="12"/>
  <c r="S122" i="12" s="1"/>
  <c r="U122" i="12" s="1"/>
  <c r="AR122" i="12"/>
  <c r="AS122" i="12" s="1"/>
  <c r="AU122" i="12" s="1"/>
  <c r="R123" i="12"/>
  <c r="S123" i="12" s="1"/>
  <c r="U123" i="12" s="1"/>
  <c r="R124" i="12"/>
  <c r="S124" i="12" s="1"/>
  <c r="U124" i="12" s="1"/>
  <c r="AR124" i="12"/>
  <c r="AS124" i="12" s="1"/>
  <c r="AU124" i="12" s="1"/>
  <c r="AE125" i="12"/>
  <c r="AF125" i="12" s="1"/>
  <c r="AH125" i="12" s="1"/>
  <c r="AR125" i="12"/>
  <c r="AS125" i="12" s="1"/>
  <c r="AU125" i="12" s="1"/>
  <c r="AR126" i="12"/>
  <c r="AS126" i="12" s="1"/>
  <c r="AU126" i="12" s="1"/>
  <c r="AE127" i="12"/>
  <c r="AF127" i="12" s="1"/>
  <c r="AH127" i="12" s="1"/>
  <c r="AR128" i="12"/>
  <c r="AS128" i="12" s="1"/>
  <c r="AU128" i="12" s="1"/>
  <c r="R133" i="12"/>
  <c r="S133" i="12" s="1"/>
  <c r="U133" i="12" s="1"/>
  <c r="R135" i="12"/>
  <c r="S135" i="12" s="1"/>
  <c r="AE135" i="12"/>
  <c r="AF135" i="12" s="1"/>
  <c r="AH135" i="12" s="1"/>
  <c r="AR138" i="12"/>
  <c r="AS138" i="12" s="1"/>
  <c r="AR140" i="12"/>
  <c r="AS140" i="12" s="1"/>
  <c r="AU140" i="12" s="1"/>
  <c r="R141" i="12"/>
  <c r="S141" i="12" s="1"/>
  <c r="U141" i="12" s="1"/>
  <c r="AW141" i="12" s="1"/>
  <c r="AE143" i="12"/>
  <c r="AF143" i="12" s="1"/>
  <c r="AH143" i="12" s="1"/>
  <c r="R144" i="12"/>
  <c r="S144" i="12" s="1"/>
  <c r="AE144" i="12"/>
  <c r="AF144" i="12" s="1"/>
  <c r="AH144" i="12" s="1"/>
  <c r="AE145" i="12"/>
  <c r="AF145" i="12" s="1"/>
  <c r="AH145" i="12" s="1"/>
  <c r="R146" i="12"/>
  <c r="S146" i="12" s="1"/>
  <c r="R147" i="12"/>
  <c r="S147" i="12" s="1"/>
  <c r="U147" i="12" s="1"/>
  <c r="R148" i="12"/>
  <c r="S148" i="12" s="1"/>
  <c r="U148" i="12" s="1"/>
  <c r="AE148" i="12"/>
  <c r="AF148" i="12" s="1"/>
  <c r="AH148" i="12" s="1"/>
  <c r="AE149" i="12"/>
  <c r="AF149" i="12" s="1"/>
  <c r="AH149" i="12" s="1"/>
  <c r="R150" i="12"/>
  <c r="S150" i="12" s="1"/>
  <c r="U150" i="12" s="1"/>
  <c r="AE151" i="12"/>
  <c r="AF151" i="12" s="1"/>
  <c r="AH151" i="12" s="1"/>
  <c r="R152" i="12"/>
  <c r="S152" i="12" s="1"/>
  <c r="AE152" i="12"/>
  <c r="AF152" i="12" s="1"/>
  <c r="AH152" i="12" s="1"/>
  <c r="AE153" i="12"/>
  <c r="AF153" i="12" s="1"/>
  <c r="AH153" i="12" s="1"/>
  <c r="AR156" i="12"/>
  <c r="AS156" i="12" s="1"/>
  <c r="AU156" i="12" s="1"/>
  <c r="AE157" i="12"/>
  <c r="AF157" i="12" s="1"/>
  <c r="AH157" i="12" s="1"/>
  <c r="AR157" i="12"/>
  <c r="AS157" i="12" s="1"/>
  <c r="AU157" i="12" s="1"/>
  <c r="R159" i="12"/>
  <c r="S159" i="12" s="1"/>
  <c r="U159" i="12" s="1"/>
  <c r="S161" i="12"/>
  <c r="U161" i="12" s="1"/>
  <c r="AG161" i="12"/>
  <c r="AE161" i="12"/>
  <c r="AF161" i="12" s="1"/>
  <c r="AH161" i="12" s="1"/>
  <c r="AT162" i="12"/>
  <c r="AR162" i="12"/>
  <c r="AS162" i="12" s="1"/>
  <c r="AU162" i="12" s="1"/>
  <c r="R165" i="12"/>
  <c r="S165" i="12" s="1"/>
  <c r="U165" i="12" s="1"/>
  <c r="AG166" i="12"/>
  <c r="AE166" i="12"/>
  <c r="AF166" i="12" s="1"/>
  <c r="AH166" i="12" s="1"/>
  <c r="AR166" i="12"/>
  <c r="AS166" i="12" s="1"/>
  <c r="AU166" i="12" s="1"/>
  <c r="AR167" i="12"/>
  <c r="AS167" i="12" s="1"/>
  <c r="AU167" i="12" s="1"/>
  <c r="R169" i="12"/>
  <c r="S169" i="12" s="1"/>
  <c r="AE169" i="12"/>
  <c r="AF169" i="12" s="1"/>
  <c r="AH169" i="12" s="1"/>
  <c r="R170" i="12"/>
  <c r="S170" i="12" s="1"/>
  <c r="U170" i="12" s="1"/>
  <c r="AE171" i="12"/>
  <c r="AF171" i="12" s="1"/>
  <c r="AH171" i="12" s="1"/>
  <c r="AR171" i="12"/>
  <c r="AS171" i="12" s="1"/>
  <c r="AU171" i="12" s="1"/>
  <c r="R173" i="12"/>
  <c r="AE173" i="12"/>
  <c r="AF173" i="12" s="1"/>
  <c r="AH173" i="12" s="1"/>
  <c r="AR173" i="12"/>
  <c r="AS173" i="12" s="1"/>
  <c r="AU173" i="12" s="1"/>
  <c r="AT173" i="12"/>
  <c r="R174" i="12"/>
  <c r="S174" i="12" s="1"/>
  <c r="U174" i="12" s="1"/>
  <c r="AE175" i="12"/>
  <c r="AF175" i="12" s="1"/>
  <c r="AH175" i="12" s="1"/>
  <c r="AR175" i="12"/>
  <c r="AS175" i="12" s="1"/>
  <c r="AU175" i="12" s="1"/>
  <c r="R177" i="12"/>
  <c r="S177" i="12" s="1"/>
  <c r="AV177" i="12" s="1"/>
  <c r="AE179" i="12"/>
  <c r="AF179" i="12" s="1"/>
  <c r="AH179" i="12" s="1"/>
  <c r="AR179" i="12"/>
  <c r="AS179" i="12" s="1"/>
  <c r="AU179" i="12" s="1"/>
  <c r="AR180" i="12"/>
  <c r="AS180" i="12"/>
  <c r="AU180" i="12" s="1"/>
  <c r="R181" i="12"/>
  <c r="S181" i="12" s="1"/>
  <c r="AV181" i="12" s="1"/>
  <c r="AE183" i="12"/>
  <c r="AF183" i="12" s="1"/>
  <c r="AH183" i="12" s="1"/>
  <c r="AR183" i="12"/>
  <c r="AS183" i="12" s="1"/>
  <c r="AU183" i="12" s="1"/>
  <c r="R186" i="12"/>
  <c r="S186" i="12" s="1"/>
  <c r="U186" i="12" s="1"/>
  <c r="AE186" i="12"/>
  <c r="AF186" i="12" s="1"/>
  <c r="AH186" i="12" s="1"/>
  <c r="AR188" i="12"/>
  <c r="AS188" i="12" s="1"/>
  <c r="AU188" i="12" s="1"/>
  <c r="R191" i="12"/>
  <c r="S191" i="12" s="1"/>
  <c r="U191" i="12" s="1"/>
  <c r="R199" i="12"/>
  <c r="S199" i="12" s="1"/>
  <c r="AU200" i="12"/>
  <c r="AT200" i="12"/>
  <c r="R201" i="12"/>
  <c r="S201" i="12" s="1"/>
  <c r="U201" i="12" s="1"/>
  <c r="AE201" i="12"/>
  <c r="AF201" i="12" s="1"/>
  <c r="AH201" i="12" s="1"/>
  <c r="AE202" i="12"/>
  <c r="AF202" i="12" s="1"/>
  <c r="AH202" i="12" s="1"/>
  <c r="R203" i="12"/>
  <c r="S203" i="12" s="1"/>
  <c r="AE205" i="12"/>
  <c r="AF205" i="12" s="1"/>
  <c r="AH205" i="12" s="1"/>
  <c r="R207" i="12"/>
  <c r="S207" i="12" s="1"/>
  <c r="AV207" i="12" s="1"/>
  <c r="R208" i="12"/>
  <c r="S208" i="12" s="1"/>
  <c r="U208" i="12" s="1"/>
  <c r="R211" i="12"/>
  <c r="S211" i="12" s="1"/>
  <c r="U211" i="12" s="1"/>
  <c r="AE211" i="12"/>
  <c r="AF211" i="12" s="1"/>
  <c r="AS217" i="12"/>
  <c r="AU217" i="12" s="1"/>
  <c r="AF222" i="12"/>
  <c r="AH222" i="12" s="1"/>
  <c r="AF224" i="12"/>
  <c r="AH224" i="12" s="1"/>
  <c r="AF225" i="12"/>
  <c r="AH225" i="12" s="1"/>
  <c r="AF226" i="12"/>
  <c r="AH226" i="12" s="1"/>
  <c r="AF228" i="12"/>
  <c r="AH228" i="12" s="1"/>
  <c r="R229" i="12"/>
  <c r="S229" i="12" s="1"/>
  <c r="U229" i="12" s="1"/>
  <c r="AE238" i="12"/>
  <c r="AF238" i="12" s="1"/>
  <c r="AH238" i="12" s="1"/>
  <c r="AE239" i="12"/>
  <c r="AF239" i="12" s="1"/>
  <c r="AH239" i="12" s="1"/>
  <c r="AE240" i="12"/>
  <c r="AF240" i="12" s="1"/>
  <c r="AH240" i="12" s="1"/>
  <c r="R242" i="12"/>
  <c r="S242" i="12" s="1"/>
  <c r="U242" i="12" s="1"/>
  <c r="R244" i="12"/>
  <c r="S244" i="12" s="1"/>
  <c r="U244" i="12" s="1"/>
  <c r="AR244" i="12"/>
  <c r="AS244" i="12" s="1"/>
  <c r="AU244" i="12" s="1"/>
  <c r="R246" i="12"/>
  <c r="S246" i="12" s="1"/>
  <c r="R247" i="12"/>
  <c r="S247" i="12" s="1"/>
  <c r="U69" i="12"/>
  <c r="U66" i="12"/>
  <c r="U8" i="12"/>
  <c r="U7" i="12"/>
  <c r="U5" i="12"/>
  <c r="U60" i="12"/>
  <c r="U104" i="12"/>
  <c r="AR60" i="12"/>
  <c r="AS60" i="12" s="1"/>
  <c r="R74" i="12"/>
  <c r="S74" i="12" s="1"/>
  <c r="AR19" i="12"/>
  <c r="AS19" i="12" s="1"/>
  <c r="S18" i="12"/>
  <c r="U97" i="12"/>
  <c r="U125" i="12"/>
  <c r="U99" i="12"/>
  <c r="U162" i="12"/>
  <c r="AE11" i="12"/>
  <c r="AF11" i="12" s="1"/>
  <c r="AH11" i="12" s="1"/>
  <c r="U16" i="12"/>
  <c r="AX110" i="12"/>
  <c r="AW110" i="12"/>
  <c r="U114" i="12"/>
  <c r="AS18" i="12"/>
  <c r="AT18" i="12"/>
  <c r="U90" i="12"/>
  <c r="U140" i="12"/>
  <c r="AS7" i="12"/>
  <c r="T16" i="12"/>
  <c r="AS5" i="12"/>
  <c r="AU5" i="12" s="1"/>
  <c r="AU18" i="12"/>
  <c r="AX20" i="12"/>
  <c r="AW20" i="12"/>
  <c r="U134" i="12"/>
  <c r="AE4" i="12"/>
  <c r="AF4" i="12" s="1"/>
  <c r="AH4" i="12" s="1"/>
  <c r="U75" i="12"/>
  <c r="AV75" i="12"/>
  <c r="AE16" i="12"/>
  <c r="S17" i="12"/>
  <c r="AV54" i="12"/>
  <c r="U17" i="12"/>
  <c r="AR69" i="12"/>
  <c r="AS69" i="12" s="1"/>
  <c r="AU69" i="12" s="1"/>
  <c r="U96" i="12"/>
  <c r="R12" i="12"/>
  <c r="S12" i="12" s="1"/>
  <c r="AF15" i="12"/>
  <c r="U67" i="12"/>
  <c r="R87" i="12"/>
  <c r="S87" i="12" s="1"/>
  <c r="U98" i="12"/>
  <c r="U128" i="12"/>
  <c r="AR6" i="12"/>
  <c r="AS6" i="12" s="1"/>
  <c r="AU6" i="12" s="1"/>
  <c r="R6" i="12"/>
  <c r="S6" i="12" s="1"/>
  <c r="U14" i="12"/>
  <c r="AE17" i="12"/>
  <c r="AF17" i="12" s="1"/>
  <c r="AH17" i="12" s="1"/>
  <c r="R89" i="12"/>
  <c r="S89" i="12" s="1"/>
  <c r="U100" i="12"/>
  <c r="AR14" i="12"/>
  <c r="AS14" i="12" s="1"/>
  <c r="AU14" i="12" s="1"/>
  <c r="AH15" i="12"/>
  <c r="U113" i="12"/>
  <c r="AE3" i="12"/>
  <c r="AF3" i="12" s="1"/>
  <c r="AR17" i="12"/>
  <c r="AR58" i="12"/>
  <c r="AS58" i="12" s="1"/>
  <c r="R4" i="12"/>
  <c r="S4" i="12" s="1"/>
  <c r="R91" i="12"/>
  <c r="S91" i="12" s="1"/>
  <c r="AE5" i="12"/>
  <c r="AF5" i="12" s="1"/>
  <c r="U144" i="12"/>
  <c r="AE150" i="12"/>
  <c r="AF150" i="12" s="1"/>
  <c r="S160" i="12"/>
  <c r="U194" i="12"/>
  <c r="AS218" i="12"/>
  <c r="AU218" i="12" s="1"/>
  <c r="U241" i="12"/>
  <c r="AV241" i="12"/>
  <c r="R95" i="12"/>
  <c r="S95" i="12" s="1"/>
  <c r="AE98" i="12"/>
  <c r="AF98" i="12" s="1"/>
  <c r="AE102" i="12"/>
  <c r="AF102" i="12" s="1"/>
  <c r="AE107" i="12"/>
  <c r="AF107" i="12" s="1"/>
  <c r="AE112" i="12"/>
  <c r="AF112" i="12" s="1"/>
  <c r="R119" i="12"/>
  <c r="S119" i="12" s="1"/>
  <c r="AE124" i="12"/>
  <c r="AF124" i="12" s="1"/>
  <c r="AH124" i="12" s="1"/>
  <c r="S126" i="12"/>
  <c r="R142" i="12"/>
  <c r="S142" i="12" s="1"/>
  <c r="AR146" i="12"/>
  <c r="AS146" i="12" s="1"/>
  <c r="AU146" i="12" s="1"/>
  <c r="S166" i="12"/>
  <c r="AV211" i="12"/>
  <c r="AH211" i="12"/>
  <c r="AX211" i="12" s="1"/>
  <c r="AV243" i="12"/>
  <c r="U243" i="12"/>
  <c r="R175" i="12"/>
  <c r="S175" i="12" s="1"/>
  <c r="U198" i="12"/>
  <c r="T198" i="12"/>
  <c r="U209" i="12"/>
  <c r="U221" i="12"/>
  <c r="R82" i="12"/>
  <c r="S82" i="12" s="1"/>
  <c r="AR89" i="12"/>
  <c r="AS89" i="12" s="1"/>
  <c r="AU89" i="12" s="1"/>
  <c r="AR93" i="12"/>
  <c r="AS93" i="12" s="1"/>
  <c r="AU93" i="12" s="1"/>
  <c r="AS123" i="12"/>
  <c r="R127" i="12"/>
  <c r="S127" i="12" s="1"/>
  <c r="AE133" i="12"/>
  <c r="AF133" i="12" s="1"/>
  <c r="S136" i="12"/>
  <c r="AR150" i="12"/>
  <c r="AS150" i="12" s="1"/>
  <c r="AU150" i="12" s="1"/>
  <c r="AF191" i="12"/>
  <c r="AH191" i="12" s="1"/>
  <c r="U219" i="12"/>
  <c r="S245" i="12"/>
  <c r="AE66" i="12"/>
  <c r="AF66" i="12" s="1"/>
  <c r="U152" i="12"/>
  <c r="R236" i="12"/>
  <c r="S236" i="12" s="1"/>
  <c r="AS27" i="12"/>
  <c r="AU27" i="12" s="1"/>
  <c r="AR59" i="12"/>
  <c r="AS59" i="12" s="1"/>
  <c r="AU59" i="12" s="1"/>
  <c r="AR65" i="12"/>
  <c r="AS65" i="12" s="1"/>
  <c r="AU65" i="12" s="1"/>
  <c r="AR85" i="12"/>
  <c r="AS85" i="12" s="1"/>
  <c r="AU85" i="12" s="1"/>
  <c r="R88" i="12"/>
  <c r="S88" i="12" s="1"/>
  <c r="R92" i="12"/>
  <c r="S92" i="12" s="1"/>
  <c r="AE99" i="12"/>
  <c r="AF99" i="12" s="1"/>
  <c r="AE113" i="12"/>
  <c r="AF113" i="12" s="1"/>
  <c r="AE126" i="12"/>
  <c r="AF126" i="12" s="1"/>
  <c r="AH126" i="12" s="1"/>
  <c r="AE134" i="12"/>
  <c r="AF134" i="12" s="1"/>
  <c r="R157" i="12"/>
  <c r="S157" i="12" s="1"/>
  <c r="U188" i="12"/>
  <c r="AV217" i="12"/>
  <c r="R240" i="12"/>
  <c r="S240" i="12" s="1"/>
  <c r="AR15" i="12"/>
  <c r="AS15" i="12" s="1"/>
  <c r="R51" i="12"/>
  <c r="S51" i="12" s="1"/>
  <c r="R56" i="12"/>
  <c r="S56" i="12" s="1"/>
  <c r="AE87" i="12"/>
  <c r="AF87" i="12" s="1"/>
  <c r="AH87" i="12" s="1"/>
  <c r="AE91" i="12"/>
  <c r="AF91" i="12" s="1"/>
  <c r="AH91" i="12" s="1"/>
  <c r="AE95" i="12"/>
  <c r="AF95" i="12" s="1"/>
  <c r="AH95" i="12" s="1"/>
  <c r="AR98" i="12"/>
  <c r="AS98" i="12" s="1"/>
  <c r="AU98" i="12" s="1"/>
  <c r="AR102" i="12"/>
  <c r="AS102" i="12" s="1"/>
  <c r="AU102" i="12" s="1"/>
  <c r="R110" i="12"/>
  <c r="S110" i="12" s="1"/>
  <c r="AV110" i="12" s="1"/>
  <c r="AR112" i="12"/>
  <c r="AS112" i="12" s="1"/>
  <c r="AU112" i="12" s="1"/>
  <c r="AE119" i="12"/>
  <c r="AF119" i="12" s="1"/>
  <c r="AH119" i="12" s="1"/>
  <c r="AE136" i="12"/>
  <c r="AF136" i="12" s="1"/>
  <c r="AH136" i="12" s="1"/>
  <c r="R139" i="12"/>
  <c r="S139" i="12" s="1"/>
  <c r="AR144" i="12"/>
  <c r="AS144" i="12" s="1"/>
  <c r="S151" i="12"/>
  <c r="U177" i="12"/>
  <c r="U182" i="12"/>
  <c r="R179" i="12"/>
  <c r="S179" i="12" s="1"/>
  <c r="R205" i="12"/>
  <c r="S205" i="12" s="1"/>
  <c r="U210" i="12"/>
  <c r="U218" i="12"/>
  <c r="AR134" i="12"/>
  <c r="AS134" i="12" s="1"/>
  <c r="AU134" i="12" s="1"/>
  <c r="AE159" i="12"/>
  <c r="AF159" i="12" s="1"/>
  <c r="AH159" i="12" s="1"/>
  <c r="U172" i="12"/>
  <c r="R93" i="12"/>
  <c r="S93" i="12" s="1"/>
  <c r="AE96" i="12"/>
  <c r="AF96" i="12" s="1"/>
  <c r="AE100" i="12"/>
  <c r="AF100" i="12" s="1"/>
  <c r="AE104" i="12"/>
  <c r="AF104" i="12" s="1"/>
  <c r="AE114" i="12"/>
  <c r="AF114" i="12" s="1"/>
  <c r="AR118" i="12"/>
  <c r="AS118" i="12" s="1"/>
  <c r="AU118" i="12" s="1"/>
  <c r="AH139" i="12"/>
  <c r="AF139" i="12"/>
  <c r="AV143" i="12"/>
  <c r="AE147" i="12"/>
  <c r="AF147" i="12" s="1"/>
  <c r="AS148" i="12"/>
  <c r="AS152" i="12"/>
  <c r="AU152" i="12" s="1"/>
  <c r="AF165" i="12"/>
  <c r="AE210" i="12"/>
  <c r="AF210" i="12" s="1"/>
  <c r="AH227" i="12"/>
  <c r="R10" i="12"/>
  <c r="S10" i="12" s="1"/>
  <c r="AE88" i="12"/>
  <c r="AF88" i="12" s="1"/>
  <c r="AH88" i="12" s="1"/>
  <c r="AH193" i="12"/>
  <c r="U203" i="12"/>
  <c r="U226" i="12"/>
  <c r="AE9" i="12"/>
  <c r="AF9" i="12" s="1"/>
  <c r="AE51" i="12"/>
  <c r="AF51" i="12" s="1"/>
  <c r="AH51" i="12" s="1"/>
  <c r="AE56" i="12"/>
  <c r="AF56" i="12" s="1"/>
  <c r="AH56" i="12" s="1"/>
  <c r="R59" i="12"/>
  <c r="S59" i="12" s="1"/>
  <c r="R65" i="12"/>
  <c r="S65" i="12" s="1"/>
  <c r="AE72" i="12"/>
  <c r="AF72" i="12" s="1"/>
  <c r="R85" i="12"/>
  <c r="S85" i="12" s="1"/>
  <c r="AR87" i="12"/>
  <c r="AS87" i="12" s="1"/>
  <c r="AU87" i="12" s="1"/>
  <c r="AR91" i="12"/>
  <c r="AS91" i="12" s="1"/>
  <c r="AU91" i="12" s="1"/>
  <c r="AR95" i="12"/>
  <c r="AS95" i="12" s="1"/>
  <c r="AU95" i="12" s="1"/>
  <c r="AE128" i="12"/>
  <c r="AF128" i="12" s="1"/>
  <c r="AR136" i="12"/>
  <c r="AS136" i="12" s="1"/>
  <c r="AU136" i="12" s="1"/>
  <c r="AE156" i="12"/>
  <c r="AF156" i="12" s="1"/>
  <c r="AH156" i="12" s="1"/>
  <c r="AS159" i="12"/>
  <c r="AU159" i="12" s="1"/>
  <c r="AR190" i="12"/>
  <c r="AS190" i="12" s="1"/>
  <c r="AU190" i="12" s="1"/>
  <c r="AH199" i="12"/>
  <c r="AG199" i="12"/>
  <c r="AF199" i="12"/>
  <c r="U220" i="12"/>
  <c r="U222" i="12"/>
  <c r="U146" i="12"/>
  <c r="R171" i="12"/>
  <c r="S171" i="12" s="1"/>
  <c r="R183" i="12"/>
  <c r="S183" i="12" s="1"/>
  <c r="AX217" i="12"/>
  <c r="AW217" i="12"/>
  <c r="U246" i="12"/>
  <c r="AE14" i="12"/>
  <c r="AF14" i="12" s="1"/>
  <c r="R94" i="12"/>
  <c r="S94" i="12" s="1"/>
  <c r="AE146" i="12"/>
  <c r="AF146" i="12" s="1"/>
  <c r="S155" i="12"/>
  <c r="AS172" i="12"/>
  <c r="AU172" i="12" s="1"/>
  <c r="AS201" i="12"/>
  <c r="AU201" i="12" s="1"/>
  <c r="S206" i="12"/>
  <c r="AE244" i="12"/>
  <c r="AF244" i="12" s="1"/>
  <c r="U167" i="12"/>
  <c r="U176" i="12"/>
  <c r="U187" i="12"/>
  <c r="U189" i="12"/>
  <c r="AR232" i="12"/>
  <c r="AS232" i="12" s="1"/>
  <c r="AU232" i="12" s="1"/>
  <c r="U239" i="12"/>
  <c r="AF140" i="12"/>
  <c r="AH140" i="12" s="1"/>
  <c r="AS147" i="12"/>
  <c r="AU147" i="12" s="1"/>
  <c r="AS151" i="12"/>
  <c r="AU151" i="12" s="1"/>
  <c r="AS160" i="12"/>
  <c r="AU160" i="12" s="1"/>
  <c r="AF172" i="12"/>
  <c r="AH172" i="12" s="1"/>
  <c r="AF176" i="12"/>
  <c r="AH176" i="12" s="1"/>
  <c r="AF180" i="12"/>
  <c r="AH180" i="12" s="1"/>
  <c r="AF184" i="12"/>
  <c r="AH184" i="12" s="1"/>
  <c r="S198" i="12"/>
  <c r="S202" i="12"/>
  <c r="AF237" i="12"/>
  <c r="AH237" i="12" s="1"/>
  <c r="AS200" i="12"/>
  <c r="AE198" i="12"/>
  <c r="AH198" i="12" s="1"/>
  <c r="AE142" i="12"/>
  <c r="AF142" i="12" s="1"/>
  <c r="AH142" i="12" s="1"/>
  <c r="AR145" i="12"/>
  <c r="AS145" i="12" s="1"/>
  <c r="AU145" i="12" s="1"/>
  <c r="AR149" i="12"/>
  <c r="AS149" i="12" s="1"/>
  <c r="AU149" i="12" s="1"/>
  <c r="AR153" i="12"/>
  <c r="AS153" i="12" s="1"/>
  <c r="AU153" i="12" s="1"/>
  <c r="R156" i="12"/>
  <c r="S156" i="12" s="1"/>
  <c r="AE170" i="12"/>
  <c r="AF170" i="12" s="1"/>
  <c r="AH170" i="12" s="1"/>
  <c r="AE174" i="12"/>
  <c r="AF174" i="12" s="1"/>
  <c r="AE178" i="12"/>
  <c r="AF178" i="12" s="1"/>
  <c r="AE182" i="12"/>
  <c r="AF182" i="12" s="1"/>
  <c r="R195" i="12"/>
  <c r="S195" i="12" s="1"/>
  <c r="R200" i="12"/>
  <c r="R204" i="12"/>
  <c r="S204" i="12" s="1"/>
  <c r="AE209" i="12"/>
  <c r="AF209" i="12" s="1"/>
  <c r="R230" i="12"/>
  <c r="S230" i="12" s="1"/>
  <c r="R180" i="12"/>
  <c r="S180" i="12" s="1"/>
  <c r="R184" i="12"/>
  <c r="S184" i="12" s="1"/>
  <c r="AR186" i="12"/>
  <c r="AS186" i="12" s="1"/>
  <c r="AR191" i="12"/>
  <c r="AS191" i="12" s="1"/>
  <c r="AU191" i="12" s="1"/>
  <c r="AR193" i="12"/>
  <c r="AS193" i="12" s="1"/>
  <c r="AU193" i="12" s="1"/>
  <c r="AS198" i="12"/>
  <c r="AE206" i="12"/>
  <c r="AF206" i="12" s="1"/>
  <c r="AH206" i="12" s="1"/>
  <c r="R237" i="12"/>
  <c r="S237" i="12" s="1"/>
  <c r="AE245" i="12"/>
  <c r="AF245" i="12" s="1"/>
  <c r="AH245" i="12" s="1"/>
  <c r="AT198" i="12"/>
  <c r="AE230" i="12"/>
  <c r="AF230" i="12" s="1"/>
  <c r="AH230" i="12" s="1"/>
  <c r="AE236" i="12"/>
  <c r="AF236" i="12" s="1"/>
  <c r="AH236" i="12" s="1"/>
  <c r="AR170" i="12"/>
  <c r="AS170" i="12" s="1"/>
  <c r="AU170" i="12" s="1"/>
  <c r="AR174" i="12"/>
  <c r="AS174" i="12" s="1"/>
  <c r="AU174" i="12" s="1"/>
  <c r="AR178" i="12"/>
  <c r="AS178" i="12" s="1"/>
  <c r="AU178" i="12" s="1"/>
  <c r="AR182" i="12"/>
  <c r="AS182" i="12" s="1"/>
  <c r="AU182" i="12" s="1"/>
  <c r="AR187" i="12"/>
  <c r="AS187" i="12" s="1"/>
  <c r="R190" i="12"/>
  <c r="S190" i="12" s="1"/>
  <c r="AE195" i="12"/>
  <c r="AF195" i="12" s="1"/>
  <c r="AH195" i="12" s="1"/>
  <c r="AE200" i="12"/>
  <c r="AG200" i="12" s="1"/>
  <c r="AE204" i="12"/>
  <c r="AF204" i="12" s="1"/>
  <c r="AH204" i="12" s="1"/>
  <c r="R232" i="12"/>
  <c r="S232" i="12" s="1"/>
  <c r="AR239" i="12"/>
  <c r="AS239" i="12" s="1"/>
  <c r="R145" i="12"/>
  <c r="S145" i="12" s="1"/>
  <c r="R149" i="12"/>
  <c r="S149" i="12" s="1"/>
  <c r="R153" i="12"/>
  <c r="S153" i="12" s="1"/>
  <c r="AR155" i="12"/>
  <c r="AS155" i="12" s="1"/>
  <c r="AU155" i="12" s="1"/>
  <c r="AE162" i="12"/>
  <c r="AF162" i="12" s="1"/>
  <c r="AH162" i="12" s="1"/>
  <c r="AE167" i="12"/>
  <c r="AF167" i="12" s="1"/>
  <c r="AH167" i="12" s="1"/>
  <c r="AE189" i="12"/>
  <c r="AF189" i="12" s="1"/>
  <c r="AR194" i="12"/>
  <c r="AS194" i="12" s="1"/>
  <c r="AR199" i="12"/>
  <c r="AT199" i="12" s="1"/>
  <c r="AR203" i="12"/>
  <c r="AS203" i="12" s="1"/>
  <c r="R238" i="12"/>
  <c r="S238" i="12" s="1"/>
  <c r="AE242" i="12"/>
  <c r="AF242" i="12" s="1"/>
  <c r="AE246" i="12"/>
  <c r="AF246" i="12" s="1"/>
  <c r="A11" i="4"/>
  <c r="CO12" i="4"/>
  <c r="CO13" i="4"/>
  <c r="CO14" i="4"/>
  <c r="CO20" i="4"/>
  <c r="CO21" i="4"/>
  <c r="CO23" i="4"/>
  <c r="CO26" i="4"/>
  <c r="CO27" i="4"/>
  <c r="CO28" i="4"/>
  <c r="CO29" i="4"/>
  <c r="CO30" i="4"/>
  <c r="CO33" i="4"/>
  <c r="CO37" i="4"/>
  <c r="CO38" i="4"/>
  <c r="CO39" i="4"/>
  <c r="CO41" i="4"/>
  <c r="CO44" i="4"/>
  <c r="CO45" i="4"/>
  <c r="CO46" i="4"/>
  <c r="CO52" i="4"/>
  <c r="CO53" i="4"/>
  <c r="CO54" i="4"/>
  <c r="CO58" i="4"/>
  <c r="CO59" i="4"/>
  <c r="CO60" i="4"/>
  <c r="CO61" i="4"/>
  <c r="CO64" i="4"/>
  <c r="CO65" i="4"/>
  <c r="CO66" i="4"/>
  <c r="CJ65" i="4"/>
  <c r="CJ64" i="4"/>
  <c r="CO63" i="4"/>
  <c r="CO62" i="4"/>
  <c r="CJ62" i="4"/>
  <c r="CJ60" i="4"/>
  <c r="CJ59" i="4"/>
  <c r="CJ58" i="4"/>
  <c r="CO57" i="4"/>
  <c r="CO55" i="4"/>
  <c r="CJ55" i="4"/>
  <c r="CJ54" i="4"/>
  <c r="CJ53" i="4"/>
  <c r="CJ52" i="4"/>
  <c r="CO50" i="4"/>
  <c r="CJ50" i="4"/>
  <c r="CO49" i="4"/>
  <c r="CJ49" i="4"/>
  <c r="CO48" i="4"/>
  <c r="CJ47" i="4"/>
  <c r="CJ46" i="4"/>
  <c r="CJ45" i="4"/>
  <c r="CJ44" i="4"/>
  <c r="CO43" i="4"/>
  <c r="CJ43" i="4"/>
  <c r="CJ40" i="4"/>
  <c r="CJ38" i="4"/>
  <c r="CJ36" i="4"/>
  <c r="CO34" i="4"/>
  <c r="CJ34" i="4"/>
  <c r="CJ33" i="4"/>
  <c r="CO32" i="4"/>
  <c r="CO31" i="4"/>
  <c r="CJ31" i="4"/>
  <c r="CJ30" i="4"/>
  <c r="CJ29" i="4"/>
  <c r="CJ27" i="4"/>
  <c r="CJ26" i="4"/>
  <c r="CO25" i="4"/>
  <c r="CO24" i="4"/>
  <c r="CJ24" i="4"/>
  <c r="CJ22" i="4"/>
  <c r="CO18" i="4"/>
  <c r="CJ18" i="4"/>
  <c r="CO17" i="4"/>
  <c r="CO16" i="4"/>
  <c r="CO15" i="4"/>
  <c r="CJ15" i="4"/>
  <c r="CJ14" i="4"/>
  <c r="CJ13" i="4"/>
  <c r="CJ12" i="4"/>
  <c r="CJ11" i="4"/>
  <c r="CJ16" i="4"/>
  <c r="CJ17" i="4"/>
  <c r="CJ19" i="4"/>
  <c r="CO19" i="4"/>
  <c r="CJ20" i="4"/>
  <c r="CJ21" i="4"/>
  <c r="CO22" i="4"/>
  <c r="CJ23" i="4"/>
  <c r="CJ25" i="4"/>
  <c r="CJ28" i="4"/>
  <c r="CJ32" i="4"/>
  <c r="CO35" i="4"/>
  <c r="CJ35" i="4"/>
  <c r="CO36" i="4"/>
  <c r="CJ37" i="4"/>
  <c r="CJ39" i="4"/>
  <c r="CO40" i="4"/>
  <c r="CJ41" i="4"/>
  <c r="CJ42" i="4"/>
  <c r="CO42" i="4"/>
  <c r="CO47" i="4"/>
  <c r="CJ48" i="4"/>
  <c r="CJ51" i="4"/>
  <c r="CO51" i="4"/>
  <c r="CJ56" i="4"/>
  <c r="CO56" i="4"/>
  <c r="CJ57" i="4"/>
  <c r="CJ61" i="4"/>
  <c r="CJ63" i="4"/>
  <c r="CJ66" i="4"/>
  <c r="CQ13" i="4"/>
  <c r="CP17" i="4"/>
  <c r="CQ17" i="4"/>
  <c r="CP19" i="4"/>
  <c r="CQ20" i="4"/>
  <c r="CP22" i="4"/>
  <c r="CQ22" i="4"/>
  <c r="CQ24" i="4"/>
  <c r="CQ25" i="4"/>
  <c r="CP26" i="4"/>
  <c r="CQ26" i="4"/>
  <c r="CQ27" i="4"/>
  <c r="CP29" i="4"/>
  <c r="CQ33" i="4"/>
  <c r="CP35" i="4"/>
  <c r="CP36" i="4"/>
  <c r="CQ36" i="4"/>
  <c r="CP38" i="4"/>
  <c r="CQ38" i="4"/>
  <c r="CQ40" i="4"/>
  <c r="CQ42" i="4"/>
  <c r="CQ43" i="4"/>
  <c r="CP45" i="4"/>
  <c r="CQ45" i="4"/>
  <c r="CP49" i="4"/>
  <c r="CQ49" i="4"/>
  <c r="CP51" i="4"/>
  <c r="CQ52" i="4"/>
  <c r="CQ54" i="4"/>
  <c r="CQ56" i="4"/>
  <c r="CQ58" i="4"/>
  <c r="CP60" i="4"/>
  <c r="CP62" i="4"/>
  <c r="CQ62" i="4"/>
  <c r="CP64" i="4"/>
  <c r="CQ64" i="4"/>
  <c r="CP66" i="4"/>
  <c r="CN15" i="4"/>
  <c r="CN16" i="4"/>
  <c r="CN19" i="4"/>
  <c r="CN21" i="4"/>
  <c r="CN22" i="4"/>
  <c r="CN28" i="4"/>
  <c r="CN31" i="4"/>
  <c r="CN33" i="4"/>
  <c r="CN37" i="4"/>
  <c r="CN38" i="4"/>
  <c r="CN44" i="4"/>
  <c r="CN45" i="4"/>
  <c r="CN47" i="4"/>
  <c r="CN48" i="4"/>
  <c r="CN53" i="4"/>
  <c r="CN54" i="4"/>
  <c r="CN59" i="4"/>
  <c r="CN60" i="4"/>
  <c r="CN62" i="4"/>
  <c r="CN66" i="4"/>
  <c r="CM13" i="4"/>
  <c r="CL14" i="4"/>
  <c r="CM14" i="4"/>
  <c r="CL17" i="4"/>
  <c r="CM21" i="4"/>
  <c r="CM22" i="4"/>
  <c r="CL23" i="4"/>
  <c r="CM24" i="4"/>
  <c r="CL30" i="4"/>
  <c r="CM30" i="4"/>
  <c r="CL31" i="4"/>
  <c r="CL33" i="4"/>
  <c r="CM33" i="4"/>
  <c r="CL35" i="4"/>
  <c r="CM37" i="4"/>
  <c r="CL39" i="4"/>
  <c r="CM40" i="4"/>
  <c r="CM43" i="4"/>
  <c r="CL46" i="4"/>
  <c r="CM46" i="4"/>
  <c r="CM47" i="4"/>
  <c r="CL49" i="4"/>
  <c r="CM49" i="4"/>
  <c r="CL51" i="4"/>
  <c r="CL53" i="4"/>
  <c r="CL54" i="4"/>
  <c r="CM54" i="4"/>
  <c r="CL55" i="4"/>
  <c r="CL56" i="4"/>
  <c r="CM56" i="4"/>
  <c r="CM60" i="4"/>
  <c r="CL61" i="4"/>
  <c r="CM61" i="4"/>
  <c r="CM62" i="4"/>
  <c r="CL64" i="4"/>
  <c r="CM66" i="4"/>
  <c r="CP11" i="4"/>
  <c r="CK14" i="4"/>
  <c r="CK16" i="4"/>
  <c r="CK17" i="4"/>
  <c r="CK23" i="4"/>
  <c r="CK28" i="4"/>
  <c r="CK30" i="4"/>
  <c r="CK31" i="4"/>
  <c r="CK32" i="4"/>
  <c r="CK33" i="4"/>
  <c r="CK39" i="4"/>
  <c r="CK42" i="4"/>
  <c r="CK46" i="4"/>
  <c r="CK48" i="4"/>
  <c r="CK49" i="4"/>
  <c r="CK55" i="4"/>
  <c r="CK56" i="4"/>
  <c r="CK63" i="4"/>
  <c r="CK64" i="4"/>
  <c r="AV115" i="12" l="1"/>
  <c r="AV222" i="12"/>
  <c r="AV227" i="12"/>
  <c r="AV221" i="12"/>
  <c r="U223" i="12"/>
  <c r="AW223" i="12" s="1"/>
  <c r="AX143" i="12"/>
  <c r="AY143" i="12" s="1"/>
  <c r="Z66" i="4"/>
  <c r="AV135" i="12"/>
  <c r="AB42" i="4"/>
  <c r="AB66" i="4"/>
  <c r="AB31" i="4"/>
  <c r="AB21" i="4"/>
  <c r="AV218" i="12"/>
  <c r="AY30" i="12"/>
  <c r="AV220" i="12"/>
  <c r="AX11" i="12"/>
  <c r="AV247" i="12"/>
  <c r="U135" i="12"/>
  <c r="AX225" i="12"/>
  <c r="AV219" i="12"/>
  <c r="AB20" i="4"/>
  <c r="AB29" i="4"/>
  <c r="AB17" i="4"/>
  <c r="AB26" i="4"/>
  <c r="AB40" i="4"/>
  <c r="AB37" i="4"/>
  <c r="AB18" i="4"/>
  <c r="AB59" i="4"/>
  <c r="AB22" i="4"/>
  <c r="AB53" i="4"/>
  <c r="AB57" i="4"/>
  <c r="AB34" i="4"/>
  <c r="AB27" i="4"/>
  <c r="AB33" i="4"/>
  <c r="AB58" i="4"/>
  <c r="AB32" i="4"/>
  <c r="AB52" i="4"/>
  <c r="AB24" i="4"/>
  <c r="AB43" i="4"/>
  <c r="AB14" i="4"/>
  <c r="AB44" i="4"/>
  <c r="AB64" i="4"/>
  <c r="AB60" i="4"/>
  <c r="AB38" i="4"/>
  <c r="AB62" i="4"/>
  <c r="AB15" i="4"/>
  <c r="AB55" i="4"/>
  <c r="AB46" i="4"/>
  <c r="AB56" i="4"/>
  <c r="AB51" i="4"/>
  <c r="AB36" i="4"/>
  <c r="AB65" i="4"/>
  <c r="AB39" i="4"/>
  <c r="AB49" i="4"/>
  <c r="AB41" i="4"/>
  <c r="AB47" i="4"/>
  <c r="AB45" i="4"/>
  <c r="AB12" i="4"/>
  <c r="AB28" i="4"/>
  <c r="AB48" i="4"/>
  <c r="AB16" i="4"/>
  <c r="AB25" i="4"/>
  <c r="AB13" i="4"/>
  <c r="AB61" i="4"/>
  <c r="AB19" i="4"/>
  <c r="AB54" i="4"/>
  <c r="AB35" i="4"/>
  <c r="AB30" i="4"/>
  <c r="AB50" i="4"/>
  <c r="AB23" i="4"/>
  <c r="AX46" i="12"/>
  <c r="AF200" i="12"/>
  <c r="AV225" i="12"/>
  <c r="AV224" i="12"/>
  <c r="AV101" i="12"/>
  <c r="AV108" i="12"/>
  <c r="AV46" i="12"/>
  <c r="AW55" i="12"/>
  <c r="AV169" i="12"/>
  <c r="AW225" i="12"/>
  <c r="U169" i="12"/>
  <c r="AW169" i="12" s="1"/>
  <c r="AW122" i="12"/>
  <c r="AV125" i="12"/>
  <c r="AW211" i="12"/>
  <c r="AY211" i="12" s="1"/>
  <c r="AX223" i="12"/>
  <c r="AY223" i="12" s="1"/>
  <c r="AV11" i="12"/>
  <c r="AW11" i="12"/>
  <c r="AV229" i="12"/>
  <c r="U247" i="12"/>
  <c r="AV161" i="12"/>
  <c r="AX122" i="12"/>
  <c r="AV8" i="12"/>
  <c r="AV208" i="12"/>
  <c r="AV103" i="12"/>
  <c r="AX141" i="12"/>
  <c r="AY141" i="12" s="1"/>
  <c r="AV111" i="12"/>
  <c r="AV141" i="12"/>
  <c r="AF18" i="12"/>
  <c r="AV18" i="12" s="1"/>
  <c r="AV228" i="12"/>
  <c r="AX27" i="12"/>
  <c r="AW46" i="12"/>
  <c r="AV116" i="12"/>
  <c r="AX191" i="12"/>
  <c r="U181" i="12"/>
  <c r="AX181" i="12" s="1"/>
  <c r="U207" i="12"/>
  <c r="AW207" i="12" s="1"/>
  <c r="AV73" i="12"/>
  <c r="AX55" i="12"/>
  <c r="AY55" i="12" s="1"/>
  <c r="AV97" i="12"/>
  <c r="AV122" i="12"/>
  <c r="AG18" i="12"/>
  <c r="AV226" i="12"/>
  <c r="AV188" i="12"/>
  <c r="AV55" i="12"/>
  <c r="CL12" i="4"/>
  <c r="CQ12" i="4"/>
  <c r="CQ15" i="4"/>
  <c r="CM16" i="4"/>
  <c r="CK18" i="4"/>
  <c r="CM19" i="4"/>
  <c r="CK21" i="4"/>
  <c r="CN23" i="4"/>
  <c r="CP24" i="4"/>
  <c r="CL25" i="4"/>
  <c r="CN26" i="4"/>
  <c r="CL28" i="4"/>
  <c r="CQ28" i="4"/>
  <c r="CM32" i="4"/>
  <c r="CK34" i="4"/>
  <c r="CM35" i="4"/>
  <c r="CN39" i="4"/>
  <c r="CP40" i="4"/>
  <c r="CL41" i="4"/>
  <c r="CN42" i="4"/>
  <c r="CQ44" i="4"/>
  <c r="CQ47" i="4"/>
  <c r="CM48" i="4"/>
  <c r="CK50" i="4"/>
  <c r="CQ59" i="4"/>
  <c r="AH146" i="12"/>
  <c r="AV146" i="12"/>
  <c r="AH165" i="12"/>
  <c r="AW165" i="12" s="1"/>
  <c r="AV165" i="12"/>
  <c r="AU148" i="12"/>
  <c r="AX148" i="12" s="1"/>
  <c r="AV148" i="12"/>
  <c r="AV139" i="12"/>
  <c r="AW228" i="12"/>
  <c r="AX228" i="12"/>
  <c r="AU123" i="12"/>
  <c r="AX123" i="12" s="1"/>
  <c r="AV123" i="12"/>
  <c r="AT17" i="12"/>
  <c r="AS17" i="12"/>
  <c r="AV17" i="12" s="1"/>
  <c r="AG16" i="12"/>
  <c r="AF16" i="12"/>
  <c r="AV16" i="12" s="1"/>
  <c r="AY20" i="12"/>
  <c r="AU7" i="12"/>
  <c r="AV7" i="12"/>
  <c r="AY11" i="12"/>
  <c r="T199" i="12"/>
  <c r="U199" i="12"/>
  <c r="T173" i="12"/>
  <c r="AG173" i="12"/>
  <c r="S173" i="12"/>
  <c r="AU138" i="12"/>
  <c r="AV138" i="12"/>
  <c r="AH117" i="12"/>
  <c r="AV117" i="12"/>
  <c r="AH90" i="12"/>
  <c r="AX90" i="12" s="1"/>
  <c r="AV90" i="12"/>
  <c r="T18" i="12"/>
  <c r="U18" i="12"/>
  <c r="AW18" i="12" s="1"/>
  <c r="T15" i="12"/>
  <c r="S15" i="12"/>
  <c r="AV15" i="12" s="1"/>
  <c r="U153" i="12"/>
  <c r="AV153" i="12"/>
  <c r="AH182" i="12"/>
  <c r="AX182" i="12" s="1"/>
  <c r="AV182" i="12"/>
  <c r="AH147" i="12"/>
  <c r="AV147" i="12"/>
  <c r="AH99" i="12"/>
  <c r="AX99" i="12" s="1"/>
  <c r="AV99" i="12"/>
  <c r="AV142" i="12"/>
  <c r="U142" i="12"/>
  <c r="CP13" i="4"/>
  <c r="U149" i="12"/>
  <c r="AV149" i="12"/>
  <c r="AH178" i="12"/>
  <c r="AV178" i="12"/>
  <c r="AH244" i="12"/>
  <c r="AX244" i="12" s="1"/>
  <c r="AV244" i="12"/>
  <c r="U92" i="12"/>
  <c r="AV92" i="12"/>
  <c r="AH66" i="12"/>
  <c r="AX66" i="12" s="1"/>
  <c r="AV66" i="12"/>
  <c r="U145" i="12"/>
  <c r="AV145" i="12"/>
  <c r="AH174" i="12"/>
  <c r="AV174" i="12"/>
  <c r="AU144" i="12"/>
  <c r="AW144" i="12" s="1"/>
  <c r="AV144" i="12"/>
  <c r="AV88" i="12"/>
  <c r="U88" i="12"/>
  <c r="AU239" i="12"/>
  <c r="AV239" i="12"/>
  <c r="AH128" i="12"/>
  <c r="AX128" i="12" s="1"/>
  <c r="AV128" i="12"/>
  <c r="AU58" i="12"/>
  <c r="AX58" i="12" s="1"/>
  <c r="AV58" i="12"/>
  <c r="U89" i="12"/>
  <c r="AV89" i="12"/>
  <c r="U12" i="12"/>
  <c r="AV12" i="12"/>
  <c r="AU60" i="12"/>
  <c r="AV60" i="12"/>
  <c r="CQ31" i="4"/>
  <c r="CK37" i="4"/>
  <c r="CL44" i="4"/>
  <c r="CM51" i="4"/>
  <c r="CK53" i="4"/>
  <c r="CP56" i="4"/>
  <c r="CL59" i="4"/>
  <c r="AH246" i="12"/>
  <c r="AW246" i="12" s="1"/>
  <c r="AV246" i="12"/>
  <c r="U232" i="12"/>
  <c r="AV232" i="12"/>
  <c r="U156" i="12"/>
  <c r="AV156" i="12"/>
  <c r="U240" i="12"/>
  <c r="AV240" i="12"/>
  <c r="AH112" i="12"/>
  <c r="AX112" i="12" s="1"/>
  <c r="AV112" i="12"/>
  <c r="AH150" i="12"/>
  <c r="AW150" i="12" s="1"/>
  <c r="AV150" i="12"/>
  <c r="CM12" i="4"/>
  <c r="AH242" i="12"/>
  <c r="AV242" i="12"/>
  <c r="AH114" i="12"/>
  <c r="AX114" i="12" s="1"/>
  <c r="AV114" i="12"/>
  <c r="AH107" i="12"/>
  <c r="AX107" i="12" s="1"/>
  <c r="AV107" i="12"/>
  <c r="AV238" i="12"/>
  <c r="U238" i="12"/>
  <c r="AH104" i="12"/>
  <c r="AV104" i="12"/>
  <c r="AV205" i="12"/>
  <c r="U205" i="12"/>
  <c r="AH102" i="12"/>
  <c r="AX102" i="12" s="1"/>
  <c r="AV102" i="12"/>
  <c r="U85" i="12"/>
  <c r="AV85" i="12"/>
  <c r="AH100" i="12"/>
  <c r="AX100" i="12" s="1"/>
  <c r="AV100" i="12"/>
  <c r="U236" i="12"/>
  <c r="AV236" i="12"/>
  <c r="AW191" i="12"/>
  <c r="AY191" i="12" s="1"/>
  <c r="AH98" i="12"/>
  <c r="AV98" i="12"/>
  <c r="AH5" i="12"/>
  <c r="AW5" i="12" s="1"/>
  <c r="AV5" i="12"/>
  <c r="AU203" i="12"/>
  <c r="AV203" i="12"/>
  <c r="U190" i="12"/>
  <c r="AV190" i="12"/>
  <c r="AU186" i="12"/>
  <c r="AV186" i="12"/>
  <c r="AV94" i="12"/>
  <c r="U94" i="12"/>
  <c r="AH72" i="12"/>
  <c r="AV72" i="12"/>
  <c r="U10" i="12"/>
  <c r="AV10" i="12"/>
  <c r="AH96" i="12"/>
  <c r="AW96" i="12" s="1"/>
  <c r="AV96" i="12"/>
  <c r="U95" i="12"/>
  <c r="AV95" i="12"/>
  <c r="AH3" i="12"/>
  <c r="AW3" i="12" s="1"/>
  <c r="AV3" i="12"/>
  <c r="U6" i="12"/>
  <c r="AV6" i="12"/>
  <c r="CP53" i="4"/>
  <c r="CN55" i="4"/>
  <c r="CL57" i="4"/>
  <c r="AU187" i="12"/>
  <c r="AX187" i="12" s="1"/>
  <c r="AV187" i="12"/>
  <c r="U184" i="12"/>
  <c r="AV184" i="12"/>
  <c r="AH14" i="12"/>
  <c r="AW14" i="12" s="1"/>
  <c r="AV14" i="12"/>
  <c r="U65" i="12"/>
  <c r="AV65" i="12"/>
  <c r="U93" i="12"/>
  <c r="AV93" i="12"/>
  <c r="U180" i="12"/>
  <c r="AV180" i="12"/>
  <c r="U59" i="12"/>
  <c r="AV59" i="12"/>
  <c r="AH133" i="12"/>
  <c r="AV133" i="12"/>
  <c r="AU194" i="12"/>
  <c r="AW194" i="12" s="1"/>
  <c r="AV194" i="12"/>
  <c r="U230" i="12"/>
  <c r="AV230" i="12"/>
  <c r="AH210" i="12"/>
  <c r="AX210" i="12" s="1"/>
  <c r="AV210" i="12"/>
  <c r="AV127" i="12"/>
  <c r="U127" i="12"/>
  <c r="AH189" i="12"/>
  <c r="AV189" i="12"/>
  <c r="AH209" i="12"/>
  <c r="AW209" i="12" s="1"/>
  <c r="AV209" i="12"/>
  <c r="CP21" i="4"/>
  <c r="AH9" i="12"/>
  <c r="AV9" i="12"/>
  <c r="AH134" i="12"/>
  <c r="AW134" i="12" s="1"/>
  <c r="AV134" i="12"/>
  <c r="CP37" i="4"/>
  <c r="U195" i="12"/>
  <c r="AV195" i="12"/>
  <c r="U56" i="12"/>
  <c r="AV56" i="12"/>
  <c r="AH113" i="12"/>
  <c r="AV113" i="12"/>
  <c r="U82" i="12"/>
  <c r="AV82" i="12"/>
  <c r="U87" i="12"/>
  <c r="AV87" i="12"/>
  <c r="AU19" i="12"/>
  <c r="AV19" i="12"/>
  <c r="CN12" i="4"/>
  <c r="CP42" i="4"/>
  <c r="CM53" i="4"/>
  <c r="AV176" i="12"/>
  <c r="AX246" i="12"/>
  <c r="U139" i="12"/>
  <c r="T139" i="12"/>
  <c r="AX75" i="12"/>
  <c r="AW75" i="12"/>
  <c r="AX176" i="12"/>
  <c r="AW176" i="12"/>
  <c r="AX226" i="12"/>
  <c r="AW226" i="12"/>
  <c r="U157" i="12"/>
  <c r="AV157" i="12"/>
  <c r="AV118" i="12"/>
  <c r="AX115" i="12"/>
  <c r="AW115" i="12"/>
  <c r="U74" i="12"/>
  <c r="AV74" i="12"/>
  <c r="CP12" i="4"/>
  <c r="CN14" i="4"/>
  <c r="CL16" i="4"/>
  <c r="CQ19" i="4"/>
  <c r="CM23" i="4"/>
  <c r="CK25" i="4"/>
  <c r="CP28" i="4"/>
  <c r="CN30" i="4"/>
  <c r="CL32" i="4"/>
  <c r="CQ35" i="4"/>
  <c r="CM39" i="4"/>
  <c r="CK41" i="4"/>
  <c r="CP44" i="4"/>
  <c r="CN46" i="4"/>
  <c r="CL48" i="4"/>
  <c r="CQ51" i="4"/>
  <c r="CM55" i="4"/>
  <c r="CK57" i="4"/>
  <c r="CP59" i="4"/>
  <c r="CN61" i="4"/>
  <c r="CL63" i="4"/>
  <c r="CQ66" i="4"/>
  <c r="AX167" i="12"/>
  <c r="AW167" i="12"/>
  <c r="U237" i="12"/>
  <c r="AV237" i="12"/>
  <c r="AX208" i="12"/>
  <c r="AW208" i="12"/>
  <c r="AX221" i="12"/>
  <c r="AW221" i="12"/>
  <c r="AH200" i="12"/>
  <c r="AX54" i="12"/>
  <c r="AW54" i="12"/>
  <c r="CM63" i="4"/>
  <c r="CK65" i="4"/>
  <c r="AX222" i="12"/>
  <c r="AW222" i="12"/>
  <c r="AX229" i="12"/>
  <c r="AW229" i="12"/>
  <c r="AV152" i="12"/>
  <c r="AX113" i="12"/>
  <c r="AW113" i="12"/>
  <c r="CP14" i="4"/>
  <c r="CL18" i="4"/>
  <c r="CQ21" i="4"/>
  <c r="CM25" i="4"/>
  <c r="CK27" i="4"/>
  <c r="CP30" i="4"/>
  <c r="CN32" i="4"/>
  <c r="CL34" i="4"/>
  <c r="CQ37" i="4"/>
  <c r="CM41" i="4"/>
  <c r="CK43" i="4"/>
  <c r="CP46" i="4"/>
  <c r="CL50" i="4"/>
  <c r="CQ53" i="4"/>
  <c r="CM57" i="4"/>
  <c r="CK58" i="4"/>
  <c r="CP61" i="4"/>
  <c r="CN63" i="4"/>
  <c r="CL65" i="4"/>
  <c r="AY217" i="12"/>
  <c r="AX220" i="12"/>
  <c r="AW220" i="12"/>
  <c r="AX242" i="12"/>
  <c r="AW242" i="12"/>
  <c r="AW152" i="12"/>
  <c r="AX152" i="12"/>
  <c r="U119" i="12"/>
  <c r="AV119" i="12"/>
  <c r="CQ14" i="4"/>
  <c r="CM18" i="4"/>
  <c r="CK20" i="4"/>
  <c r="CP23" i="4"/>
  <c r="CN25" i="4"/>
  <c r="CL27" i="4"/>
  <c r="CQ30" i="4"/>
  <c r="CM34" i="4"/>
  <c r="CK36" i="4"/>
  <c r="CP39" i="4"/>
  <c r="CN41" i="4"/>
  <c r="CL43" i="4"/>
  <c r="CQ46" i="4"/>
  <c r="CM50" i="4"/>
  <c r="CK52" i="4"/>
  <c r="CP55" i="4"/>
  <c r="CN57" i="4"/>
  <c r="CL58" i="4"/>
  <c r="CQ61" i="4"/>
  <c r="CM65" i="4"/>
  <c r="AG198" i="12"/>
  <c r="AF198" i="12"/>
  <c r="AV198" i="12" s="1"/>
  <c r="AV206" i="12"/>
  <c r="U206" i="12"/>
  <c r="AS199" i="12"/>
  <c r="AV199" i="12" s="1"/>
  <c r="AX203" i="12"/>
  <c r="AW203" i="12"/>
  <c r="AV170" i="12"/>
  <c r="U204" i="12"/>
  <c r="AV204" i="12"/>
  <c r="AV191" i="12"/>
  <c r="U91" i="12"/>
  <c r="AV91" i="12"/>
  <c r="AV27" i="12"/>
  <c r="AY110" i="12"/>
  <c r="AW99" i="12"/>
  <c r="AW7" i="12"/>
  <c r="AX7" i="12"/>
  <c r="AY7" i="12" s="1"/>
  <c r="CK13" i="4"/>
  <c r="CP16" i="4"/>
  <c r="CN18" i="4"/>
  <c r="CL20" i="4"/>
  <c r="CQ23" i="4"/>
  <c r="CM27" i="4"/>
  <c r="CK29" i="4"/>
  <c r="CP32" i="4"/>
  <c r="CN34" i="4"/>
  <c r="CL36" i="4"/>
  <c r="CQ39" i="4"/>
  <c r="CK45" i="4"/>
  <c r="CP48" i="4"/>
  <c r="CN50" i="4"/>
  <c r="CL52" i="4"/>
  <c r="CQ55" i="4"/>
  <c r="CM58" i="4"/>
  <c r="CK60" i="4"/>
  <c r="CP63" i="4"/>
  <c r="CN65" i="4"/>
  <c r="AX159" i="12"/>
  <c r="AW159" i="12"/>
  <c r="AW193" i="12"/>
  <c r="AX193" i="12"/>
  <c r="AX218" i="12"/>
  <c r="AW218" i="12"/>
  <c r="AW182" i="12"/>
  <c r="AV201" i="12"/>
  <c r="U166" i="12"/>
  <c r="AV166" i="12"/>
  <c r="AX116" i="12"/>
  <c r="AW116" i="12"/>
  <c r="CL13" i="4"/>
  <c r="CQ16" i="4"/>
  <c r="CM20" i="4"/>
  <c r="CK22" i="4"/>
  <c r="CP25" i="4"/>
  <c r="CN27" i="4"/>
  <c r="CL29" i="4"/>
  <c r="CQ32" i="4"/>
  <c r="CM36" i="4"/>
  <c r="CK38" i="4"/>
  <c r="CP41" i="4"/>
  <c r="CN43" i="4"/>
  <c r="CL45" i="4"/>
  <c r="CQ48" i="4"/>
  <c r="CM52" i="4"/>
  <c r="CK54" i="4"/>
  <c r="CP57" i="4"/>
  <c r="CN58" i="4"/>
  <c r="CL60" i="4"/>
  <c r="CQ63" i="4"/>
  <c r="AV193" i="12"/>
  <c r="AX177" i="12"/>
  <c r="AW177" i="12"/>
  <c r="AX201" i="12"/>
  <c r="AW201" i="12"/>
  <c r="AX198" i="12"/>
  <c r="AW198" i="12"/>
  <c r="U160" i="12"/>
  <c r="AV160" i="12"/>
  <c r="AX111" i="12"/>
  <c r="AW111" i="12"/>
  <c r="AX101" i="12"/>
  <c r="AW101" i="12"/>
  <c r="AH16" i="12"/>
  <c r="AX16" i="12" s="1"/>
  <c r="CK15" i="4"/>
  <c r="CP18" i="4"/>
  <c r="CN20" i="4"/>
  <c r="CL22" i="4"/>
  <c r="CM29" i="4"/>
  <c r="CP34" i="4"/>
  <c r="CN36" i="4"/>
  <c r="CL38" i="4"/>
  <c r="CQ41" i="4"/>
  <c r="CM45" i="4"/>
  <c r="CK47" i="4"/>
  <c r="CP50" i="4"/>
  <c r="CN52" i="4"/>
  <c r="CQ57" i="4"/>
  <c r="CK62" i="4"/>
  <c r="CP65" i="4"/>
  <c r="U200" i="12"/>
  <c r="T200" i="12"/>
  <c r="AX239" i="12"/>
  <c r="AW239" i="12"/>
  <c r="U183" i="12"/>
  <c r="AV183" i="12"/>
  <c r="AV172" i="12"/>
  <c r="U136" i="12"/>
  <c r="AV136" i="12"/>
  <c r="U51" i="12"/>
  <c r="AV51" i="12"/>
  <c r="AX98" i="12"/>
  <c r="AW98" i="12"/>
  <c r="AX73" i="12"/>
  <c r="AW73" i="12"/>
  <c r="AX108" i="12"/>
  <c r="AW108" i="12"/>
  <c r="AV140" i="12"/>
  <c r="AX104" i="12"/>
  <c r="AW104" i="12"/>
  <c r="CN13" i="4"/>
  <c r="CL15" i="4"/>
  <c r="CQ18" i="4"/>
  <c r="CK24" i="4"/>
  <c r="CP27" i="4"/>
  <c r="CN29" i="4"/>
  <c r="CQ34" i="4"/>
  <c r="CM38" i="4"/>
  <c r="CK40" i="4"/>
  <c r="CP43" i="4"/>
  <c r="CL47" i="4"/>
  <c r="CQ50" i="4"/>
  <c r="CP58" i="4"/>
  <c r="CL62" i="4"/>
  <c r="CQ65" i="4"/>
  <c r="U155" i="12"/>
  <c r="AV155" i="12"/>
  <c r="AX172" i="12"/>
  <c r="AW172" i="12"/>
  <c r="AX188" i="12"/>
  <c r="AW188" i="12"/>
  <c r="AW135" i="12"/>
  <c r="AX135" i="12"/>
  <c r="AW27" i="12"/>
  <c r="AX140" i="12"/>
  <c r="AW140" i="12"/>
  <c r="CM15" i="4"/>
  <c r="CP20" i="4"/>
  <c r="CL24" i="4"/>
  <c r="CM31" i="4"/>
  <c r="CL40" i="4"/>
  <c r="CP52" i="4"/>
  <c r="AV126" i="12"/>
  <c r="U126" i="12"/>
  <c r="AX103" i="12"/>
  <c r="AW103" i="12"/>
  <c r="AX8" i="12"/>
  <c r="AW8" i="12"/>
  <c r="CK26" i="4"/>
  <c r="AV202" i="12"/>
  <c r="U202" i="12"/>
  <c r="S200" i="12"/>
  <c r="AV200" i="12" s="1"/>
  <c r="AV159" i="12"/>
  <c r="AX170" i="12"/>
  <c r="AW170" i="12"/>
  <c r="U245" i="12"/>
  <c r="AV245" i="12"/>
  <c r="AV4" i="12"/>
  <c r="U4" i="12"/>
  <c r="AU17" i="12"/>
  <c r="AW17" i="12" s="1"/>
  <c r="AX124" i="12"/>
  <c r="AW124" i="12"/>
  <c r="AX125" i="12"/>
  <c r="AW125" i="12"/>
  <c r="CM17" i="4"/>
  <c r="CK19" i="4"/>
  <c r="CN24" i="4"/>
  <c r="CL26" i="4"/>
  <c r="CQ29" i="4"/>
  <c r="CK35" i="4"/>
  <c r="CN40" i="4"/>
  <c r="CL42" i="4"/>
  <c r="CK51" i="4"/>
  <c r="CP54" i="4"/>
  <c r="CN56" i="4"/>
  <c r="CQ60" i="4"/>
  <c r="CM64" i="4"/>
  <c r="CK66" i="4"/>
  <c r="AU199" i="12"/>
  <c r="U171" i="12"/>
  <c r="AV171" i="12"/>
  <c r="AW181" i="12"/>
  <c r="AX207" i="12"/>
  <c r="U175" i="12"/>
  <c r="AV175" i="12"/>
  <c r="AX19" i="12"/>
  <c r="AW19" i="12"/>
  <c r="AX67" i="12"/>
  <c r="AW67" i="12"/>
  <c r="AV124" i="12"/>
  <c r="CK12" i="4"/>
  <c r="CP15" i="4"/>
  <c r="CN17" i="4"/>
  <c r="CL19" i="4"/>
  <c r="CM26" i="4"/>
  <c r="CP31" i="4"/>
  <c r="CM42" i="4"/>
  <c r="CK44" i="4"/>
  <c r="CP47" i="4"/>
  <c r="CN49" i="4"/>
  <c r="CK59" i="4"/>
  <c r="CN64" i="4"/>
  <c r="CL66" i="4"/>
  <c r="AX189" i="12"/>
  <c r="AW189" i="12"/>
  <c r="AV167" i="12"/>
  <c r="U151" i="12"/>
  <c r="AV151" i="12"/>
  <c r="AX224" i="12"/>
  <c r="AW224" i="12"/>
  <c r="AW241" i="12"/>
  <c r="AX241" i="12"/>
  <c r="AX144" i="12"/>
  <c r="AX161" i="12"/>
  <c r="AW161" i="12"/>
  <c r="AX146" i="12"/>
  <c r="AW146" i="12"/>
  <c r="U179" i="12"/>
  <c r="AV179" i="12"/>
  <c r="AU15" i="12"/>
  <c r="AW15" i="12" s="1"/>
  <c r="AT15" i="12"/>
  <c r="AX219" i="12"/>
  <c r="AW219" i="12"/>
  <c r="AX118" i="12"/>
  <c r="AW118" i="12"/>
  <c r="AX162" i="12"/>
  <c r="AW162" i="12"/>
  <c r="AW69" i="12"/>
  <c r="AX69" i="12"/>
  <c r="CL21" i="4"/>
  <c r="CM28" i="4"/>
  <c r="CP33" i="4"/>
  <c r="CN35" i="4"/>
  <c r="CL37" i="4"/>
  <c r="CM44" i="4"/>
  <c r="CN51" i="4"/>
  <c r="CM59" i="4"/>
  <c r="CK61" i="4"/>
  <c r="AW227" i="12"/>
  <c r="AX227" i="12"/>
  <c r="AX247" i="12"/>
  <c r="AW247" i="12"/>
  <c r="AX243" i="12"/>
  <c r="AW243" i="12"/>
  <c r="AX15" i="12"/>
  <c r="AV162" i="12"/>
  <c r="AX97" i="12"/>
  <c r="AW97" i="12"/>
  <c r="AW60" i="12"/>
  <c r="AX60" i="12"/>
  <c r="AV69" i="12"/>
  <c r="CQ11" i="4"/>
  <c r="CL11" i="4"/>
  <c r="CM11" i="4"/>
  <c r="CN11" i="4"/>
  <c r="CK11" i="4"/>
  <c r="CO11" i="4"/>
  <c r="AY227" i="12" l="1"/>
  <c r="F66" i="11"/>
  <c r="L66" i="11" s="1"/>
  <c r="G66" i="11"/>
  <c r="AA66" i="4"/>
  <c r="AC66" i="4" s="1"/>
  <c r="CR66" i="4" s="1"/>
  <c r="AY46" i="12"/>
  <c r="AX17" i="12"/>
  <c r="AY193" i="12"/>
  <c r="AY228" i="12"/>
  <c r="AX134" i="12"/>
  <c r="AY134" i="12" s="1"/>
  <c r="AY225" i="12"/>
  <c r="AW58" i="12"/>
  <c r="AW123" i="12"/>
  <c r="AY122" i="12"/>
  <c r="AX169" i="12"/>
  <c r="AW16" i="12"/>
  <c r="AX5" i="12"/>
  <c r="AW90" i="12"/>
  <c r="AY90" i="12" s="1"/>
  <c r="AW112" i="12"/>
  <c r="AX165" i="12"/>
  <c r="AY165" i="12" s="1"/>
  <c r="AX150" i="12"/>
  <c r="AX96" i="12"/>
  <c r="AY96" i="12" s="1"/>
  <c r="AW66" i="12"/>
  <c r="AY66" i="12" s="1"/>
  <c r="AW210" i="12"/>
  <c r="AY210" i="12" s="1"/>
  <c r="AY17" i="12"/>
  <c r="AW114" i="12"/>
  <c r="AY114" i="12" s="1"/>
  <c r="AY69" i="12"/>
  <c r="AX14" i="12"/>
  <c r="AY14" i="12" s="1"/>
  <c r="AY27" i="12"/>
  <c r="AW107" i="12"/>
  <c r="AY107" i="12" s="1"/>
  <c r="AW128" i="12"/>
  <c r="AY128" i="12" s="1"/>
  <c r="AW100" i="12"/>
  <c r="AY100" i="12" s="1"/>
  <c r="AW187" i="12"/>
  <c r="AY187" i="12" s="1"/>
  <c r="AX18" i="12"/>
  <c r="AY18" i="12" s="1"/>
  <c r="AX194" i="12"/>
  <c r="AY194" i="12" s="1"/>
  <c r="AX3" i="12"/>
  <c r="AY3" i="12" s="1"/>
  <c r="AW244" i="12"/>
  <c r="AY244" i="12" s="1"/>
  <c r="AW148" i="12"/>
  <c r="AY148" i="12" s="1"/>
  <c r="AX209" i="12"/>
  <c r="AY209" i="12" s="1"/>
  <c r="AY152" i="12"/>
  <c r="AY97" i="12"/>
  <c r="AY247" i="12"/>
  <c r="AY169" i="12"/>
  <c r="AY162" i="12"/>
  <c r="AY146" i="12"/>
  <c r="AY161" i="12"/>
  <c r="AY224" i="12"/>
  <c r="AY189" i="12"/>
  <c r="AY16" i="12"/>
  <c r="AY67" i="12"/>
  <c r="AY19" i="12"/>
  <c r="AY207" i="12"/>
  <c r="AY181" i="12"/>
  <c r="AY125" i="12"/>
  <c r="AY124" i="12"/>
  <c r="AY8" i="12"/>
  <c r="AY103" i="12"/>
  <c r="AY188" i="12"/>
  <c r="AY172" i="12"/>
  <c r="AY108" i="12"/>
  <c r="AY101" i="12"/>
  <c r="AY111" i="12"/>
  <c r="AY201" i="12"/>
  <c r="AY177" i="12"/>
  <c r="AY116" i="12"/>
  <c r="AY218" i="12"/>
  <c r="AY203" i="12"/>
  <c r="AY242" i="12"/>
  <c r="AY229" i="12"/>
  <c r="AY222" i="12"/>
  <c r="AY221" i="12"/>
  <c r="AY167" i="12"/>
  <c r="AY58" i="12"/>
  <c r="AY115" i="12"/>
  <c r="AY99" i="12"/>
  <c r="AW117" i="12"/>
  <c r="AX117" i="12"/>
  <c r="AX138" i="12"/>
  <c r="AW138" i="12"/>
  <c r="AV173" i="12"/>
  <c r="U173" i="12"/>
  <c r="AX136" i="12"/>
  <c r="AW136" i="12"/>
  <c r="AX157" i="12"/>
  <c r="AW157" i="12"/>
  <c r="AW133" i="12"/>
  <c r="AX133" i="12"/>
  <c r="AX85" i="12"/>
  <c r="AW85" i="12"/>
  <c r="AX171" i="12"/>
  <c r="AW171" i="12"/>
  <c r="AX166" i="12"/>
  <c r="AW166" i="12"/>
  <c r="AW9" i="12"/>
  <c r="AX9" i="12"/>
  <c r="AX186" i="12"/>
  <c r="AW186" i="12"/>
  <c r="AX245" i="12"/>
  <c r="AW245" i="12"/>
  <c r="AX91" i="12"/>
  <c r="AW91" i="12"/>
  <c r="AY226" i="12"/>
  <c r="AX59" i="12"/>
  <c r="AW59" i="12"/>
  <c r="AX178" i="12"/>
  <c r="AW178" i="12"/>
  <c r="AW160" i="12"/>
  <c r="AX160" i="12"/>
  <c r="AY160" i="12" s="1"/>
  <c r="AY15" i="12"/>
  <c r="AX199" i="12"/>
  <c r="AW199" i="12"/>
  <c r="AY118" i="12"/>
  <c r="AY170" i="12"/>
  <c r="AW155" i="12"/>
  <c r="AX155" i="12"/>
  <c r="AX183" i="12"/>
  <c r="AW183" i="12"/>
  <c r="AY208" i="12"/>
  <c r="AX6" i="12"/>
  <c r="AW6" i="12"/>
  <c r="AX190" i="12"/>
  <c r="AW190" i="12"/>
  <c r="AX88" i="12"/>
  <c r="AW88" i="12"/>
  <c r="AY113" i="12"/>
  <c r="AY176" i="12"/>
  <c r="AX87" i="12"/>
  <c r="AW87" i="12"/>
  <c r="AX180" i="12"/>
  <c r="AW180" i="12"/>
  <c r="AX149" i="12"/>
  <c r="AW149" i="12"/>
  <c r="AY219" i="12"/>
  <c r="AY104" i="12"/>
  <c r="AY239" i="12"/>
  <c r="AY198" i="12"/>
  <c r="AX204" i="12"/>
  <c r="AW204" i="12"/>
  <c r="AX237" i="12"/>
  <c r="AW237" i="12"/>
  <c r="AX205" i="12"/>
  <c r="AW205" i="12"/>
  <c r="AY243" i="12"/>
  <c r="AY182" i="12"/>
  <c r="AY75" i="12"/>
  <c r="AX82" i="12"/>
  <c r="AW82" i="12"/>
  <c r="AX93" i="12"/>
  <c r="AW93" i="12"/>
  <c r="AX142" i="12"/>
  <c r="AW142" i="12"/>
  <c r="AX202" i="12"/>
  <c r="AW202" i="12"/>
  <c r="AX200" i="12"/>
  <c r="AW200" i="12"/>
  <c r="AX127" i="12"/>
  <c r="AW127" i="12"/>
  <c r="AX95" i="12"/>
  <c r="AW95" i="12"/>
  <c r="AX240" i="12"/>
  <c r="AW240" i="12"/>
  <c r="AY144" i="12"/>
  <c r="AX139" i="12"/>
  <c r="AW139" i="12"/>
  <c r="AX65" i="12"/>
  <c r="AW65" i="12"/>
  <c r="AX174" i="12"/>
  <c r="AW174" i="12"/>
  <c r="AX74" i="12"/>
  <c r="AW74" i="12"/>
  <c r="AX238" i="12"/>
  <c r="AW238" i="12"/>
  <c r="AX156" i="12"/>
  <c r="AW156" i="12"/>
  <c r="AX12" i="12"/>
  <c r="AW12" i="12"/>
  <c r="AY241" i="12"/>
  <c r="AY140" i="12"/>
  <c r="AY73" i="12"/>
  <c r="AW206" i="12"/>
  <c r="AX206" i="12"/>
  <c r="AY220" i="12"/>
  <c r="AY54" i="12"/>
  <c r="AY246" i="12"/>
  <c r="AX56" i="12"/>
  <c r="AW56" i="12"/>
  <c r="AX145" i="12"/>
  <c r="AW145" i="12"/>
  <c r="AX179" i="12"/>
  <c r="AW179" i="12"/>
  <c r="AX175" i="12"/>
  <c r="AW175" i="12"/>
  <c r="AY5" i="12"/>
  <c r="AX10" i="12"/>
  <c r="AW10" i="12"/>
  <c r="AX232" i="12"/>
  <c r="AW232" i="12"/>
  <c r="AX89" i="12"/>
  <c r="AW89" i="12"/>
  <c r="AX147" i="12"/>
  <c r="AW147" i="12"/>
  <c r="AY60" i="12"/>
  <c r="AY135" i="12"/>
  <c r="AY98" i="12"/>
  <c r="AY159" i="12"/>
  <c r="AY123" i="12"/>
  <c r="AX195" i="12"/>
  <c r="AW195" i="12"/>
  <c r="AX230" i="12"/>
  <c r="AW230" i="12"/>
  <c r="AX184" i="12"/>
  <c r="AW184" i="12"/>
  <c r="AX236" i="12"/>
  <c r="AW236" i="12"/>
  <c r="AX119" i="12"/>
  <c r="AW119" i="12"/>
  <c r="AW102" i="12"/>
  <c r="AY102" i="12" s="1"/>
  <c r="AW72" i="12"/>
  <c r="AX72" i="12"/>
  <c r="AW4" i="12"/>
  <c r="AX4" i="12"/>
  <c r="AX126" i="12"/>
  <c r="AW126" i="12"/>
  <c r="AX51" i="12"/>
  <c r="AW51" i="12"/>
  <c r="AY150" i="12"/>
  <c r="AY112" i="12"/>
  <c r="AX94" i="12"/>
  <c r="AW94" i="12"/>
  <c r="AX92" i="12"/>
  <c r="AW92" i="12"/>
  <c r="AW151" i="12"/>
  <c r="AX151" i="12"/>
  <c r="AX153" i="12"/>
  <c r="AW153" i="12"/>
  <c r="A12" i="4"/>
  <c r="Z12" i="4" s="1"/>
  <c r="A13" i="4"/>
  <c r="Z13" i="4" s="1"/>
  <c r="A14" i="4"/>
  <c r="Z14" i="4" s="1"/>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F12" i="11" l="1"/>
  <c r="AY155" i="12"/>
  <c r="M66" i="11"/>
  <c r="N66" i="11"/>
  <c r="F14" i="11"/>
  <c r="F13" i="11"/>
  <c r="AA53" i="4"/>
  <c r="AC53" i="4" s="1"/>
  <c r="CR53" i="4" s="1"/>
  <c r="F53" i="11"/>
  <c r="L53" i="11" s="1"/>
  <c r="G53" i="11"/>
  <c r="AA51" i="4"/>
  <c r="AC51" i="4" s="1"/>
  <c r="CR51" i="4" s="1"/>
  <c r="G51" i="11"/>
  <c r="F51" i="11"/>
  <c r="L51" i="11" s="1"/>
  <c r="AA49" i="4"/>
  <c r="AC49" i="4" s="1"/>
  <c r="CR49" i="4" s="1"/>
  <c r="F49" i="11"/>
  <c r="L49" i="11" s="1"/>
  <c r="AA64" i="4"/>
  <c r="AC64" i="4" s="1"/>
  <c r="CR64" i="4" s="1"/>
  <c r="F64" i="11"/>
  <c r="L64" i="11" s="1"/>
  <c r="G64" i="11"/>
  <c r="AA46" i="4"/>
  <c r="AC46" i="4" s="1"/>
  <c r="CR46" i="4" s="1"/>
  <c r="F46" i="11"/>
  <c r="L46" i="11" s="1"/>
  <c r="AA37" i="4"/>
  <c r="AC37" i="4" s="1"/>
  <c r="CR37" i="4" s="1"/>
  <c r="F37" i="11"/>
  <c r="L37" i="11" s="1"/>
  <c r="AA50" i="4"/>
  <c r="AC50" i="4" s="1"/>
  <c r="CR50" i="4" s="1"/>
  <c r="F50" i="11"/>
  <c r="L50" i="11" s="1"/>
  <c r="G50" i="11"/>
  <c r="F17" i="11"/>
  <c r="AA45" i="4"/>
  <c r="AC45" i="4" s="1"/>
  <c r="CR45" i="4" s="1"/>
  <c r="F45" i="11"/>
  <c r="L45" i="11" s="1"/>
  <c r="AA36" i="4"/>
  <c r="AC36" i="4" s="1"/>
  <c r="CR36" i="4" s="1"/>
  <c r="F36" i="11"/>
  <c r="L36" i="11" s="1"/>
  <c r="G36" i="11"/>
  <c r="AA65" i="4"/>
  <c r="AC65" i="4" s="1"/>
  <c r="CR65" i="4" s="1"/>
  <c r="F65" i="11"/>
  <c r="L65" i="11" s="1"/>
  <c r="F32" i="11"/>
  <c r="AA63" i="4"/>
  <c r="AC63" i="4" s="1"/>
  <c r="CR63" i="4" s="1"/>
  <c r="F63" i="11"/>
  <c r="L63" i="11" s="1"/>
  <c r="G63" i="11"/>
  <c r="F28" i="11"/>
  <c r="F31" i="11"/>
  <c r="AA48" i="4"/>
  <c r="AC48" i="4" s="1"/>
  <c r="CR48" i="4" s="1"/>
  <c r="G48" i="11"/>
  <c r="F48" i="11"/>
  <c r="L48" i="11" s="1"/>
  <c r="F26" i="11"/>
  <c r="F20" i="11"/>
  <c r="AA60" i="4"/>
  <c r="AC60" i="4" s="1"/>
  <c r="CR60" i="4" s="1"/>
  <c r="F60" i="11"/>
  <c r="L60" i="11" s="1"/>
  <c r="G60" i="11"/>
  <c r="F25" i="11"/>
  <c r="AA35" i="4"/>
  <c r="AC35" i="4" s="1"/>
  <c r="CR35" i="4" s="1"/>
  <c r="F35" i="11"/>
  <c r="L35" i="11" s="1"/>
  <c r="AA62" i="4"/>
  <c r="AC62" i="4" s="1"/>
  <c r="CR62" i="4" s="1"/>
  <c r="F62" i="11"/>
  <c r="L62" i="11" s="1"/>
  <c r="G62" i="11"/>
  <c r="AA43" i="4"/>
  <c r="AC43" i="4" s="1"/>
  <c r="CR43" i="4" s="1"/>
  <c r="F43" i="11"/>
  <c r="L43" i="11" s="1"/>
  <c r="AA57" i="4"/>
  <c r="AC57" i="4" s="1"/>
  <c r="CR57" i="4" s="1"/>
  <c r="G57" i="11"/>
  <c r="F57" i="11"/>
  <c r="L57" i="11" s="1"/>
  <c r="AA40" i="4"/>
  <c r="AC40" i="4" s="1"/>
  <c r="CR40" i="4" s="1"/>
  <c r="F40" i="11"/>
  <c r="L40" i="11" s="1"/>
  <c r="G40" i="11"/>
  <c r="F24" i="11"/>
  <c r="AA52" i="4"/>
  <c r="AC52" i="4" s="1"/>
  <c r="CR52" i="4" s="1"/>
  <c r="F52" i="11"/>
  <c r="L52" i="11" s="1"/>
  <c r="F19" i="11"/>
  <c r="F18" i="11"/>
  <c r="AA47" i="4"/>
  <c r="AC47" i="4" s="1"/>
  <c r="CR47" i="4" s="1"/>
  <c r="F47" i="11"/>
  <c r="L47" i="11" s="1"/>
  <c r="AA61" i="4"/>
  <c r="AC61" i="4" s="1"/>
  <c r="CR61" i="4" s="1"/>
  <c r="F61" i="11"/>
  <c r="L61" i="11" s="1"/>
  <c r="AA59" i="4"/>
  <c r="AC59" i="4" s="1"/>
  <c r="CR59" i="4" s="1"/>
  <c r="F59" i="11"/>
  <c r="L59" i="11" s="1"/>
  <c r="AA58" i="4"/>
  <c r="AC58" i="4" s="1"/>
  <c r="CR58" i="4" s="1"/>
  <c r="F58" i="11"/>
  <c r="L58" i="11" s="1"/>
  <c r="G58" i="11"/>
  <c r="AA56" i="4"/>
  <c r="AC56" i="4" s="1"/>
  <c r="CR56" i="4" s="1"/>
  <c r="F56" i="11"/>
  <c r="L56" i="11" s="1"/>
  <c r="G56" i="11"/>
  <c r="AA55" i="4"/>
  <c r="AC55" i="4" s="1"/>
  <c r="CR55" i="4" s="1"/>
  <c r="F55" i="11"/>
  <c r="L55" i="11" s="1"/>
  <c r="AA39" i="4"/>
  <c r="AC39" i="4" s="1"/>
  <c r="CR39" i="4" s="1"/>
  <c r="F39" i="11"/>
  <c r="L39" i="11" s="1"/>
  <c r="F23" i="11"/>
  <c r="F21" i="11"/>
  <c r="AA34" i="4"/>
  <c r="AC34" i="4" s="1"/>
  <c r="CR34" i="4" s="1"/>
  <c r="F34" i="11"/>
  <c r="L34" i="11" s="1"/>
  <c r="F33" i="11"/>
  <c r="F16" i="11"/>
  <c r="F15" i="11"/>
  <c r="F30" i="11"/>
  <c r="F29" i="11"/>
  <c r="AA44" i="4"/>
  <c r="AC44" i="4" s="1"/>
  <c r="CR44" i="4" s="1"/>
  <c r="G44" i="11"/>
  <c r="F44" i="11"/>
  <c r="L44" i="11" s="1"/>
  <c r="F27" i="11"/>
  <c r="AA42" i="4"/>
  <c r="AC42" i="4" s="1"/>
  <c r="CR42" i="4" s="1"/>
  <c r="F42" i="11"/>
  <c r="L42" i="11" s="1"/>
  <c r="G42" i="11"/>
  <c r="AA41" i="4"/>
  <c r="AC41" i="4" s="1"/>
  <c r="CR41" i="4" s="1"/>
  <c r="F41" i="11"/>
  <c r="L41" i="11" s="1"/>
  <c r="AA54" i="4"/>
  <c r="AC54" i="4" s="1"/>
  <c r="CR54" i="4" s="1"/>
  <c r="F54" i="11"/>
  <c r="L54" i="11" s="1"/>
  <c r="G54" i="11"/>
  <c r="AA38" i="4"/>
  <c r="AC38" i="4" s="1"/>
  <c r="CR38" i="4" s="1"/>
  <c r="F38" i="11"/>
  <c r="L38" i="11" s="1"/>
  <c r="F22" i="11"/>
  <c r="AY4" i="12"/>
  <c r="AY117" i="12"/>
  <c r="AY206" i="12"/>
  <c r="AA26" i="4"/>
  <c r="AC26" i="4" s="1"/>
  <c r="CR26" i="4" s="1"/>
  <c r="AA18" i="4"/>
  <c r="AC18" i="4" s="1"/>
  <c r="CR18" i="4" s="1"/>
  <c r="AA17" i="4"/>
  <c r="AC17" i="4" s="1"/>
  <c r="CR17" i="4" s="1"/>
  <c r="AA16" i="4"/>
  <c r="AC16" i="4" s="1"/>
  <c r="CR16" i="4" s="1"/>
  <c r="AA25" i="4"/>
  <c r="AC25" i="4" s="1"/>
  <c r="CR25" i="4" s="1"/>
  <c r="AA24" i="4"/>
  <c r="AC24" i="4" s="1"/>
  <c r="CR24" i="4" s="1"/>
  <c r="AA31" i="4"/>
  <c r="AC31" i="4" s="1"/>
  <c r="CR31" i="4" s="1"/>
  <c r="AA23" i="4"/>
  <c r="AC23" i="4" s="1"/>
  <c r="CR23" i="4" s="1"/>
  <c r="AA15" i="4"/>
  <c r="AC15" i="4" s="1"/>
  <c r="CR15" i="4" s="1"/>
  <c r="AA32" i="4"/>
  <c r="AC32" i="4" s="1"/>
  <c r="CR32" i="4" s="1"/>
  <c r="AA30" i="4"/>
  <c r="AC30" i="4" s="1"/>
  <c r="CR30" i="4" s="1"/>
  <c r="AA14" i="4"/>
  <c r="AC14" i="4" s="1"/>
  <c r="CR14" i="4" s="1"/>
  <c r="AA22" i="4"/>
  <c r="AC22" i="4" s="1"/>
  <c r="CR22" i="4" s="1"/>
  <c r="AA29" i="4"/>
  <c r="AC29" i="4" s="1"/>
  <c r="CR29" i="4" s="1"/>
  <c r="AA21" i="4"/>
  <c r="AC21" i="4" s="1"/>
  <c r="CR21" i="4" s="1"/>
  <c r="AA13" i="4"/>
  <c r="AC13" i="4" s="1"/>
  <c r="CR13" i="4" s="1"/>
  <c r="AA20" i="4"/>
  <c r="AC20" i="4" s="1"/>
  <c r="CR20" i="4" s="1"/>
  <c r="AA12" i="4"/>
  <c r="AC12" i="4" s="1"/>
  <c r="CR12" i="4" s="1"/>
  <c r="AA28" i="4"/>
  <c r="AC28" i="4" s="1"/>
  <c r="CR28" i="4" s="1"/>
  <c r="AA33" i="4"/>
  <c r="AC33" i="4" s="1"/>
  <c r="CR33" i="4" s="1"/>
  <c r="AA27" i="4"/>
  <c r="AC27" i="4" s="1"/>
  <c r="CR27" i="4" s="1"/>
  <c r="AA19" i="4"/>
  <c r="AC19" i="4" s="1"/>
  <c r="CR19" i="4" s="1"/>
  <c r="AY151" i="12"/>
  <c r="AY153" i="12"/>
  <c r="AY230" i="12"/>
  <c r="AY179" i="12"/>
  <c r="AY145" i="12"/>
  <c r="AY56" i="12"/>
  <c r="AY156" i="12"/>
  <c r="AY238" i="12"/>
  <c r="AY74" i="12"/>
  <c r="AY200" i="12"/>
  <c r="AY205" i="12"/>
  <c r="AY237" i="12"/>
  <c r="AY149" i="12"/>
  <c r="AY87" i="12"/>
  <c r="AY88" i="12"/>
  <c r="AY183" i="12"/>
  <c r="AY199" i="12"/>
  <c r="AY245" i="12"/>
  <c r="AY186" i="12"/>
  <c r="AY136" i="12"/>
  <c r="AX173" i="12"/>
  <c r="AW173" i="12"/>
  <c r="AY138" i="12"/>
  <c r="AY9" i="12"/>
  <c r="AY147" i="12"/>
  <c r="AY202" i="12"/>
  <c r="AY119" i="12"/>
  <c r="AY174" i="12"/>
  <c r="AY204" i="12"/>
  <c r="AY190" i="12"/>
  <c r="AY166" i="12"/>
  <c r="AY92" i="12"/>
  <c r="AY89" i="12"/>
  <c r="AY142" i="12"/>
  <c r="AY178" i="12"/>
  <c r="AY236" i="12"/>
  <c r="AY65" i="12"/>
  <c r="AY6" i="12"/>
  <c r="AY171" i="12"/>
  <c r="AY94" i="12"/>
  <c r="AY232" i="12"/>
  <c r="AY93" i="12"/>
  <c r="AY59" i="12"/>
  <c r="AY184" i="12"/>
  <c r="AY139" i="12"/>
  <c r="AY85" i="12"/>
  <c r="AY10" i="12"/>
  <c r="AY82" i="12"/>
  <c r="AY133" i="12"/>
  <c r="AY51" i="12"/>
  <c r="AY240" i="12"/>
  <c r="AY195" i="12"/>
  <c r="AY175" i="12"/>
  <c r="AY12" i="12"/>
  <c r="AY180" i="12"/>
  <c r="AY91" i="12"/>
  <c r="AY157" i="12"/>
  <c r="AY126" i="12"/>
  <c r="AY95" i="12"/>
  <c r="AY127" i="12"/>
  <c r="AY72" i="12"/>
  <c r="J11" i="4"/>
  <c r="G41" i="11" l="1"/>
  <c r="G23" i="11"/>
  <c r="G59" i="11"/>
  <c r="G13" i="11"/>
  <c r="G19" i="11"/>
  <c r="G14" i="11"/>
  <c r="G29" i="11"/>
  <c r="G21" i="11"/>
  <c r="G24" i="11"/>
  <c r="G43" i="11"/>
  <c r="G12" i="11"/>
  <c r="G34" i="11"/>
  <c r="G61" i="11"/>
  <c r="G52" i="11"/>
  <c r="G26" i="11"/>
  <c r="G45" i="11"/>
  <c r="G17" i="11"/>
  <c r="G49" i="11"/>
  <c r="G47" i="11"/>
  <c r="M57" i="11"/>
  <c r="N57" i="11"/>
  <c r="G65" i="11"/>
  <c r="G15" i="11"/>
  <c r="G55" i="11"/>
  <c r="G20" i="11"/>
  <c r="G46" i="11"/>
  <c r="M41" i="11"/>
  <c r="N41" i="11"/>
  <c r="M64" i="11"/>
  <c r="N64" i="11"/>
  <c r="M48" i="11"/>
  <c r="N48" i="11"/>
  <c r="M43" i="11"/>
  <c r="N43" i="11"/>
  <c r="G18" i="11"/>
  <c r="M56" i="11"/>
  <c r="N56" i="11"/>
  <c r="M42" i="11"/>
  <c r="N42" i="11"/>
  <c r="M45" i="11"/>
  <c r="N45" i="11"/>
  <c r="G16" i="11"/>
  <c r="M62" i="11"/>
  <c r="N62" i="11"/>
  <c r="G33" i="11"/>
  <c r="M34" i="11"/>
  <c r="N34" i="11"/>
  <c r="M58" i="11"/>
  <c r="N58" i="11"/>
  <c r="M52" i="11"/>
  <c r="N52" i="11"/>
  <c r="G31" i="11"/>
  <c r="M36" i="11"/>
  <c r="N36" i="11"/>
  <c r="G27" i="11"/>
  <c r="M49" i="11"/>
  <c r="N49" i="11"/>
  <c r="G35" i="11"/>
  <c r="G28" i="11"/>
  <c r="G25" i="11"/>
  <c r="N63" i="11"/>
  <c r="M63" i="11"/>
  <c r="M50" i="11"/>
  <c r="N50" i="11"/>
  <c r="N51" i="11"/>
  <c r="M51" i="11"/>
  <c r="M40" i="11"/>
  <c r="N40" i="11"/>
  <c r="M59" i="11"/>
  <c r="N59" i="11"/>
  <c r="M44" i="11"/>
  <c r="N44" i="11"/>
  <c r="G38" i="11"/>
  <c r="M61" i="11"/>
  <c r="N61" i="11"/>
  <c r="M60" i="11"/>
  <c r="N60" i="11"/>
  <c r="M53" i="11"/>
  <c r="N53" i="11"/>
  <c r="G37" i="11"/>
  <c r="G22" i="11"/>
  <c r="G39" i="11"/>
  <c r="M54" i="11"/>
  <c r="N54" i="11"/>
  <c r="G30" i="11"/>
  <c r="G32" i="11"/>
  <c r="AY173" i="12"/>
  <c r="F75" i="11"/>
  <c r="F74" i="11"/>
  <c r="F73" i="11"/>
  <c r="F72" i="11"/>
  <c r="F71" i="11"/>
  <c r="F70" i="11"/>
  <c r="N39" i="11" l="1"/>
  <c r="M39" i="11"/>
  <c r="M37" i="11"/>
  <c r="N37" i="11"/>
  <c r="M35" i="11"/>
  <c r="N35" i="11"/>
  <c r="M46" i="11"/>
  <c r="N46" i="11"/>
  <c r="M65" i="11"/>
  <c r="N65" i="11"/>
  <c r="M38" i="11"/>
  <c r="N38" i="11"/>
  <c r="M55" i="11"/>
  <c r="N55" i="11"/>
  <c r="M47" i="11"/>
  <c r="N47" i="11"/>
  <c r="C71" i="11"/>
  <c r="D71" i="11"/>
  <c r="C72" i="11"/>
  <c r="D72" i="11"/>
  <c r="C73" i="11"/>
  <c r="D73" i="11"/>
  <c r="C74" i="11"/>
  <c r="D74" i="11"/>
  <c r="C75" i="11"/>
  <c r="D75" i="11"/>
  <c r="D70" i="11"/>
  <c r="C70" i="11"/>
  <c r="G71" i="11"/>
  <c r="G72" i="11"/>
  <c r="G73" i="11"/>
  <c r="G74" i="11"/>
  <c r="G75" i="11"/>
  <c r="G70" i="11"/>
  <c r="H76" i="11" l="1"/>
  <c r="K75" i="11"/>
  <c r="E75" i="11"/>
  <c r="K74" i="11"/>
  <c r="E74" i="11"/>
  <c r="K73" i="11"/>
  <c r="E73" i="11"/>
  <c r="K72" i="11"/>
  <c r="E72" i="11"/>
  <c r="K71" i="11"/>
  <c r="E71" i="11"/>
  <c r="K70" i="11"/>
  <c r="E70" i="11"/>
  <c r="K12" i="11"/>
  <c r="K13" i="11"/>
  <c r="K14" i="11"/>
  <c r="K16" i="11"/>
  <c r="K18" i="11"/>
  <c r="K19" i="11"/>
  <c r="K20" i="11"/>
  <c r="K22" i="11"/>
  <c r="K23" i="11"/>
  <c r="K25" i="11"/>
  <c r="K26" i="11"/>
  <c r="K27" i="11"/>
  <c r="K29" i="11"/>
  <c r="K32" i="11"/>
  <c r="L75" i="11"/>
  <c r="L74" i="11"/>
  <c r="L73" i="11"/>
  <c r="L72" i="11"/>
  <c r="L71" i="11"/>
  <c r="L70" i="11"/>
  <c r="K17" i="11" l="1"/>
  <c r="K33" i="11"/>
  <c r="N75" i="11" l="1"/>
  <c r="N74" i="11"/>
  <c r="M74" i="11"/>
  <c r="N72" i="11"/>
  <c r="M72" i="11"/>
  <c r="N70" i="11"/>
  <c r="M70" i="11"/>
  <c r="M75" i="11" l="1"/>
  <c r="N71" i="11"/>
  <c r="M71" i="11"/>
  <c r="N73" i="11"/>
  <c r="M73" i="11"/>
  <c r="E11" i="11"/>
  <c r="I8" i="11" s="1"/>
  <c r="D11" i="11"/>
  <c r="K31" i="11" l="1"/>
  <c r="K30" i="11"/>
  <c r="K28" i="11"/>
  <c r="K24" i="11"/>
  <c r="K21" i="11"/>
  <c r="K15" i="11"/>
  <c r="L22" i="11" l="1"/>
  <c r="L27" i="11"/>
  <c r="L29" i="11"/>
  <c r="L24" i="11"/>
  <c r="L19" i="11"/>
  <c r="L12" i="11"/>
  <c r="L33" i="11"/>
  <c r="L32" i="11"/>
  <c r="L23" i="11"/>
  <c r="L20" i="11"/>
  <c r="L15" i="11"/>
  <c r="L25" i="11"/>
  <c r="L18" i="11"/>
  <c r="L21" i="11"/>
  <c r="L30" i="11"/>
  <c r="L28" i="11"/>
  <c r="L31" i="11"/>
  <c r="L17" i="11"/>
  <c r="L14" i="11"/>
  <c r="L26" i="11"/>
  <c r="L13" i="11"/>
  <c r="L16" i="11"/>
  <c r="M30" i="11" l="1"/>
  <c r="N19" i="11"/>
  <c r="M21" i="11"/>
  <c r="M27" i="11"/>
  <c r="M23" i="11"/>
  <c r="M20" i="11"/>
  <c r="M15" i="11"/>
  <c r="N13" i="11"/>
  <c r="M12" i="11"/>
  <c r="M24" i="11"/>
  <c r="N22" i="11"/>
  <c r="M14" i="11"/>
  <c r="M28" i="11"/>
  <c r="N18" i="11"/>
  <c r="N20" i="11"/>
  <c r="N12" i="11"/>
  <c r="N14" i="11"/>
  <c r="N31" i="11"/>
  <c r="M31" i="11"/>
  <c r="N33" i="11"/>
  <c r="M33" i="11"/>
  <c r="N24" i="11"/>
  <c r="M25" i="11"/>
  <c r="N25" i="11"/>
  <c r="M16" i="11"/>
  <c r="N16" i="11"/>
  <c r="M32" i="11"/>
  <c r="N32" i="11"/>
  <c r="N29" i="11"/>
  <c r="M29" i="11"/>
  <c r="L11" i="4"/>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27" i="7" l="1"/>
  <c r="AN27" i="7" s="1"/>
  <c r="AM76" i="7"/>
  <c r="AN76" i="7" s="1"/>
  <c r="AM81" i="7"/>
  <c r="AN81" i="7" s="1"/>
  <c r="N21" i="11"/>
  <c r="N15" i="11"/>
  <c r="M22" i="11"/>
  <c r="N23" i="11"/>
  <c r="M19" i="11"/>
  <c r="N28" i="11"/>
  <c r="M18" i="11"/>
  <c r="M13" i="11"/>
  <c r="N27" i="11"/>
  <c r="N30" i="11"/>
  <c r="AM57" i="7"/>
  <c r="AN57" i="7" s="1"/>
  <c r="AM96" i="7"/>
  <c r="AN96" i="7" s="1"/>
  <c r="AW73" i="7"/>
  <c r="AX73" i="7" s="1"/>
  <c r="AW13" i="7"/>
  <c r="AX13" i="7" s="1"/>
  <c r="AM54" i="7"/>
  <c r="AN54" i="7" s="1"/>
  <c r="AW23" i="7"/>
  <c r="AX23" i="7" s="1"/>
  <c r="AW32" i="7"/>
  <c r="AX32" i="7" s="1"/>
  <c r="AW38" i="7"/>
  <c r="AX38" i="7" s="1"/>
  <c r="M26" i="11"/>
  <c r="N26" i="11"/>
  <c r="N17" i="11"/>
  <c r="M17" i="1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X11" i="4"/>
  <c r="V11" i="4"/>
  <c r="W11" i="4" s="1"/>
  <c r="Y11" i="4" s="1"/>
  <c r="R11" i="4"/>
  <c r="P11" i="4"/>
  <c r="Q11" i="4" s="1"/>
  <c r="S11" i="4" s="1"/>
  <c r="K11" i="4"/>
  <c r="Z11" i="4" l="1"/>
  <c r="AA11" i="4" s="1"/>
  <c r="M11" i="4"/>
  <c r="AB11" i="4" s="1"/>
  <c r="AC11" i="4" l="1"/>
  <c r="CR11" i="4" s="1"/>
  <c r="F11" i="11"/>
  <c r="G11" i="11" l="1"/>
  <c r="G8" i="11" s="1"/>
  <c r="L11" i="11"/>
  <c r="K11" i="11"/>
  <c r="AA67" i="4"/>
  <c r="AB4" i="4" s="1"/>
  <c r="AB6" i="4" s="1"/>
  <c r="M11" i="11" l="1"/>
  <c r="N11" i="11"/>
  <c r="G2" i="11" l="1"/>
</calcChain>
</file>

<file path=xl/sharedStrings.xml><?xml version="1.0" encoding="utf-8"?>
<sst xmlns="http://schemas.openxmlformats.org/spreadsheetml/2006/main" count="8921" uniqueCount="1574">
  <si>
    <t>ALCALDÍA LOCAL DE SUBA - ESTUDIO DE MERCADO 2026</t>
  </si>
  <si>
    <t xml:space="preserve">Estudio de Mercado </t>
  </si>
  <si>
    <t>FECHA DE ENTREGA DEL ESTUDIO DE MERCADO</t>
  </si>
  <si>
    <t>MODALIDAD CONTRATACIÓN</t>
  </si>
  <si>
    <t>TOTAL ITEMS</t>
  </si>
  <si>
    <t>ESTRUCTURADOR</t>
  </si>
  <si>
    <t>REVISÓ</t>
  </si>
  <si>
    <t>APROBÓ</t>
  </si>
  <si>
    <t>TOTAL RECURSO HUMANO</t>
  </si>
  <si>
    <t>PRESUPUESTO OFICIAL</t>
  </si>
  <si>
    <t>OBJETO DEL PROCESO DE CONTRATACIÓN</t>
  </si>
  <si>
    <t>TOTAL ESTUDIO DE MERCADO</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</si>
  <si>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</si>
  <si>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</si>
  <si>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</si>
  <si>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</si>
  <si>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</si>
  <si>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</si>
  <si>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</si>
  <si>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</si>
  <si>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</si>
  <si>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</si>
  <si>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</si>
  <si>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</si>
  <si>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</si>
  <si>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</si>
  <si>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</si>
  <si>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</si>
  <si>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</si>
  <si>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</si>
  <si>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</si>
  <si>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</si>
  <si>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</si>
  <si>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</si>
  <si>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</si>
  <si>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</si>
  <si>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</si>
  <si>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</si>
  <si>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</si>
  <si>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</si>
  <si>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</si>
  <si>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</si>
  <si>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</si>
  <si>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</si>
  <si>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</si>
  <si>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</si>
  <si>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</si>
  <si>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</si>
  <si>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</si>
  <si>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</si>
  <si>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Total ítems Estudio de Mercado</t>
  </si>
  <si>
    <t>RECURSO HUMANO</t>
  </si>
  <si>
    <t>Tiempo (meses)</t>
  </si>
  <si>
    <t>Tabla Honorarios
o 
Cotización</t>
  </si>
  <si>
    <t>VALOR ESTUDIO DE MERCADO - 3 PROVEEDORES</t>
  </si>
  <si>
    <t>VALOR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</si>
  <si>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</si>
  <si>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</si>
  <si>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</si>
  <si>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</si>
  <si>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</si>
  <si>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</si>
  <si>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</si>
  <si>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</si>
  <si>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</si>
  <si>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</si>
  <si>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</si>
  <si>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</si>
  <si>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</si>
  <si>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</si>
  <si>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</si>
  <si>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</si>
  <si>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</si>
  <si>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</si>
  <si>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</si>
  <si>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</si>
  <si>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</si>
  <si>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</si>
  <si>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</si>
  <si>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</si>
  <si>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</si>
  <si>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</si>
  <si>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</si>
  <si>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</si>
  <si>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</si>
  <si>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</si>
  <si>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</si>
  <si>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</si>
  <si>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</si>
  <si>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</si>
  <si>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</si>
  <si>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</si>
  <si>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</si>
  <si>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</si>
  <si>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</si>
  <si>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</si>
  <si>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</si>
  <si>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</si>
  <si>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</si>
  <si>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</si>
  <si>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</si>
  <si>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</si>
  <si>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</si>
  <si>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</si>
  <si>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</si>
  <si>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</si>
  <si>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</si>
  <si>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</si>
  <si>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</si>
  <si>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</si>
  <si>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</si>
  <si>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</si>
  <si>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</si>
  <si>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</si>
  <si>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</si>
  <si>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</si>
  <si>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</si>
  <si>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</si>
  <si>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</si>
  <si>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</si>
  <si>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</si>
  <si>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</si>
  <si>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</si>
  <si>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</si>
  <si>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</si>
  <si>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</si>
  <si>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</si>
  <si>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</si>
  <si>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</si>
  <si>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</si>
  <si>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</si>
  <si>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</si>
  <si>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</si>
  <si>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</si>
  <si>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</si>
  <si>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</si>
  <si>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</si>
  <si>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</si>
  <si>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</si>
  <si>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</si>
  <si>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</si>
  <si>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</si>
  <si>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</si>
  <si>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</si>
  <si>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</si>
  <si>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</si>
  <si>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</si>
  <si>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</si>
  <si>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</si>
  <si>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</si>
  <si>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</si>
  <si>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</si>
  <si>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</si>
  <si>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</si>
  <si>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</si>
  <si>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</si>
  <si>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</si>
  <si>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</si>
  <si>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</si>
  <si>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</si>
  <si>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</si>
  <si>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</si>
  <si>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</si>
  <si>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</si>
  <si>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</si>
  <si>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</si>
  <si>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</si>
  <si>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</si>
  <si>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</si>
  <si>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</si>
  <si>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</si>
  <si>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</si>
  <si>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</si>
  <si>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</si>
  <si>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</si>
  <si>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</si>
  <si>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</si>
  <si>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</si>
  <si>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</si>
  <si>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</si>
  <si>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</si>
  <si>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</si>
  <si>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</si>
  <si>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</si>
  <si>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</si>
  <si>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</si>
  <si>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</si>
  <si>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</si>
  <si>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</si>
  <si>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</si>
  <si>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</si>
  <si>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</si>
  <si>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</si>
  <si>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</si>
  <si>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</si>
  <si>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TOTAL ÍTEMS</t>
  </si>
  <si>
    <t>NOMBRE DEL REPRESENTANTE LEGAL</t>
  </si>
  <si>
    <t>NOMBRE DE LA EMPRESA</t>
  </si>
  <si>
    <t>DIRECCION</t>
  </si>
  <si>
    <t>TELEFONOS DE CONTACTO</t>
  </si>
  <si>
    <r>
      <rPr>
        <sz val="11"/>
        <color rgb="FF000000"/>
        <rFont val="Aptos Narrow"/>
        <family val="2"/>
        <scheme val="minor"/>
      </rPr>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t>
    </r>
    <r>
      <rPr>
        <b/>
        <sz val="11"/>
        <color rgb="FF000000"/>
        <rFont val="Aptos Narrow"/>
        <family val="2"/>
        <scheme val="minor"/>
      </rPr>
      <t xml:space="preserve">Los proponentes no modificarán el valor de items que la entidad identifique como """"item no ofertable""""  como el talento humano y los siguientes items: Para la evaluación se tendrá en cuenta la propuesta económica presentada, EN LA CUAL NO PODRÁN SER MODIFICABLES SO PENA DE CAUSAL DE RECHAZO DE LA PROPUESTA LOS ITEMS N° (12 Y 13 CORRESPONDIENTE A ENTREGA DE BONOS POR HASTA $175.000), N° (14 CORRESPONDIENTE A LA ENTREGA DE TARJETA DE SISTEMA INTEGRADO DE TRANSPORTE PUBLICO POR UN VALOR DE $90.000). FORMATO PROPUESTA ECONÓMICA.
</t>
    </r>
    <r>
      <rPr>
        <sz val="11"/>
        <color rgb="FF000000"/>
        <rFont val="Aptos Narrow"/>
        <family val="2"/>
        <scheme val="minor"/>
      </rPr>
      <t xml:space="preserv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r>
  </si>
  <si>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</si>
  <si>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</si>
  <si>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</si>
  <si>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</si>
  <si>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</si>
  <si>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</si>
  <si>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</si>
  <si>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</si>
  <si>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</si>
  <si>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</si>
  <si>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</si>
  <si>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</si>
  <si>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</si>
  <si>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</si>
  <si>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</si>
  <si>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</si>
  <si>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</si>
  <si>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</si>
  <si>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</si>
  <si>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</si>
  <si>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</si>
  <si>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</si>
  <si>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</si>
  <si>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</si>
  <si>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</si>
  <si>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</si>
  <si>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</si>
  <si>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</si>
  <si>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</si>
  <si>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</si>
  <si>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</si>
  <si>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</si>
  <si>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</si>
  <si>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</si>
  <si>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</si>
  <si>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</si>
  <si>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</si>
  <si>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</si>
  <si>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</si>
  <si>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</si>
  <si>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</si>
  <si>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</si>
  <si>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</si>
  <si>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</si>
  <si>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</si>
  <si>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</si>
  <si>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</si>
  <si>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</si>
  <si>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</si>
  <si>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</si>
  <si>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</si>
  <si>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</si>
  <si>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</si>
  <si>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</si>
  <si>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</si>
  <si>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</si>
  <si>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</si>
  <si>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</si>
  <si>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</si>
  <si>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</si>
  <si>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</si>
  <si>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</si>
  <si>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</si>
  <si>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</si>
  <si>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</si>
  <si>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</si>
  <si>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</si>
  <si>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</si>
  <si>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</si>
  <si>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</si>
  <si>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</si>
  <si>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</si>
  <si>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</si>
  <si>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</si>
  <si>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</si>
  <si>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</si>
  <si>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</si>
  <si>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</si>
  <si>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</si>
  <si>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</si>
  <si>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</si>
  <si>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</si>
  <si>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</si>
  <si>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</si>
  <si>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</si>
  <si>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</si>
  <si>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</si>
  <si>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</si>
  <si>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</si>
  <si>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</si>
  <si>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</si>
  <si>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</si>
  <si>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</si>
  <si>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</si>
  <si>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</si>
  <si>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</si>
  <si>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</si>
  <si>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</si>
  <si>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</si>
  <si>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</si>
  <si>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</si>
  <si>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</si>
  <si>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</si>
  <si>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</si>
  <si>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</si>
  <si>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</si>
  <si>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</si>
  <si>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</si>
  <si>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</si>
  <si>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</si>
  <si>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</si>
  <si>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</si>
  <si>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</si>
  <si>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</si>
  <si>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</si>
  <si>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</si>
  <si>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</si>
  <si>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</si>
  <si>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</si>
  <si>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</si>
  <si>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</si>
  <si>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</si>
  <si>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</si>
  <si>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</si>
  <si>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</si>
  <si>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</si>
  <si>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</si>
  <si>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</si>
  <si>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</si>
  <si>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</si>
  <si>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</si>
  <si>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</si>
  <si>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</si>
  <si>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</si>
  <si>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</si>
  <si>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</si>
  <si>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</si>
  <si>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</si>
  <si>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</si>
  <si>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</si>
  <si>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</si>
  <si>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</si>
  <si>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</si>
  <si>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</si>
  <si>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</si>
  <si>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</si>
  <si>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</si>
  <si>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</si>
  <si>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</si>
  <si>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</si>
  <si>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</si>
  <si>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</si>
  <si>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</si>
  <si>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</si>
  <si>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</si>
  <si>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</si>
  <si>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</si>
  <si>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</si>
  <si>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</si>
  <si>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</si>
  <si>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</si>
  <si>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</si>
  <si>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</si>
  <si>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</si>
  <si>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</si>
  <si>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</si>
  <si>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</si>
  <si>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</si>
  <si>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</si>
  <si>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</si>
  <si>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</si>
  <si>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</si>
  <si>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</si>
  <si>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</si>
  <si>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</si>
  <si>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</si>
  <si>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</si>
  <si>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</si>
  <si>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</si>
  <si>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</si>
  <si>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</si>
  <si>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</si>
  <si>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</si>
  <si>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</si>
  <si>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</si>
  <si>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</si>
  <si>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</si>
  <si>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</si>
  <si>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</si>
  <si>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</si>
  <si>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</si>
  <si>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</si>
  <si>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</si>
  <si>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</si>
  <si>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</si>
  <si>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</si>
  <si>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</si>
  <si>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</si>
  <si>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</si>
  <si>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</si>
  <si>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</si>
  <si>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</si>
  <si>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</si>
  <si>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</si>
  <si>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</si>
  <si>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</si>
  <si>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</si>
  <si>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</si>
  <si>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</si>
  <si>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</si>
  <si>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</si>
  <si>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</si>
  <si>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</si>
  <si>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</si>
  <si>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</si>
  <si>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</si>
  <si>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</si>
  <si>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</si>
  <si>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</si>
  <si>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</si>
  <si>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</si>
  <si>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</si>
  <si>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</si>
  <si>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</si>
  <si>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</si>
  <si>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</si>
  <si>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</si>
  <si>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</si>
  <si>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</si>
  <si>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</si>
  <si>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</si>
  <si>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</si>
  <si>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</si>
  <si>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</si>
  <si>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</si>
  <si>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</si>
  <si>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</si>
  <si>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</si>
  <si>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</si>
  <si>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</si>
  <si>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</si>
  <si>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</si>
  <si>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</si>
  <si>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</si>
  <si>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</si>
  <si>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</si>
  <si>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</si>
  <si>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</si>
  <si>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</si>
  <si>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</si>
  <si>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</si>
  <si>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</si>
  <si>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</si>
  <si>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</si>
  <si>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</si>
  <si>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</si>
  <si>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</si>
  <si>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</si>
  <si>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</si>
  <si>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</si>
  <si>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</si>
  <si>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</si>
  <si>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</si>
  <si>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</si>
  <si>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</si>
  <si>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</si>
  <si>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</si>
  <si>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</si>
  <si>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</si>
  <si>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</si>
  <si>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</si>
  <si>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</si>
  <si>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</si>
  <si>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</si>
  <si>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</si>
  <si>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</si>
  <si>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</si>
  <si>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</si>
  <si>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</si>
  <si>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</si>
  <si>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</si>
  <si>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</si>
  <si>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</si>
  <si>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</si>
  <si>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</si>
  <si>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</si>
  <si>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</si>
  <si>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</si>
  <si>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</si>
  <si>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</si>
  <si>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</si>
  <si>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</si>
  <si>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</si>
  <si>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</si>
  <si>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</si>
  <si>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</si>
  <si>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</si>
  <si>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</si>
  <si>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</si>
  <si>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</si>
  <si>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</si>
  <si>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</si>
  <si>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</si>
  <si>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</si>
  <si>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</si>
  <si>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</si>
  <si>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</si>
  <si>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</si>
  <si>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</si>
  <si>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</si>
  <si>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</si>
  <si>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</si>
  <si>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</si>
  <si>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</si>
  <si>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</si>
  <si>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</si>
  <si>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</si>
  <si>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</si>
  <si>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</si>
  <si>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</si>
  <si>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</si>
  <si>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</si>
  <si>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</si>
  <si>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</si>
  <si>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</si>
  <si>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</si>
  <si>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</si>
  <si>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</si>
  <si>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</si>
  <si>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</si>
  <si>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</si>
  <si>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</si>
  <si>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</si>
  <si>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</si>
  <si>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</si>
  <si>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</si>
  <si>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</si>
  <si>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</si>
  <si>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</si>
  <si>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</si>
  <si>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</si>
  <si>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</si>
  <si>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</si>
  <si>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</si>
  <si>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</si>
  <si>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</si>
  <si>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</si>
  <si>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</si>
  <si>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</si>
  <si>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</si>
  <si>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</si>
  <si>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</si>
  <si>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</si>
  <si>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</si>
  <si>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</si>
  <si>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</si>
  <si>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</si>
  <si>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</si>
  <si>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</si>
  <si>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</si>
  <si>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</si>
  <si>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</si>
  <si>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</si>
  <si>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</si>
  <si>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</si>
  <si>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</si>
  <si>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</si>
  <si>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</si>
  <si>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</si>
  <si>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</si>
  <si>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</si>
  <si>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</si>
  <si>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</si>
  <si>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</si>
  <si>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</si>
  <si>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</si>
  <si>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</si>
  <si>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</si>
  <si>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</si>
  <si>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</si>
  <si>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</si>
  <si>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</si>
  <si>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</si>
  <si>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</si>
  <si>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</si>
  <si>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</si>
  <si>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</si>
  <si>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</si>
  <si>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</si>
  <si>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</si>
  <si>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</si>
  <si>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</si>
  <si>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</si>
  <si>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</si>
  <si>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</si>
  <si>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</si>
  <si>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</si>
  <si>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</si>
  <si>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</si>
  <si>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</si>
  <si>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</si>
  <si>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</si>
  <si>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</si>
  <si>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</si>
  <si>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</si>
  <si>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</si>
  <si>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</si>
  <si>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</si>
  <si>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</si>
  <si>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</si>
  <si>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</si>
  <si>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</si>
  <si>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</si>
  <si>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</si>
  <si>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</si>
  <si>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</si>
  <si>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</si>
  <si>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</si>
  <si>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</si>
  <si>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</si>
  <si>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</si>
  <si>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</si>
  <si>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</si>
  <si>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</si>
  <si>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</si>
  <si>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</si>
  <si>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</si>
  <si>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</si>
  <si>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</si>
  <si>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</si>
  <si>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</si>
  <si>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</si>
  <si>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</si>
  <si>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</si>
  <si>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</si>
  <si>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</si>
  <si>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</si>
  <si>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</si>
  <si>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</si>
  <si>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</si>
  <si>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</si>
  <si>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</si>
  <si>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</si>
  <si>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</si>
  <si>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</si>
  <si>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</si>
  <si>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</si>
  <si>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</si>
  <si>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</si>
  <si>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</si>
  <si>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</si>
  <si>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</si>
  <si>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</si>
  <si>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</si>
  <si>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</si>
  <si>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</si>
  <si>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</si>
  <si>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</si>
  <si>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</si>
  <si>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</si>
  <si>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</si>
  <si>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</si>
  <si>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</si>
  <si>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</si>
  <si>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</si>
  <si>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</si>
  <si>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</si>
  <si>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</si>
  <si>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</si>
  <si>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</si>
  <si>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</si>
  <si>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</si>
  <si>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</si>
  <si>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</si>
  <si>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</si>
  <si>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</si>
  <si>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</si>
  <si>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</si>
  <si>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</si>
  <si>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</si>
  <si>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</si>
  <si>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</si>
  <si>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</si>
  <si>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</si>
  <si>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</si>
  <si>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</si>
  <si>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</si>
  <si>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</si>
  <si>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</si>
  <si>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</si>
  <si>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</si>
  <si>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</si>
  <si>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</si>
  <si>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</si>
  <si>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</si>
  <si>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</si>
  <si>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</si>
  <si>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</si>
  <si>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</si>
  <si>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</si>
  <si>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</si>
  <si>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</si>
  <si>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</si>
  <si>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</si>
  <si>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</si>
  <si>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</si>
  <si>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</si>
  <si>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</si>
  <si>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</si>
  <si>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</si>
  <si>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</si>
  <si>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</si>
  <si>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</si>
  <si>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</si>
  <si>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</si>
  <si>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</si>
  <si>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</si>
  <si>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</si>
  <si>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</si>
  <si>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</si>
  <si>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</si>
  <si>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</si>
  <si>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</si>
  <si>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</si>
  <si>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</si>
  <si>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</si>
  <si>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</si>
  <si>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</si>
  <si>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</si>
  <si>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</si>
  <si>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</si>
  <si>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</si>
  <si>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</si>
  <si>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</si>
  <si>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</si>
  <si>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</si>
  <si>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</si>
  <si>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</si>
  <si>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</si>
  <si>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</si>
  <si>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</si>
  <si>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</si>
  <si>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</si>
  <si>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</si>
  <si>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</si>
  <si>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</si>
  <si>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</si>
  <si>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</si>
  <si>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</si>
  <si>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</si>
  <si>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</si>
  <si>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</si>
  <si>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</si>
  <si>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</si>
  <si>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</si>
  <si>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</si>
  <si>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</si>
  <si>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</si>
  <si>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</si>
  <si>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</si>
  <si>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</si>
  <si>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</si>
  <si>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</si>
  <si>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</si>
  <si>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</si>
  <si>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</si>
  <si>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</si>
  <si>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</si>
  <si>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</si>
  <si>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</si>
  <si>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</si>
  <si>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</si>
  <si>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</si>
  <si>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</si>
  <si>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</si>
  <si>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</si>
  <si>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</si>
  <si>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</si>
  <si>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</si>
  <si>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</si>
  <si>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</si>
  <si>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</si>
  <si>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</si>
  <si>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</si>
  <si>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</si>
  <si>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</si>
  <si>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</si>
  <si>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</si>
  <si>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</si>
  <si>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</si>
  <si>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</si>
  <si>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</si>
  <si>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</si>
  <si>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</si>
  <si>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</si>
  <si>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</si>
  <si>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</si>
  <si>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</si>
  <si>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</si>
  <si>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</si>
  <si>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</si>
  <si>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</si>
  <si>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</si>
  <si>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</si>
  <si>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</si>
  <si>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</si>
  <si>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</si>
  <si>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</si>
  <si>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</si>
  <si>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</si>
  <si>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</si>
  <si>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</si>
  <si>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</si>
  <si>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</si>
  <si>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</si>
  <si>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</si>
  <si>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</si>
  <si>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</si>
  <si>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</si>
  <si>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</si>
  <si>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</si>
  <si>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</si>
  <si>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</si>
  <si>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</si>
  <si>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</si>
  <si>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</si>
  <si>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</si>
  <si>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</si>
  <si>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</si>
  <si>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</si>
  <si>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</si>
  <si>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</si>
  <si>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</si>
  <si>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</si>
  <si>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</si>
  <si>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</si>
  <si>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</si>
  <si>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</si>
  <si>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</si>
  <si>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</si>
  <si>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</si>
  <si>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</si>
  <si>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</si>
  <si>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</si>
  <si>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</si>
  <si>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</si>
  <si>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</si>
  <si>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</si>
  <si>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</si>
  <si>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</si>
  <si>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</si>
  <si>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</si>
  <si>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</si>
  <si>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</si>
  <si>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</si>
  <si>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</si>
  <si>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</si>
  <si>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</si>
  <si>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</si>
  <si>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</si>
  <si>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</si>
  <si>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</si>
  <si>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</si>
  <si>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</si>
  <si>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</si>
  <si>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</si>
  <si>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</si>
  <si>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</si>
  <si>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</si>
  <si>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</si>
  <si>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</si>
  <si>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</si>
  <si>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</si>
  <si>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</si>
  <si>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</si>
  <si>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</si>
  <si>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</si>
  <si>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</si>
  <si>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</si>
  <si>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</si>
  <si>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</si>
  <si>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</si>
  <si>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</si>
  <si>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</si>
  <si>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</si>
  <si>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</si>
  <si>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</si>
  <si>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</si>
  <si>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</si>
  <si>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</si>
  <si>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</si>
  <si>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</si>
  <si>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</si>
  <si>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</si>
  <si>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</si>
  <si>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</si>
  <si>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</si>
  <si>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</si>
  <si>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</si>
  <si>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</si>
  <si>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</si>
  <si>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</si>
  <si>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</si>
  <si>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</si>
  <si>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</si>
  <si>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</si>
  <si>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</si>
  <si>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</si>
  <si>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</si>
  <si>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</si>
  <si>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</si>
  <si>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</si>
  <si>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</si>
  <si>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</si>
  <si>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</si>
  <si>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</si>
  <si>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</si>
  <si>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</si>
  <si>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</si>
  <si>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</si>
  <si>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</si>
  <si>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</si>
  <si>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</si>
  <si>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</si>
  <si>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</si>
  <si>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</si>
  <si>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</si>
  <si>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</si>
  <si>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</si>
  <si>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</si>
  <si>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</si>
  <si>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</si>
  <si>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</si>
  <si>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</si>
  <si>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</si>
  <si>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</si>
  <si>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</si>
  <si>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</si>
  <si>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</si>
  <si>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</si>
  <si>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</si>
  <si>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</si>
  <si>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</si>
  <si>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</si>
  <si>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</si>
  <si>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</si>
  <si>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</si>
  <si>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</si>
  <si>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</si>
  <si>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</si>
  <si>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</si>
  <si>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</si>
  <si>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</si>
  <si>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</si>
  <si>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</si>
  <si>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</si>
  <si>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</si>
  <si>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</si>
  <si>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</si>
  <si>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</si>
  <si>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</si>
  <si>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</si>
  <si>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</si>
  <si>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</si>
  <si>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</si>
  <si>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</si>
  <si>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</si>
  <si>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</si>
  <si>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</si>
  <si>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</si>
  <si>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</si>
  <si>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</si>
  <si>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</si>
  <si>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</si>
  <si>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</si>
  <si>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</si>
  <si>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</si>
  <si>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</si>
  <si>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</si>
  <si>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</si>
  <si>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</si>
  <si>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</si>
  <si>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</si>
  <si>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</si>
  <si>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</si>
  <si>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</si>
  <si>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</si>
  <si>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</si>
  <si>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</si>
  <si>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</si>
  <si>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</si>
  <si>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</si>
  <si>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</si>
  <si>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</si>
  <si>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</si>
  <si>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</si>
  <si>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</si>
  <si>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</si>
  <si>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</si>
  <si>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</si>
  <si>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</si>
  <si>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</si>
  <si>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</si>
  <si>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</si>
  <si>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</si>
  <si>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</si>
  <si>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</si>
  <si>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</si>
  <si>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</si>
  <si>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</si>
  <si>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</si>
  <si>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</si>
  <si>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</si>
  <si>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</si>
  <si>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</si>
  <si>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</si>
  <si>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</si>
  <si>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</si>
  <si>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</si>
  <si>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</si>
  <si>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</si>
  <si>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</si>
  <si>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</si>
  <si>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</si>
  <si>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</si>
  <si>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</si>
  <si>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</si>
  <si>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</si>
  <si>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</si>
  <si>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</si>
  <si>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</si>
  <si>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</si>
  <si>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</si>
  <si>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</si>
  <si>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</si>
  <si>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</si>
  <si>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</si>
  <si>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</si>
  <si>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</si>
  <si>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</si>
  <si>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</si>
  <si>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</si>
  <si>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</si>
  <si>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</si>
  <si>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</si>
  <si>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</si>
  <si>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</si>
  <si>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</si>
  <si>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</si>
  <si>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</si>
  <si>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</si>
  <si>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</si>
  <si>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</si>
  <si>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</si>
  <si>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</si>
  <si>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</si>
  <si>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</si>
  <si>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</si>
  <si>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</si>
  <si>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</si>
  <si>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</si>
  <si>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</si>
  <si>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</si>
  <si>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</si>
  <si>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</si>
  <si>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</si>
  <si>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</si>
  <si>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</si>
  <si>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</si>
  <si>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</si>
  <si>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</si>
  <si>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</si>
  <si>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</si>
  <si>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</si>
  <si>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</si>
  <si>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</si>
  <si>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</si>
  <si>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</si>
  <si>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</si>
  <si>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</si>
  <si>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</si>
  <si>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</si>
  <si>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</si>
  <si>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</si>
  <si>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</si>
  <si>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</si>
  <si>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</si>
  <si>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</si>
  <si>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</si>
  <si>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</si>
  <si>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</si>
  <si>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</si>
  <si>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</si>
  <si>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</si>
  <si>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</si>
  <si>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</si>
  <si>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</si>
  <si>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</si>
  <si>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</si>
  <si>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</si>
  <si>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</si>
  <si>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</si>
  <si>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</si>
  <si>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</si>
  <si>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</si>
  <si>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</si>
  <si>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</si>
  <si>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</si>
  <si>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</si>
  <si>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</si>
  <si>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</si>
  <si>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</si>
  <si>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</si>
  <si>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</si>
  <si>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</si>
  <si>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</si>
  <si>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</si>
  <si>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</si>
  <si>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</si>
  <si>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</si>
  <si>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</si>
  <si>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</si>
  <si>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</si>
  <si>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</si>
  <si>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</si>
  <si>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</si>
  <si>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</si>
  <si>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</si>
  <si>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</si>
  <si>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</si>
  <si>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</si>
  <si>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</si>
  <si>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</si>
  <si>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</si>
  <si>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</si>
  <si>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</si>
  <si>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</si>
  <si>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</si>
  <si>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</si>
  <si>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</si>
  <si>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</si>
  <si>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</si>
  <si>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</si>
  <si>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</si>
  <si>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</si>
  <si>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</si>
  <si>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</si>
  <si>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</si>
  <si>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</si>
  <si>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</si>
  <si>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</si>
  <si>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</si>
  <si>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</si>
  <si>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</si>
  <si>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</si>
  <si>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</si>
  <si>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</si>
  <si>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</si>
  <si>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</si>
  <si>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</si>
  <si>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</si>
  <si>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</si>
  <si>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</si>
  <si>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</si>
  <si>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</si>
  <si>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</si>
  <si>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</si>
  <si>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</si>
  <si>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</si>
  <si>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</si>
  <si>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</si>
  <si>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</si>
  <si>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</si>
  <si>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</si>
  <si>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</si>
  <si>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</si>
  <si>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</si>
  <si>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</si>
  <si>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</si>
  <si>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</si>
  <si>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</si>
  <si>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</si>
  <si>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</si>
  <si>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Papel, Bond, propalcote mate o papel ecológico, Gramaje, Entre 90 g/m² y 150 g/m², Impresión, Tinta negra o full color según disponibilidad presupuestal, Acabado, Mate, fácil lectura y manipulación</t>
  </si>
  <si>
    <t xml:space="preserve">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</si>
  <si>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</si>
  <si>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</si>
  <si>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</si>
  <si>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</si>
  <si>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</si>
  <si>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</si>
  <si>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</si>
  <si>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</si>
  <si>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</si>
  <si>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</si>
  <si>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</si>
  <si>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</si>
  <si>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</si>
  <si>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</si>
  <si>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</si>
  <si>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</si>
  <si>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</si>
  <si>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</si>
  <si>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</si>
  <si>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</si>
  <si>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</si>
  <si>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</si>
  <si>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</si>
  <si>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</si>
  <si>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</si>
  <si>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</si>
  <si>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</si>
  <si>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</si>
  <si>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</si>
  <si>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</si>
  <si>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</si>
  <si>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</si>
  <si>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</si>
  <si>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</si>
  <si>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</si>
  <si>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</si>
  <si>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</si>
  <si>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</si>
  <si>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</si>
  <si>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</si>
  <si>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</si>
  <si>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</si>
  <si>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</si>
  <si>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</si>
  <si>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</si>
  <si>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</si>
  <si>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</si>
  <si>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</si>
  <si>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</si>
  <si>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</si>
  <si>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</si>
  <si>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</si>
  <si>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</si>
  <si>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</si>
  <si>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</si>
  <si>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</si>
  <si>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</si>
  <si>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</si>
  <si>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</si>
  <si>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</si>
  <si>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</si>
  <si>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</si>
  <si>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</si>
  <si>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Dotaciones Deportivas</t>
  </si>
  <si>
    <t>Aros planos</t>
  </si>
  <si>
    <t>Material: Plástico termoformado de una sola pieza, duradero y a menudo pisable sin romperse, incluso con tacos.</t>
  </si>
  <si>
    <t>Diseño: Planos o de perfil bajo, lo que garantiza la seguridad al entrenar pisadas, sprints y saltos.</t>
  </si>
  <si>
    <t>Medidas: Tamaño 50 cm diámetro.</t>
  </si>
  <si>
    <t>GONZALEZ CASTAÑO Y ASOCIADOS SAS</t>
  </si>
  <si>
    <t>GONZALEZ CASTAÑO ASOCIADOS</t>
  </si>
  <si>
    <t>SPORT OLIMPICA.pdf</t>
  </si>
  <si>
    <t>SPORT OLIMPICA</t>
  </si>
  <si>
    <t>ALMACEN BUSTAMANTE SAS.pdf</t>
  </si>
  <si>
    <t>ALMACEN BUSTAMANTE</t>
  </si>
  <si>
    <t>Balón de fútbol #3</t>
  </si>
  <si>
    <t>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t>
  </si>
  <si>
    <t>KDEPORT_Varios.pdf</t>
  </si>
  <si>
    <t>KDEPORT</t>
  </si>
  <si>
    <t>Balon Futbol Fenix Thermobonded #3-Verde GOLTY _ Falabella Colombia.pdf</t>
  </si>
  <si>
    <t>FALABELLA COLOMBIA</t>
  </si>
  <si>
    <t>Balón de fútbol #4</t>
  </si>
  <si>
    <t>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t>
  </si>
  <si>
    <t>Falabella Colombia_Balón De Fútbol Golty Volcanix 4 Competición Laminado GOLTY</t>
  </si>
  <si>
    <t>GOLARY.pdf</t>
  </si>
  <si>
    <t>GOLARY</t>
  </si>
  <si>
    <t>Balón de fútbol #5</t>
  </si>
  <si>
    <t>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t>
  </si>
  <si>
    <t>Tiendas Jumbo_Balón Futbol Golty Origen Numero 5</t>
  </si>
  <si>
    <t>TIENDAS JUMBO</t>
  </si>
  <si>
    <t>Balón de Pilates 45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</si>
  <si>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( 45 cm), así como variedad de colores para facilitar la organización de grupos. Es importante que incluyan bomba para inflado.</t>
  </si>
  <si>
    <t>ALMACEN BUSTAMANTE SAS</t>
  </si>
  <si>
    <t>MUNDO OLIMPICO_Balón Gym Ball 45 cm Antiexplosión para Pilates y Entrenamiento</t>
  </si>
  <si>
    <t>MUNDO OLIMPICO</t>
  </si>
  <si>
    <t>Salud Market_Bola Para Gimnsia X 45 Cm Sportiva</t>
  </si>
  <si>
    <t>SALUD MARKET</t>
  </si>
  <si>
    <t>Balón de Pilates 55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</si>
  <si>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t>
  </si>
  <si>
    <t>Movifit_Balón de Pilates de 55</t>
  </si>
  <si>
    <t>MOVIFIT</t>
  </si>
  <si>
    <t>EXITO_Bola De Gimnasia De 55 Cms Sportfitness</t>
  </si>
  <si>
    <t>EXITO</t>
  </si>
  <si>
    <t>Balón de Pilates 65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</si>
  <si>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t>
  </si>
  <si>
    <t>Tienda deportiva skate_Balones de Yoga y Pilates 65 cm</t>
  </si>
  <si>
    <t>TIENDA DEPORTIVA SKATE</t>
  </si>
  <si>
    <t>Equipos de Gimnasia _Balón de Pilates 65 cm Sportfitness Pelota de Yoga Gimnasio</t>
  </si>
  <si>
    <t>EQUIPO DE GIMNASIA</t>
  </si>
  <si>
    <t>Balón de Pilates 75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</si>
  <si>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t>
  </si>
  <si>
    <t>Sportfitness_Bola Gimnasia 75 cm</t>
  </si>
  <si>
    <t>SPORTFITNESS</t>
  </si>
  <si>
    <t>GYM SOLUTIONS_Pelota para Gimnasia 75 cm Sportfitness GB-001</t>
  </si>
  <si>
    <t>GYM SOLUTIONS</t>
  </si>
  <si>
    <t>Tienda de deportes y fitness_Balón Pilates 75 CMS Sportfitness</t>
  </si>
  <si>
    <t>FIVEFIT</t>
  </si>
  <si>
    <t>Balón fitball 75 cm</t>
  </si>
  <si>
    <t>Dimensiones: 75cm</t>
  </si>
  <si>
    <t>Materiales: Látex de alta resistencia texturizado (anti explosión)</t>
  </si>
  <si>
    <t>Características técnicas: Soporta cargas superiores a 150 kg, Superficie antideslizante, Sistema de inflado con válvula de seguridad, Uso en entrenamiento funcional, core y equilibrio.</t>
  </si>
  <si>
    <t>ALKOSTO_Balón Pilates EVOLUTION Antideslizante 75 cm</t>
  </si>
  <si>
    <t>ALKOSTO</t>
  </si>
  <si>
    <t>Balón medicinal 10kg</t>
  </si>
  <si>
    <t>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t>
  </si>
  <si>
    <t>Balón medicinal 5kg</t>
  </si>
  <si>
    <t>Material resistente de cuero sintético o caucho, con superficie antideslizante, costuras reforzadas y diseño ergonómico para agarre seguro, diámetro aproximado 28 cm, conforme a estándares de balones medicinales de alto peso.</t>
  </si>
  <si>
    <t>ALAMACEN BUSTAMANTE</t>
  </si>
  <si>
    <t>Bomba de aire</t>
  </si>
  <si>
    <t>Bomba de aire de mano, de 12 pulgadas, con estructura de poliestireno y aguja incluida.</t>
  </si>
  <si>
    <t>Aztools_Bomba Manual Pretul 21690 80 PSI Cabeza Dual</t>
  </si>
  <si>
    <t>AZTOOLS</t>
  </si>
  <si>
    <t>Botiquín Tipo A</t>
  </si>
  <si>
    <t>Dimensiones: 25 x 20 x 10 cm (aprox.)</t>
  </si>
  <si>
    <t>Materiales: Maletín en lona impermeable o plástico rígido, Compartimentos internos organizadores</t>
  </si>
  <si>
    <t>Características técnicas: Portátil, resistente al agua y polvo, Uso en atención primaria en campo deportivo</t>
  </si>
  <si>
    <t>Contenido mínimo requerido:</t>
  </si>
  <si>
    <t>Gasas estériles: 20paquetes</t>
  </si>
  <si>
    <t>Vendas elásticas y adhesivas: 3 unidades – 2x5 yd – 3x5 yd – 5x5 yd.</t>
  </si>
  <si>
    <t>Esparadrapo: 1 rollo de tela 4 pulgadas</t>
  </si>
  <si>
    <t xml:space="preserve">Alcohol antiséptico 1 botella de 500 ml </t>
  </si>
  <si>
    <t xml:space="preserve">Suero fisiológico: 2 unidades de 500 ml  </t>
  </si>
  <si>
    <t>Tijeras</t>
  </si>
  <si>
    <t>Guantes desechables: una caja x 50 -talla mediana</t>
  </si>
  <si>
    <t>Termómetro: 1 unidad digital</t>
  </si>
  <si>
    <t>Compresas frías instantáneas: 1 unidad</t>
  </si>
  <si>
    <t>Micropore: 1 rollo</t>
  </si>
  <si>
    <t>Manual básico de primeros auxilios</t>
  </si>
  <si>
    <t>botiquin tipo A primeros auxilios - Coimpormedica - Tienda de equipos e insumos médicos</t>
  </si>
  <si>
    <t>COIMPORMEDICA</t>
  </si>
  <si>
    <t>Botiquín Tipo A Según Resolución Redline - Homecenter.com.co</t>
  </si>
  <si>
    <t>HOMMECENTER</t>
  </si>
  <si>
    <t>BOTIQUIN TIPO A PRIMEROS AUXILIOS RESOLUCIÓN 705 DE 2007 NACIONAL _ Falabella Colombia.pdf</t>
  </si>
  <si>
    <t>Cajón de salto 30 cm</t>
  </si>
  <si>
    <t>Especificaciones: 60cm de Ancho - 30cm de Alto - 40cm de</t>
  </si>
  <si>
    <t>profundidad, elaborada en triplex de 15 mm, uniones reforzadas con pegante, tiene azas laterales para mejor manipulación.</t>
  </si>
  <si>
    <t>Cajón de salto 50 cm</t>
  </si>
  <si>
    <t>Especificaciones: 60cm de Ancho - 50cm de Alto - 40cm de</t>
  </si>
  <si>
    <t>profundidad, elaborada en tríplex de 15 ml, uniones reforzadas con pegante, tiene azas laterales para mejor manipulación</t>
  </si>
  <si>
    <t>Calibrador</t>
  </si>
  <si>
    <t>Calibrador de presión tipo manómetro de forma circular con válvula desalojo de aire, con aguja incluida en el calibrador, con medidas de psi.</t>
  </si>
  <si>
    <t>Canillera</t>
  </si>
  <si>
    <t>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t>
  </si>
  <si>
    <t>Regol_Canillera Wonder FPS 3037</t>
  </si>
  <si>
    <t>REGOL</t>
  </si>
  <si>
    <t>Cinta de demarcación (6cm- naranja y verde</t>
  </si>
  <si>
    <t>Material: Generalmente poliéster de alta tenacidad, elástico y duradero.</t>
  </si>
  <si>
    <t>Colores: Naranja neón o verde neón, seleccionados para máxima visibilidad en el campo.</t>
  </si>
  <si>
    <t>Dimensiones Comunes: Disponible en anchos de 5 cm a 6 cm y largos que suelen ser de 50 metros por rollo.</t>
  </si>
  <si>
    <t>Uso: Ideal para fútbol, futsal, voley, actividades de playa y zonas de entrenamiento.</t>
  </si>
  <si>
    <t>Resistencia: Soportan la intemperie, rayos UV y pisadas constantes.</t>
  </si>
  <si>
    <t>Ventajas: Fácil de instalar, desinstalar y limpia</t>
  </si>
  <si>
    <t>Bustamante deportes_Cinta Demarcación fútbol</t>
  </si>
  <si>
    <t>BUSTAMANTE DEPORTES</t>
  </si>
  <si>
    <t>Cinturones de fuerza</t>
  </si>
  <si>
    <t>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t>
  </si>
  <si>
    <t>Decathlon_Cinturón lumbar para gimnasio Corength negro</t>
  </si>
  <si>
    <t>DECATHLON</t>
  </si>
  <si>
    <t>Colchonetas</t>
  </si>
  <si>
    <t>Colchoneta de casata con espuma de poliuretano de alta densidad flexible y sin grumos, con un largo de 99 cm, ancho de 48 cm y grosor de 4cm.</t>
  </si>
  <si>
    <t>Cono 20 cm</t>
  </si>
  <si>
    <t>Dimensiones: Altura: 20 cm - Base: 12 – 15 cm</t>
  </si>
  <si>
    <t>Materiales: Polietileno o PVC flexible de alta resistencia</t>
  </si>
  <si>
    <t>Características técnicas: Alta visibilidad (colores fluorescentes), Flexibilidad que evita rupturas por pisadas, Base estable antideslizante, Uso en ejercicios de coordinación y delimitación</t>
  </si>
  <si>
    <t>Cono 30 cm</t>
  </si>
  <si>
    <t>Dimensiones: Altura: 30 cm - Base: 15 – 20 cm</t>
  </si>
  <si>
    <t>Materiales: PVC o polietileno de alta durabilidad</t>
  </si>
  <si>
    <t>Características técnicas: Mayor visibilidad en campo, Resistente a impactos y deformaciones, Base estable para uso en exteriores, Ideal para circuitos de velocidad y técnica.</t>
  </si>
  <si>
    <t>Cono con agujeros</t>
  </si>
  <si>
    <t>Cono Plástico Altura: 30 cm.</t>
  </si>
  <si>
    <t>Material: Polietileno (PE) de alta resistencia y flexibilidad Diseño: Cuenta con 12 agujeros funcionales (aprox. 25 mm de diámetro) para insertar picas o postes en tres niveles distintos.</t>
  </si>
  <si>
    <t>Base: Cuadrada (aprox) para mayor estabilidad.</t>
  </si>
  <si>
    <t>Versatilidad: Superficie lisa, apto para interiores y exteriores en fútbol, baloncesto y entrenamientos funcionales.</t>
  </si>
  <si>
    <t>Colores disponibles: Naranja y verde (fácil visualización</t>
  </si>
  <si>
    <t>DISMOVEL_CONO CON HUECOS</t>
  </si>
  <si>
    <t>DISMOVEL</t>
  </si>
  <si>
    <t>Cronómetro</t>
  </si>
  <si>
    <t>Cronometro de Precisión: 1/100 segundos (centésimas)</t>
  </si>
  <si>
    <t>Funciones:</t>
  </si>
  <si>
    <t>Cronometro simple (inicio/pausa/reset)</t>
  </si>
  <si>
    <t>Registro de vueltas y parciales (lap/split)</t>
  </si>
  <si>
    <t>Alarma y reloj</t>
  </si>
  <si>
    <t>Cuenta regresiva</t>
  </si>
  <si>
    <t>Memoria: hasta 10 o mas registros de vueltas</t>
  </si>
  <si>
    <t>Pantalla: LCD grande de fácil lectura</t>
  </si>
  <si>
    <t>Botones: resistentes al uso continuo (Start/Stop, Lap, Reset)</t>
  </si>
  <si>
    <t>Alimentación: batería de botón (LR44 o similar)</t>
  </si>
  <si>
    <t>Formato: 12/24 horas, con fecha y hora</t>
  </si>
  <si>
    <t>Resistencia: carcasa plástica, ergonómica, que sean a prueba de salpicaduras</t>
  </si>
  <si>
    <t>Domos estaca</t>
  </si>
  <si>
    <t>Material : Polietileno de Alta</t>
  </si>
  <si>
    <t>Medidas Domo: Base 22 cts. X 15 cts. de Alto</t>
  </si>
  <si>
    <t>Peso: 206 Gramos</t>
  </si>
  <si>
    <t>Comercializadora excel sport s.a.s__Cono Tipo (Domo)</t>
  </si>
  <si>
    <t>COMERCIALIZADORA  EXCEL SPORT SAS</t>
  </si>
  <si>
    <t>Escalera de coordinación plástica</t>
  </si>
  <si>
    <t>Material: Peldaños de PVC resistente (rígidos o planos) y cintas de nylon.</t>
  </si>
  <si>
    <t>Diseño: Suele tener entre 8 y 10 peldaños, con una longitud de 4 a 5 metros y ancho de 50 cm.</t>
  </si>
  <si>
    <t>Versatilidad: Peldaños ajustables para modificar la distancia entre ellos y capacidad para unir varias escaleras.</t>
  </si>
  <si>
    <t>Portabilidad: Ligera y con estuche para transporte</t>
  </si>
  <si>
    <t>MUNDO OLIMPICO.pdf</t>
  </si>
  <si>
    <t>Estaca para cancha de césped con punta</t>
  </si>
  <si>
    <t>Altura: 160 cm, ideal para trabajos de agilidad, velocidad y coordinación.</t>
  </si>
  <si>
    <t>Punta Metálica: Punta de acero inoxidable retráctil o removible, diseñada para anclarse fácilmente en canchas de pasto natural o superficies blandas.</t>
  </si>
  <si>
    <t>Sistema de Resorte: Incorpora un resorte metálico en la base que permite que la estaca se flexione al contacto con el atleta, evitando lesiones y roturas.</t>
  </si>
  <si>
    <t>Material: PVC ligero y duradero de 25 mm de diámetro.</t>
  </si>
  <si>
    <t>Estacas para cancha sintética</t>
  </si>
  <si>
    <t>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t>
  </si>
  <si>
    <t>Guantes de arquero</t>
  </si>
  <si>
    <t>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t>
  </si>
  <si>
    <t>Inflador de balones</t>
  </si>
  <si>
    <t>Dimensiones: Longitud: 30 cm</t>
  </si>
  <si>
    <t>Materiales: Cuerpo en plástico ABS de alta resistencia, Boquilla metálica con aguja en acero inoxidable</t>
  </si>
  <si>
    <t>Características técnicas: Sistema manual de doble acción (infla al empujar y halar), Incluye aguja metálica intercambiable, Alta resistencia a uso frecuente, Compatible con balones deportivos estándar, Diseño ergonómico y portátil.</t>
  </si>
  <si>
    <t>Lazos</t>
  </si>
  <si>
    <t>Lazo lastrado con un largo de 2 m ajustable y un peso de 90 gramos, con una empuñadura ergonómica y un revestimiento antideslizante, la cuerda está hecha de 100.0% Poliuretano termoplástico y el Asa: 50.0% Polipropileno y el otro 50.0% Estireno Etileno Butadieno Estireno</t>
  </si>
  <si>
    <t>GYM SOLUTIONS_Lazo para Salto Ajustable Sportfitness PTSR001</t>
  </si>
  <si>
    <t>Lentejas</t>
  </si>
  <si>
    <t>Material flexible y resistente plástico o caucho, de colores visibles, diámetro aproximado 20 cm, apilables y de fácil transporte.</t>
  </si>
  <si>
    <t>Lenteja de Balance - Evolution Fitness</t>
  </si>
  <si>
    <t>EVOLUTIONS</t>
  </si>
  <si>
    <t>Malla Red Precisión Fútbol</t>
  </si>
  <si>
    <t>Red de precisión para arco de futbol 11.</t>
  </si>
  <si>
    <t>Medidas: 7,32 x 2.44 m.</t>
  </si>
  <si>
    <t>Mancuernas 10 kg</t>
  </si>
  <si>
    <t>Ancho: 15 cm hierro fundido encauchetadas</t>
  </si>
  <si>
    <t>Alto: 13 cm</t>
  </si>
  <si>
    <t>Peso: 10 kg</t>
  </si>
  <si>
    <t>Largo: 34.5 cm</t>
  </si>
  <si>
    <t>Mancuernas Pesas 10kg Antideslizante Termoforradas - Olímpica.pdf</t>
  </si>
  <si>
    <t>OLIMPICA</t>
  </si>
  <si>
    <t>Mancuernas 2kg</t>
  </si>
  <si>
    <t>Tipo: Pesas y mancuernas, hierro fundido encauchetadas</t>
  </si>
  <si>
    <t>Ancho: 10 cm</t>
  </si>
  <si>
    <t>Alto: 5 cm</t>
  </si>
  <si>
    <t>Peso: 2 kg</t>
  </si>
  <si>
    <t>Largo: 15 cm</t>
  </si>
  <si>
    <t>Sportfitness_Mancuerna 2 Encauchetada</t>
  </si>
  <si>
    <t>SPORTFITNES</t>
  </si>
  <si>
    <t>Mancuernas 5kg</t>
  </si>
  <si>
    <t>Ancho: 10 cm hierro fundido encauchetadas</t>
  </si>
  <si>
    <t>Alto: 10 cm</t>
  </si>
  <si>
    <t>Largo: 20 cm</t>
  </si>
  <si>
    <t>Peso: 5 kg</t>
  </si>
  <si>
    <t>Sportfitness_Mancuerna Encauchetada</t>
  </si>
  <si>
    <t>Muñecos de barrera</t>
  </si>
  <si>
    <t>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t>
  </si>
  <si>
    <t>Muñeco Inflable Para Entrenamiento De Fútbol – Desercart</t>
  </si>
  <si>
    <t>DESERCART</t>
  </si>
  <si>
    <t>Muñeco Inflable Para Entrenamiento De Fútbol – VIOMAR SOLUCIONES S.A.S</t>
  </si>
  <si>
    <t>VIOMAR</t>
  </si>
  <si>
    <t>Paquete con bandas elásticas</t>
  </si>
  <si>
    <t>Kit de bandas de entrenamiento de látex, con tensión y medidas acorde a cada color, paquete x 5:</t>
  </si>
  <si>
    <t>Verde: 60x5x0,04 cm / 5 libras, Azul: 60x5x0,06 cm / 15 libras, Amarillo: 60x5x0,08 cm / 20 libras, Rojo: 60x5x0,1 cm / 30 libras, Negro: 60x5x0,12 cm / 40 libras.</t>
  </si>
  <si>
    <t>Paracaídas</t>
  </si>
  <si>
    <t>Consiste en una cúpula de nylon (137 cm aprox)</t>
  </si>
  <si>
    <t>Resistencia: Genera una fuerza de frenado, generalmente alrededor de que obliga a los músculos de la parte inferior del cuerpo a trabajar más intensamente.</t>
  </si>
  <si>
    <t>Diseño: Ligero, plegable y fácil de transportar. Cuenta con paneles de malla para mayor estabilidad durante la carrera.</t>
  </si>
  <si>
    <t>Ajuste: Posee un cinturón ajustable que se adapta a cualquier tamaño de jugador.</t>
  </si>
  <si>
    <t>Seguridad: Incluye un sistema de liberación rápida para desprenderse fácilmente de la carga si es necesario</t>
  </si>
  <si>
    <t>Petos talla L</t>
  </si>
  <si>
    <t>Petos tipo chaleco de tela malla pool con rebordes en tela poliéster. Con medidas de 53 cm de ancho al pecho y 72,5 cm de largo de color verde neón. Con logos institucionales aprobados por la oficina de prensa.</t>
  </si>
  <si>
    <t>Petos talla M</t>
  </si>
  <si>
    <t>Petos tipo chaleco de tela malla pool con rebordes en tela poliéster. Con medidas de 51 cm de ancho al pecho y 71 cm de largo de color verde neón. Con logos institucionales aprobados por la oficina de prensa.</t>
  </si>
  <si>
    <t>Petos talla S</t>
  </si>
  <si>
    <t xml:space="preserve">Petos tipo chaleco de tela malla pool con rebordes en tela poliéster. Con medidas de 49 cm de ancho al pecho y 69. 5 cm de largo de color verde neón. Con logos institucionales aprobados por la oficina de prensa. </t>
  </si>
  <si>
    <t>Regol_Peto S deportivo transpirable para entrenamiento de fútbol</t>
  </si>
  <si>
    <t>Platillos</t>
  </si>
  <si>
    <t>Kit de platillos (30 unidades)</t>
  </si>
  <si>
    <t>Material en plástico indeformable.</t>
  </si>
  <si>
    <t>Medidas: Diámetro: 19,5cm - Altura: 6cm</t>
  </si>
  <si>
    <t>Incluye: Soporte organizador y bolsa de transporte en nylon.</t>
  </si>
  <si>
    <t>Color: Naranja - 30 conos</t>
  </si>
  <si>
    <t>KDEPORT_Varios</t>
  </si>
  <si>
    <t>Platillos triangulares</t>
  </si>
  <si>
    <t>Dimensiones: Lado: 18 – 22 cm - Altura: 4 – 6 cm</t>
  </si>
  <si>
    <t>Materiales: PVC flexible de alta resistencia</t>
  </si>
  <si>
    <t>Características técnicas: Diseño triangular para mayor estabilidad, Alta visibilidad en campo, Flexibles, no se rompen al pisarse, Uso en señalización y ejercicios de precisión.</t>
  </si>
  <si>
    <t>Paltillo Triangular -Dismovel.pdf</t>
  </si>
  <si>
    <t>Portería talla S</t>
  </si>
  <si>
    <t>Portería de fútbol Classique 500 talla S -La portería mide 95 cm x 70 cm material PVC</t>
  </si>
  <si>
    <t>Portería de fútbol Kipsta Classique 500 talla Sl - Decathlon</t>
  </si>
  <si>
    <t>DECLATON</t>
  </si>
  <si>
    <t>Rebotador arquero</t>
  </si>
  <si>
    <t>Dimensiones: 60x60 cm</t>
  </si>
  <si>
    <t>Materiales: Marco en acero, Malla elástica de alta tensión, estructura metálica, portátil y resistente.</t>
  </si>
  <si>
    <t>Características técnicas: Rebote controlado e impredecible, Uso en reflejos y reacción, Alta durabilidad en exteriores.</t>
  </si>
  <si>
    <t>Rebotador arquero_Miyagi ⚡.pdf</t>
  </si>
  <si>
    <t>MIYAGI</t>
  </si>
  <si>
    <t>Red Fútbol tenis</t>
  </si>
  <si>
    <t>Medidas: Altura: 1,30m</t>
  </si>
  <si>
    <t>Ancho/Largo: Comúnmente de 3m a 6m para cubrir el ancho del campo de juego.</t>
  </si>
  <si>
    <t>Materiales y Estructura:</t>
  </si>
  <si>
    <t>Malla: Fabricada en polipropileno o polietileno de alta tenacidad, diseñada para resistir impactos de balones de fútbol.</t>
  </si>
  <si>
    <t>Bandas: Cuenta con bandas superiores (frecuentemente blancas y de PVC) para mejorar la visibilidad y durabilidad.</t>
  </si>
  <si>
    <t>Parantes: Generalmente incluye postes de PVC o hierro desmontables y estacas para fijar en terrenos blandos.</t>
  </si>
  <si>
    <t>Portabilidad: La mayoría son portátiles, con sistemas de "pop-up" (emergentes) o ensamblaje rápido, e incluyen un bolso para transporte.</t>
  </si>
  <si>
    <t>Finalidad: Dividir el campo y exigir el control aéreo y la técnica de pies, cabeza o pecho sin que el balón pase por debajo.</t>
  </si>
  <si>
    <t>Rueda abdominal</t>
  </si>
  <si>
    <t>Rueda Abdominal Rodillo Grueso Tipo Barril Gym</t>
  </si>
  <si>
    <t>Composición: 50%Plástico PP y 50% Caucho Antideslizante</t>
  </si>
  <si>
    <t>Peso máximo soportado de 120 kg para mayor seguridad en cada ejercicio.</t>
  </si>
  <si>
    <t>Dimensiones: 15cmx8cm</t>
  </si>
  <si>
    <t>Saltimetro</t>
  </si>
  <si>
    <t>implemento utilizado para la medición del salto vertical en deportistas, especialmente en procesos de evaluación física en fútbol. Debe contar con una altura ajustable entre 2.5 y 3.5 metros, con un rango de medición mínimo de 0 a 100 cm y una precisión aproximada de ±1 cm. Su estructura debe estar fabricada en materiales resistentes como PVC reforzado o aluminio, con varillas plásticas móviles o sistema digital de medición. Además, debe incluir una base estable, preferiblemente metálica o con contrapeso, que garantice seguridad durante su uso.</t>
  </si>
  <si>
    <t xml:space="preserve">$ -   </t>
  </si>
  <si>
    <t xml:space="preserve">  </t>
  </si>
  <si>
    <t>Silbatos</t>
  </si>
  <si>
    <t>Silbato de aire, de material plástico con capacidad de producir un sonido no menor a 115 decibeles, con boquilla recubierta con látex y cordón de tela de 20 centímetros de largo</t>
  </si>
  <si>
    <t xml:space="preserve">GONZALEZ CASTAÑO ASOCIADOS </t>
  </si>
  <si>
    <t>Silbato Fox 40 Pro Profesional de Alto Rendimiento 115 dB.pdf</t>
  </si>
  <si>
    <t>Step</t>
  </si>
  <si>
    <t>Material plástico de alta resistencia con superficie antideslizante, altura ajustable mediante módulos aprox. entre 10 y 25 cm.</t>
  </si>
  <si>
    <t>Tablero Táctico</t>
  </si>
  <si>
    <t>Ancho x Altura28.5 cm x 42 cm</t>
  </si>
  <si>
    <t>MaterialesCuero sintético, Plástico</t>
  </si>
  <si>
    <t>Accesorios incluidos: Tablero con 26 fichas marcadoras 1 marcador borrable, 1 Tula.</t>
  </si>
  <si>
    <t>Trampolín</t>
  </si>
  <si>
    <t>Composición: Tubos de Hierro, Gomas de caucho Tela Oxford</t>
  </si>
  <si>
    <t>Dimensiones: 100cm</t>
  </si>
  <si>
    <t>Trineo de arrastre</t>
  </si>
  <si>
    <t>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t>
  </si>
  <si>
    <t>TRX</t>
  </si>
  <si>
    <t>Material en poliéster y nailon de alta resistencia.</t>
  </si>
  <si>
    <t>Mosquetón y agarres en acero inoxidable.</t>
  </si>
  <si>
    <t>5 piezas (cinturón, 2 accesorios para brazos y piernas, y dos arnés en teratubos).</t>
  </si>
  <si>
    <t>Correa ajustable para diferentes niveles de altura.</t>
  </si>
  <si>
    <t>Agarres antideslizantes.</t>
  </si>
  <si>
    <t>Peso máximo de usuario: 200 kg.</t>
  </si>
  <si>
    <t>Tula balonera</t>
  </si>
  <si>
    <t>Tula balonera de poliéster con maya en nylon, agarre reforzado para cargar con medidas de 130 cm x 45 cm que permite almacenar de 15 a 20 balones número 5, con base impermeable y cierre de cuerda a presión.</t>
  </si>
  <si>
    <t>Vallas de salto</t>
  </si>
  <si>
    <t>Material resistente en PVC o aluminio similar, con estructura reforzada y altura ajustable o fija 60 cm, base amplia que garantiza estabilidad durante su uso.</t>
  </si>
  <si>
    <t>grupo-davalos.com_VALLA PARA SALTO</t>
  </si>
  <si>
    <t>GRUPO DAVALOS</t>
  </si>
  <si>
    <t>Vallas de velocidad</t>
  </si>
  <si>
    <t>Material plástico resistente en PVC o aluminio polietileno de alta densidad, con estructura liviana y diseño portátil, altura aproximada 30 cm, base estable que permite uso en superficies sintéticas o naturales.</t>
  </si>
  <si>
    <t>Valla de Salto y Agilidad 15 cm ULTIMATE FITNESS _ Falabella Colombia.pdf</t>
  </si>
  <si>
    <t>Material: Plástico termoformado de una sola pieza, duradero y a menudo pisable sin romperse, incluso con tacos.
Diseño: Planos o de perfil bajo, lo que garantiza la seguridad al entrenar pisadas, sprints y saltos.
Medidas: Tamaño 50 cm diámetro.</t>
  </si>
  <si>
    <t>Dimensiones: 75cm
Materiales: Látex de alta resistencia texturizado (anti explosión)
Características técnicas: Soporta cargas superiores a 150 kg, Superficie antideslizante, Sistema de inflado con válvula de seguridad, Uso en entrenamiento funcional, core y equilibrio.</t>
  </si>
  <si>
    <t>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t>
  </si>
  <si>
    <t>Especificaciones: 60cm de Ancho - 30cm de Alto - 40cm de
profundidad, elaborada en triplex de 15 mm, uniones reforzadas con pegante, tiene azas laterales para mejor manipulación.</t>
  </si>
  <si>
    <t>Especificaciones: 60cm de Ancho - 50cm de Alto - 40cm de
profundidad, elaborada en tríplex de 15 ml, uniones reforzadas con pegante, tiene azas laterales para mejor manipulación</t>
  </si>
  <si>
    <t>Material: Generalmente poliéster de alta tenacidad, elástico y duradero.
Colores: Naranja neón o verde neón, seleccionados para máxima visibilidad en el campo.
Dimensiones Comunes: Disponible en anchos de 5 cm a 6 cm y largos que suelen ser de 50 metros por rollo.
Uso: Ideal para fútbol, futsal, voley, actividades de playa y zonas de entrenamiento.
Resistencia: Soportan la intemperie, rayos UV y pisadas constantes.
Ventajas: Fácil de instalar, desinstalar y limpia</t>
  </si>
  <si>
    <t>Dimensiones: Altura: 20 cm - Base: 12 – 15 cm
Materiales: Polietileno o PVC flexible de alta resistencia
Características técnicas: Alta visibilidad (colores fluorescentes), Flexibilidad que evita rupturas por pisadas, Base estable antideslizante, Uso en ejercicios de coordinación y delimitación</t>
  </si>
  <si>
    <t>Dimensiones: Altura: 30 cm - Base: 15 – 20 cm
Materiales: PVC o polietileno de alta durabilidad
Características técnicas: Mayor visibilidad en campo, Resistente a impactos y deformaciones, Base estable para uso en exteriores, Ideal para circuitos de velocidad y técnica.</t>
  </si>
  <si>
    <t>Cono Plástico Altura: 30 cm.
Material: Polietileno (PE) de alta resistencia y flexibilidad Diseño: Cuenta con 12 agujeros funcionales (aprox. 25 mm de diámetro) para insertar picas o postes en tres niveles distintos.
Base: Cuadrada (aprox) para mayor estabilidad.
Versatilidad: Superficie lisa, apto para interiores y exteriores en fútbol, baloncesto y entrenamientos funcionales.
Colores disponibles: Naranja y verde (fácil visualización</t>
  </si>
  <si>
    <t>Cronometro de Precisión: 1/100 segundos (centésimas)
Funciones:
Cronometro simple (inicio/pausa/reset)
Registro de vueltas y parciales (lap/split)
Alarma y reloj
Cuenta regresiva 
Memoria: hasta 10 o mas registros de vueltas
Pantalla: LCD grande de fácil lectura
Botones: resistentes al uso continuo (Start/Stop, Lap, Reset)
Alimentación: batería de botón (LR44 o similar)
Formato: 12/24 horas, con fecha y hora
Resistencia: carcasa plástica, ergonómica, que sean a prueba de salpicaduras</t>
  </si>
  <si>
    <t>Material : Polietileno de Alta_x000D_
Medidas Domo: Base 22 cts. X 15 cts. de Alto_x000D_
Peso: 206 Gramos</t>
  </si>
  <si>
    <t>Material: Peldaños de PVC resistente (rígidos o planos) y cintas de nylon._x000D_
Diseño: Suele tener entre 8 y 10 peldaños, con una longitud de 4 a 5 metros y ancho de 50 cm._x000D_
Versatilidad: Peldaños ajustables para modificar la distancia entre ellos y capacidad para unir varias escaleras._x000D_
Portabilidad: Ligera y con estuche para transporte</t>
  </si>
  <si>
    <t>Altura: 160 cm, ideal para trabajos de agilidad, velocidad y coordinación._x000D_
Punta Metálica: Punta de acero inoxidable retráctil o removible, diseñada para anclarse fácilmente en canchas de pasto natural o superficies blandas._x000D_
Sistema de Resorte: Incorpora un resorte metálico en la base que permite que la estaca se flexione al contacto con el atleta, evitando lesiones y roturas._x000D_
Material: PVC ligero y duradero de 25 mm de diámetro.</t>
  </si>
  <si>
    <t>Dimensiones: Longitud: 30 cm_x000D_
Materiales: Cuerpo en plástico ABS de alta resistencia, Boquilla metálica con aguja en acero inoxidable_x000D_
Características técnicas: Sistema manual de doble acción (infla al empujar y halar), Incluye aguja metálica intercambiable, Alta resistencia a uso frecuente, Compatible con balones deportivos estándar, Diseño ergonómico y portátil.</t>
  </si>
  <si>
    <t>Red de precisión para arco de futbol 11._x000D_
Medidas: 7,32 x 2.44 m.</t>
  </si>
  <si>
    <t>Ancho: 15 cm hierro fundido encauchetadas_x000D_
Alto: 13 cm_x000D_
Peso: 10 kg_x000D_
Largo: 34.5 cm</t>
  </si>
  <si>
    <t>Tipo: Pesas y mancuernas, hierro fundido encauchetadas_x000D_
Ancho: 10 cm_x000D_
Alto: 5 cm_x000D_
Peso: 2 kg_x000D_
Largo: 15 cm</t>
  </si>
  <si>
    <t>Ancho: 10 cm hierro fundido encauchetadas_x000D_
Alto: 10 cm_x000D_
Largo: 20 cm_x000D_
Peso: 5 kg</t>
  </si>
  <si>
    <t>Kit de bandas de entrenamiento de látex, con tensión y medidas acorde a cada color, paquete x 5:_x000D_
Verde: 60x5x0,04 cm / 5 libras, Azul: 60x5x0,06 cm / 15 libras, Amarillo: 60x5x0,08 cm / 20 libras, Rojo: 60x5x0,1 cm / 30 libras, Negro: 60x5x0,12 cm / 40 libras.</t>
  </si>
  <si>
    <t>Consiste en una cúpula de nylon (137 cm aprox)_x000D_
Resistencia: Genera una fuerza de frenado, generalmente alrededor de que obliga a los músculos de la parte inferior del cuerpo a trabajar más intensamente._x000D_
Diseño: Ligero, plegable y fácil de transportar. Cuenta con paneles de malla para mayor estabilidad durante la carrera._x000D_
Ajuste: Posee un cinturón ajustable que se adapta a cualquier tamaño de jugador._x000D_
Seguridad: Incluye un sistema de liberación rápida para desprenderse fácilmente de la carga si es necesario</t>
  </si>
  <si>
    <t>Kit de platillos (30 unidades)_x000D_
Material en plástico indeformable._x000D_
Medidas: Diámetro: 19,5cm - Altura: 6cm_x000D_
Incluye: Soporte organizador y bolsa de transporte en nylon._x000D_
Color: Naranja - 30 conos</t>
  </si>
  <si>
    <t>Dimensiones: Lado: 18 – 22 cm - Altura: 4 – 6 cm_x000D_
Materiales: PVC flexible de alta resistencia_x000D_
Características técnicas: Diseño triangular para mayor estabilidad, Alta visibilidad en campo, Flexibles, no se rompen al pisarse, Uso en señalización y ejercicios de precisión.</t>
  </si>
  <si>
    <t>Dimensiones: 60x60 cm_x000D_
Materiales: Marco en acero, Malla elástica de alta tensión, estructura metálica, portátil y resistente._x000D_
Características técnicas: Rebote controlado e impredecible, Uso en reflejos y reacción, Alta durabilidad en exteriores.</t>
  </si>
  <si>
    <t>Medidas: Altura: 1,30m_x000D_
Ancho/Largo: Comúnmente de 3m a 6m para cubrir el ancho del campo de juego._x000D_
Materiales y Estructura:_x000D_
Malla: Fabricada en polipropileno o polietileno de alta tenacidad, diseñada para resistir impactos de balones de fútbol._x000D_
Bandas: Cuenta con bandas superiores (frecuentemente blancas y de PVC) para mejorar la visibilidad y durabilidad._x000D_
Parantes: Generalmente incluye postes de PVC o hierro desmontables y estacas para fijar en terrenos blandos._x000D_
Portabilidad: La mayoría son portátiles, con sistemas de "pop-up" (emergentes) o ensamblaje rápido, e incluyen un bolso para transporte._x000D_
Finalidad: Dividir el campo y exigir el control aéreo y la técnica de pies, cabeza o pecho sin que el balón pase por debajo.</t>
  </si>
  <si>
    <t>Rueda Abdominal Rodillo Grueso Tipo Barril Gym_x000D_
Composición: 50%Plástico PP y 50% Caucho Antideslizante_x000D_
Peso máximo soportado de 120 kg para mayor seguridad en cada ejercicio._x000D_
Dimensiones: 15cmx8cm</t>
  </si>
  <si>
    <t>Ancho x Altura28.5 cm x 42 cm_x000D_
MaterialesCuero sintético, Plástico_x000D_
Accesorios incluidos: Tablero con 26 fichas marcadoras 1 marcador borrable, 1 Tula.</t>
  </si>
  <si>
    <t>Composición: Tubos de Hierro, Gomas de caucho Tela Oxford_x000D_
Dimensiones: 100cm</t>
  </si>
  <si>
    <t>Material en poliéster y nailon de alta resistencia._x000D_
Mosquetón y agarres en acero inoxidable._x000D_
5 piezas (cinturón, 2 accesorios para brazos y piernas, y dos arnés en teratubos)._x000D_
Correa ajustable para diferentes niveles de altura._x000D_
Agarres antideslizantes._x000D_
Peso máximo de usuario: 200 kg.</t>
  </si>
  <si>
    <t>HERNANDO GONZÀLEZ ATUESTA</t>
  </si>
  <si>
    <t>MARCELA GONZALEZ</t>
  </si>
  <si>
    <t>Suministrar elementos deportivos para la dotación de las Escuelas, Clubes, Colectivos y Organizaciones Deportivas de la Localidad de Suba, en el marco del proyecto de inversión 2498 “Suba Activa; Recreación y Deporte con sus vecis”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</si>
</sst>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 numFmtId="169" formatCode="_-[$$-409]* #,##0_ ;_-[$$-409]* \-#,##0\ ;_-[$$-409]* &quot;-&quot;??_ ;_-@_ "/>
  </numFmts>
  <fonts count="55">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b/>
      <sz val="11"/>
      <color rgb="FF000000"/>
      <name val="Aptos Narrow"/>
      <family val="2"/>
      <scheme val="minor"/>
    </font>
    <font>
      <sz val="11"/>
      <color theme="0"/>
      <name val="Garamond"/>
      <family val="1"/>
    </font>
    <font>
      <sz val="16"/>
      <color rgb="FF000000"/>
      <name val="Aptos Narrow"/>
      <family val="2"/>
      <scheme val="minor"/>
    </font>
    <font>
      <b/>
      <sz val="11"/>
      <color theme="1"/>
      <name val="Aptos Narrow"/>
      <family val="2"/>
      <scheme val="minor"/>
    </font>
    <font>
      <sz val="16"/>
      <name val="Aptos Narrow"/>
      <family val="2"/>
      <scheme val="minor"/>
    </font>
    <font>
      <u/>
      <sz val="11"/>
      <color theme="10"/>
      <name val="Aptos Narrow"/>
      <family val="2"/>
      <scheme val="minor"/>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9"/>
      <color rgb="FF000000"/>
      <name val="Aptos Narrow"/>
      <family val="2"/>
      <scheme val="minor"/>
    </font>
    <font>
      <u/>
      <sz val="11"/>
      <color rgb="FF467886"/>
      <name val="Aptos Narrow"/>
      <family val="2"/>
      <scheme val="minor"/>
    </font>
    <font>
      <sz val="11"/>
      <color rgb="FF0C769E"/>
      <name val="Aptos Narrow"/>
      <family val="2"/>
      <scheme val="minor"/>
    </font>
    <font>
      <sz val="11"/>
      <color rgb="FF156082"/>
      <name val="Aptos Narrow"/>
      <family val="2"/>
      <scheme val="minor"/>
    </font>
    <font>
      <sz val="11"/>
      <color rgb="FF000000"/>
      <name val="Aptos Narrow"/>
      <scheme val="minor"/>
    </font>
    <font>
      <sz val="11"/>
      <name val="Aptos Narrow"/>
      <scheme val="minor"/>
    </font>
    <font>
      <sz val="11"/>
      <color rgb="FFBE5014"/>
      <name val="Aptos Narrow"/>
      <family val="2"/>
      <scheme val="minor"/>
    </font>
    <font>
      <sz val="18"/>
      <color rgb="FF000000"/>
      <name val="Aptos Narrow"/>
      <family val="2"/>
      <scheme val="minor"/>
    </font>
    <font>
      <sz val="18"/>
      <color theme="1"/>
      <name val="Aptos Narrow"/>
      <family val="2"/>
      <scheme val="minor"/>
    </font>
    <font>
      <b/>
      <sz val="12"/>
      <color rgb="FF000000"/>
      <name val="Aptos Narrow"/>
      <family val="2"/>
      <scheme val="minor"/>
    </font>
  </fonts>
  <fills count="39">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A6A6A6"/>
        <bgColor rgb="FF000000"/>
      </patternFill>
    </fill>
    <fill>
      <patternFill patternType="solid">
        <fgColor rgb="FFFFFF99"/>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cellStyleXfs>
  <cellXfs count="517">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0" fontId="20" fillId="0" borderId="0" xfId="3" applyFont="1" applyAlignment="1">
      <alignment horizontal="center" vertical="center" wrapText="1"/>
    </xf>
    <xf numFmtId="0" fontId="7" fillId="0" borderId="0" xfId="0" applyFont="1" applyAlignment="1">
      <alignment horizontal="center" vertical="center" wrapText="1"/>
    </xf>
    <xf numFmtId="0" fontId="30" fillId="0" borderId="25" xfId="0" applyFont="1" applyBorder="1" applyAlignment="1">
      <alignment wrapText="1"/>
    </xf>
    <xf numFmtId="166" fontId="31" fillId="0" borderId="25" xfId="0" applyNumberFormat="1" applyFont="1" applyBorder="1" applyAlignment="1">
      <alignment vertical="center" wrapText="1"/>
    </xf>
    <xf numFmtId="0" fontId="29" fillId="0" borderId="0" xfId="0" applyFont="1" applyAlignment="1">
      <alignment horizontal="center" vertical="center" wrapText="1"/>
    </xf>
    <xf numFmtId="0" fontId="30" fillId="0" borderId="0" xfId="0" applyFont="1" applyAlignment="1">
      <alignment wrapText="1"/>
    </xf>
    <xf numFmtId="0" fontId="17" fillId="0" borderId="0" xfId="0" applyFont="1" applyAlignment="1">
      <alignment wrapText="1"/>
    </xf>
    <xf numFmtId="0" fontId="31" fillId="6" borderId="1" xfId="0" applyFont="1" applyFill="1" applyBorder="1" applyAlignment="1">
      <alignment horizontal="center" vertical="center" wrapText="1"/>
    </xf>
    <xf numFmtId="0" fontId="31"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xf numFmtId="167" fontId="17" fillId="0" borderId="1" xfId="0" applyNumberFormat="1" applyFont="1" applyBorder="1" applyAlignment="1" applyProtection="1">
      <alignment horizontal="center" vertical="center" wrapText="1"/>
      <protection locked="0"/>
    </xf>
    <xf numFmtId="167" fontId="17" fillId="0" borderId="1" xfId="0" applyNumberFormat="1" applyFont="1" applyBorder="1" applyAlignment="1" applyProtection="1">
      <alignment wrapText="1"/>
      <protection locked="0"/>
    </xf>
    <xf numFmtId="42" fontId="17" fillId="0" borderId="1" xfId="0" applyNumberFormat="1" applyFont="1" applyBorder="1" applyAlignment="1">
      <alignment wrapText="1"/>
    </xf>
    <xf numFmtId="0" fontId="17" fillId="0" borderId="1" xfId="0" applyFont="1" applyBorder="1" applyAlignment="1">
      <alignment wrapText="1"/>
    </xf>
    <xf numFmtId="166" fontId="17" fillId="0" borderId="1" xfId="0" applyNumberFormat="1" applyFont="1" applyBorder="1" applyAlignment="1">
      <alignment wrapText="1"/>
    </xf>
    <xf numFmtId="0" fontId="34" fillId="7" borderId="0" xfId="0" applyFont="1" applyFill="1" applyAlignment="1">
      <alignment horizontal="center" vertical="center" wrapText="1"/>
    </xf>
    <xf numFmtId="0" fontId="17" fillId="20" borderId="6" xfId="0" applyFont="1" applyFill="1" applyBorder="1" applyAlignment="1">
      <alignment wrapText="1"/>
    </xf>
    <xf numFmtId="167" fontId="17" fillId="20" borderId="9" xfId="0" applyNumberFormat="1" applyFont="1" applyFill="1" applyBorder="1" applyAlignment="1">
      <alignment wrapText="1"/>
    </xf>
    <xf numFmtId="0" fontId="26" fillId="7" borderId="1" xfId="0" applyFont="1" applyFill="1" applyBorder="1" applyAlignment="1" applyProtection="1">
      <alignment vertical="center" wrapText="1"/>
      <protection locked="0"/>
    </xf>
    <xf numFmtId="0" fontId="37" fillId="6" borderId="1" xfId="0" applyFont="1" applyFill="1" applyBorder="1" applyAlignment="1" applyProtection="1">
      <alignment vertical="center" wrapText="1"/>
      <protection locked="0"/>
    </xf>
    <xf numFmtId="0" fontId="5" fillId="0" borderId="6" xfId="3" applyFont="1" applyBorder="1" applyAlignment="1">
      <alignment horizontal="center" vertical="center" wrapText="1"/>
    </xf>
    <xf numFmtId="44" fontId="30" fillId="0" borderId="25" xfId="1" applyFont="1" applyBorder="1" applyAlignment="1">
      <alignment wrapText="1"/>
    </xf>
    <xf numFmtId="44" fontId="31" fillId="21" borderId="1" xfId="1" applyFont="1" applyFill="1" applyBorder="1" applyAlignment="1">
      <alignment horizontal="center" vertical="center" wrapText="1"/>
    </xf>
    <xf numFmtId="44" fontId="32" fillId="0" borderId="1" xfId="1" applyFont="1" applyBorder="1" applyAlignment="1">
      <alignment vertical="center" wrapText="1"/>
    </xf>
    <xf numFmtId="44" fontId="0" fillId="0" borderId="0" xfId="1" applyFont="1" applyAlignment="1">
      <alignment vertical="center" wrapText="1"/>
    </xf>
    <xf numFmtId="44" fontId="17" fillId="0" borderId="0" xfId="1" applyFont="1" applyAlignment="1">
      <alignment wrapText="1"/>
    </xf>
    <xf numFmtId="43" fontId="6" fillId="0" borderId="0" xfId="3" applyNumberFormat="1" applyFont="1" applyAlignment="1">
      <alignment horizontal="center" vertical="center" wrapText="1"/>
    </xf>
    <xf numFmtId="0" fontId="5" fillId="0" borderId="11" xfId="3" applyFont="1" applyBorder="1" applyAlignment="1">
      <alignment vertical="center" wrapText="1"/>
    </xf>
    <xf numFmtId="0" fontId="37" fillId="10" borderId="1" xfId="0" applyFont="1" applyFill="1" applyBorder="1" applyAlignment="1" applyProtection="1">
      <alignment vertical="center" wrapText="1"/>
      <protection locked="0"/>
    </xf>
    <xf numFmtId="0" fontId="37" fillId="19" borderId="1" xfId="0" applyFont="1" applyFill="1" applyBorder="1" applyAlignment="1" applyProtection="1">
      <alignment vertical="center" wrapText="1"/>
      <protection locked="0"/>
    </xf>
    <xf numFmtId="0" fontId="39" fillId="7"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6" fillId="0" borderId="1" xfId="3" applyFont="1" applyBorder="1" applyAlignment="1">
      <alignment vertical="center" wrapText="1"/>
    </xf>
    <xf numFmtId="0" fontId="8" fillId="0" borderId="5" xfId="0"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8"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41" fillId="7" borderId="1" xfId="0" applyFont="1" applyFill="1" applyBorder="1" applyAlignment="1" applyProtection="1">
      <alignment horizontal="center" vertical="center" wrapText="1"/>
      <protection locked="0"/>
    </xf>
    <xf numFmtId="0" fontId="41" fillId="28"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44" fontId="0" fillId="29" borderId="1" xfId="1" applyFont="1" applyFill="1" applyBorder="1" applyAlignment="1" applyProtection="1">
      <alignment vertical="center" wrapText="1"/>
      <protection locked="0"/>
    </xf>
    <xf numFmtId="44" fontId="0" fillId="10" borderId="1" xfId="1" applyFont="1" applyFill="1" applyBorder="1" applyAlignment="1" applyProtection="1">
      <alignment vertical="center" wrapText="1"/>
    </xf>
    <xf numFmtId="165" fontId="0" fillId="10" borderId="1" xfId="1" applyNumberFormat="1" applyFont="1" applyFill="1" applyBorder="1" applyAlignment="1" applyProtection="1">
      <alignment vertical="center" wrapText="1"/>
    </xf>
    <xf numFmtId="0" fontId="41"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44" fontId="0" fillId="12" borderId="1" xfId="1" applyFont="1" applyFill="1" applyBorder="1" applyAlignment="1" applyProtection="1">
      <alignment vertical="center" wrapText="1"/>
      <protection locked="0"/>
    </xf>
    <xf numFmtId="44" fontId="0" fillId="21" borderId="1" xfId="1" applyFont="1" applyFill="1" applyBorder="1" applyAlignment="1" applyProtection="1">
      <alignment vertical="center" wrapText="1"/>
    </xf>
    <xf numFmtId="165" fontId="0" fillId="21" borderId="1" xfId="1" applyNumberFormat="1" applyFont="1" applyFill="1" applyBorder="1" applyAlignment="1" applyProtection="1">
      <alignment vertical="center" wrapText="1"/>
    </xf>
    <xf numFmtId="0" fontId="41" fillId="30" borderId="1" xfId="0" applyFont="1" applyFill="1" applyBorder="1" applyAlignment="1" applyProtection="1">
      <alignment horizontal="center" vertical="center" wrapText="1"/>
      <protection locked="0"/>
    </xf>
    <xf numFmtId="14" fontId="0" fillId="30" borderId="1" xfId="1" applyNumberFormat="1" applyFont="1" applyFill="1" applyBorder="1" applyAlignment="1" applyProtection="1">
      <alignment vertical="center" wrapText="1"/>
      <protection locked="0"/>
    </xf>
    <xf numFmtId="44" fontId="0" fillId="30" borderId="26" xfId="1" applyFont="1" applyFill="1" applyBorder="1" applyAlignment="1" applyProtection="1">
      <alignment horizontal="justify" vertical="center" wrapText="1"/>
      <protection locked="0"/>
    </xf>
    <xf numFmtId="44" fontId="0" fillId="30" borderId="1" xfId="1" applyFont="1" applyFill="1" applyBorder="1" applyAlignment="1" applyProtection="1">
      <alignment horizontal="justify" vertical="center" wrapText="1"/>
      <protection locked="0"/>
    </xf>
    <xf numFmtId="44" fontId="0" fillId="30" borderId="1" xfId="1" applyFont="1" applyFill="1" applyBorder="1" applyAlignment="1" applyProtection="1">
      <alignment vertical="center" wrapText="1"/>
      <protection locked="0"/>
    </xf>
    <xf numFmtId="44" fontId="0" fillId="30" borderId="28" xfId="1" applyFont="1" applyFill="1" applyBorder="1" applyAlignment="1" applyProtection="1">
      <alignment vertical="center" wrapText="1"/>
      <protection locked="0"/>
    </xf>
    <xf numFmtId="44" fontId="0" fillId="6" borderId="1" xfId="1" applyFont="1" applyFill="1" applyBorder="1" applyAlignment="1" applyProtection="1">
      <alignment vertical="center" wrapText="1"/>
    </xf>
    <xf numFmtId="165" fontId="0" fillId="6" borderId="1" xfId="1" applyNumberFormat="1" applyFont="1" applyFill="1" applyBorder="1" applyAlignment="1" applyProtection="1">
      <alignment vertical="center" wrapText="1"/>
    </xf>
    <xf numFmtId="44"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168" fontId="0" fillId="21" borderId="1" xfId="1" applyNumberFormat="1" applyFont="1" applyFill="1" applyBorder="1" applyAlignment="1" applyProtection="1">
      <alignment vertical="center" wrapText="1"/>
    </xf>
    <xf numFmtId="0" fontId="41" fillId="28" borderId="28"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27" xfId="1" applyNumberFormat="1" applyFont="1" applyFill="1" applyBorder="1" applyAlignment="1" applyProtection="1">
      <alignment vertical="center" wrapText="1"/>
      <protection locked="0"/>
    </xf>
    <xf numFmtId="44" fontId="42" fillId="29" borderId="28" xfId="1" applyFont="1" applyFill="1" applyBorder="1" applyAlignment="1" applyProtection="1">
      <alignment vertical="center" wrapText="1"/>
      <protection locked="0"/>
    </xf>
    <xf numFmtId="44" fontId="42" fillId="10" borderId="1" xfId="1" applyFont="1" applyFill="1" applyBorder="1" applyAlignment="1">
      <alignment vertical="center" wrapText="1"/>
    </xf>
    <xf numFmtId="165" fontId="42" fillId="10" borderId="1" xfId="1" applyNumberFormat="1" applyFont="1" applyFill="1" applyBorder="1" applyAlignment="1">
      <alignment vertical="center" wrapText="1"/>
    </xf>
    <xf numFmtId="0" fontId="41"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44" fontId="0" fillId="12" borderId="28" xfId="1" applyFont="1" applyFill="1" applyBorder="1" applyAlignment="1" applyProtection="1">
      <alignment vertical="center" wrapText="1"/>
      <protection locked="0"/>
    </xf>
    <xf numFmtId="44" fontId="0" fillId="19" borderId="1" xfId="1" applyFont="1" applyFill="1" applyBorder="1" applyAlignment="1" applyProtection="1">
      <alignment vertical="center" wrapText="1"/>
    </xf>
    <xf numFmtId="165" fontId="0" fillId="19" borderId="1" xfId="1" applyNumberFormat="1" applyFont="1" applyFill="1" applyBorder="1" applyAlignment="1" applyProtection="1">
      <alignment vertical="center" wrapText="1"/>
    </xf>
    <xf numFmtId="0" fontId="41" fillId="30" borderId="26" xfId="0" applyFont="1" applyFill="1" applyBorder="1" applyAlignment="1" applyProtection="1">
      <alignment horizontal="center" vertical="center" wrapText="1"/>
      <protection locked="0"/>
    </xf>
    <xf numFmtId="14" fontId="0" fillId="30" borderId="28" xfId="1" applyNumberFormat="1" applyFont="1" applyFill="1" applyBorder="1" applyAlignment="1" applyProtection="1">
      <alignment vertical="center" wrapText="1"/>
      <protection locked="0"/>
    </xf>
    <xf numFmtId="14" fontId="0" fillId="30" borderId="0" xfId="1" applyNumberFormat="1" applyFont="1" applyFill="1" applyBorder="1" applyAlignment="1" applyProtection="1">
      <alignment vertical="center" wrapText="1"/>
      <protection locked="0"/>
    </xf>
    <xf numFmtId="14" fontId="0" fillId="30" borderId="26" xfId="1" applyNumberFormat="1" applyFont="1" applyFill="1" applyBorder="1" applyAlignment="1" applyProtection="1">
      <alignment vertical="center" wrapText="1"/>
      <protection locked="0"/>
    </xf>
    <xf numFmtId="44" fontId="0" fillId="30" borderId="7" xfId="1" applyFont="1" applyFill="1" applyBorder="1" applyAlignment="1" applyProtection="1">
      <alignment vertical="center" wrapText="1"/>
      <protection locked="0"/>
    </xf>
    <xf numFmtId="0" fontId="5" fillId="0" borderId="0" xfId="0" applyFont="1" applyAlignment="1">
      <alignment wrapText="1"/>
    </xf>
    <xf numFmtId="0" fontId="43" fillId="3" borderId="1" xfId="0" applyFont="1" applyFill="1" applyBorder="1" applyAlignment="1">
      <alignment horizontal="center" vertical="center" wrapText="1"/>
    </xf>
    <xf numFmtId="0" fontId="43" fillId="8" borderId="1" xfId="0" applyFont="1" applyFill="1" applyBorder="1" applyAlignment="1">
      <alignment horizontal="center" vertical="center" wrapText="1"/>
    </xf>
    <xf numFmtId="0" fontId="43" fillId="13" borderId="1" xfId="0" applyFont="1" applyFill="1" applyBorder="1" applyAlignment="1">
      <alignment horizontal="center" vertical="center" wrapText="1"/>
    </xf>
    <xf numFmtId="0" fontId="43" fillId="18"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pplyProtection="1">
      <alignment horizontal="center" vertical="center" wrapText="1"/>
      <protection locked="0"/>
    </xf>
    <xf numFmtId="0" fontId="0" fillId="29" borderId="28" xfId="0" applyFill="1" applyBorder="1" applyAlignment="1" applyProtection="1">
      <alignment horizontal="center" vertical="center" wrapText="1"/>
      <protection locked="0"/>
    </xf>
    <xf numFmtId="0" fontId="0" fillId="29" borderId="1" xfId="0" applyFill="1" applyBorder="1" applyAlignment="1" applyProtection="1">
      <alignment horizontal="center" vertical="center" wrapText="1"/>
      <protection locked="0"/>
    </xf>
    <xf numFmtId="0" fontId="40"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0" fontId="0" fillId="30" borderId="1" xfId="0" applyFill="1" applyBorder="1" applyAlignment="1" applyProtection="1">
      <alignment horizontal="center" vertical="center" wrapText="1"/>
      <protection locked="0"/>
    </xf>
    <xf numFmtId="0" fontId="13" fillId="26" borderId="1" xfId="0" applyFont="1" applyFill="1" applyBorder="1" applyAlignment="1">
      <alignment wrapText="1"/>
    </xf>
    <xf numFmtId="14" fontId="13" fillId="27" borderId="1" xfId="1" applyNumberFormat="1" applyFont="1" applyFill="1" applyBorder="1" applyAlignment="1" applyProtection="1">
      <alignment vertical="center" wrapText="1"/>
      <protection locked="0"/>
    </xf>
    <xf numFmtId="44" fontId="13" fillId="25" borderId="6" xfId="1" applyFont="1" applyFill="1" applyBorder="1" applyAlignment="1" applyProtection="1">
      <alignment vertical="center" wrapText="1"/>
      <protection locked="0"/>
    </xf>
    <xf numFmtId="0" fontId="13" fillId="24" borderId="1" xfId="0" applyFont="1" applyFill="1" applyBorder="1" applyAlignment="1" applyProtection="1">
      <alignment vertical="center" wrapText="1"/>
      <protection locked="0"/>
    </xf>
    <xf numFmtId="44" fontId="13" fillId="24" borderId="6" xfId="1" applyFont="1" applyFill="1" applyBorder="1" applyAlignment="1" applyProtection="1">
      <alignment vertical="center" wrapText="1"/>
      <protection locked="0"/>
    </xf>
    <xf numFmtId="0" fontId="40" fillId="12" borderId="28" xfId="6" applyFill="1" applyBorder="1" applyProtection="1">
      <protection locked="0"/>
    </xf>
    <xf numFmtId="0" fontId="0" fillId="12" borderId="28" xfId="0" applyFill="1" applyBorder="1" applyAlignment="1" applyProtection="1">
      <alignment horizontal="center" vertical="center" wrapText="1"/>
      <protection locked="0"/>
    </xf>
    <xf numFmtId="0" fontId="0" fillId="30" borderId="26" xfId="0" applyFill="1" applyBorder="1" applyAlignment="1" applyProtection="1">
      <alignment horizontal="center" vertical="center" wrapText="1"/>
      <protection locked="0"/>
    </xf>
    <xf numFmtId="0" fontId="45" fillId="0" borderId="29" xfId="0" applyFont="1" applyBorder="1" applyAlignment="1">
      <alignment vertical="top" wrapText="1"/>
    </xf>
    <xf numFmtId="0" fontId="45" fillId="0" borderId="30" xfId="0" applyFont="1" applyBorder="1" applyAlignment="1">
      <alignment vertical="top" wrapText="1"/>
    </xf>
    <xf numFmtId="0" fontId="45" fillId="0" borderId="31" xfId="0" applyFont="1" applyBorder="1" applyAlignment="1">
      <alignment vertical="top" wrapText="1"/>
    </xf>
    <xf numFmtId="0" fontId="13" fillId="0" borderId="28" xfId="0" applyFont="1" applyBorder="1" applyAlignment="1">
      <alignment vertical="center" wrapText="1"/>
    </xf>
    <xf numFmtId="0" fontId="41" fillId="31" borderId="28" xfId="0" applyFont="1" applyFill="1" applyBorder="1" applyAlignment="1">
      <alignment horizontal="center" vertical="center" wrapText="1"/>
    </xf>
    <xf numFmtId="0" fontId="45" fillId="0" borderId="28" xfId="0" applyFont="1" applyBorder="1" applyAlignment="1">
      <alignment vertical="top" wrapText="1"/>
    </xf>
    <xf numFmtId="0" fontId="13" fillId="0" borderId="28" xfId="0" applyFont="1" applyBorder="1" applyAlignment="1">
      <alignment horizontal="center" vertical="center" wrapText="1"/>
    </xf>
    <xf numFmtId="0" fontId="41" fillId="32" borderId="28" xfId="0" applyFont="1" applyFill="1" applyBorder="1" applyAlignment="1">
      <alignment horizontal="center" vertical="center" wrapText="1"/>
    </xf>
    <xf numFmtId="14" fontId="13" fillId="32" borderId="28" xfId="0" applyNumberFormat="1" applyFont="1" applyFill="1" applyBorder="1" applyAlignment="1">
      <alignment vertical="center" wrapText="1"/>
    </xf>
    <xf numFmtId="0" fontId="40" fillId="32" borderId="28" xfId="6" applyFill="1" applyBorder="1"/>
    <xf numFmtId="0" fontId="13" fillId="32" borderId="28" xfId="0" applyFont="1" applyFill="1" applyBorder="1" applyAlignment="1">
      <alignment horizontal="center" vertical="center" wrapText="1"/>
    </xf>
    <xf numFmtId="0" fontId="13" fillId="32" borderId="28" xfId="0" applyFont="1" applyFill="1" applyBorder="1" applyAlignment="1">
      <alignment vertical="center"/>
    </xf>
    <xf numFmtId="8" fontId="47" fillId="33" borderId="28" xfId="0" applyNumberFormat="1" applyFont="1" applyFill="1" applyBorder="1" applyAlignment="1">
      <alignment vertical="center" wrapText="1"/>
    </xf>
    <xf numFmtId="6" fontId="47" fillId="33" borderId="28" xfId="0" applyNumberFormat="1" applyFont="1" applyFill="1" applyBorder="1" applyAlignment="1">
      <alignment vertical="center" wrapText="1"/>
    </xf>
    <xf numFmtId="6" fontId="48" fillId="33" borderId="28" xfId="0" applyNumberFormat="1" applyFont="1" applyFill="1" applyBorder="1" applyAlignment="1">
      <alignment vertical="center" wrapText="1"/>
    </xf>
    <xf numFmtId="0" fontId="50" fillId="25" borderId="28" xfId="0" applyFont="1" applyFill="1" applyBorder="1" applyAlignment="1">
      <alignment horizontal="center" vertical="center" wrapText="1"/>
    </xf>
    <xf numFmtId="14" fontId="13" fillId="25" borderId="28" xfId="0" applyNumberFormat="1" applyFont="1" applyFill="1" applyBorder="1" applyAlignment="1">
      <alignment vertical="center" wrapText="1"/>
    </xf>
    <xf numFmtId="0" fontId="40" fillId="25" borderId="28" xfId="6" applyFill="1" applyBorder="1" applyAlignment="1">
      <alignment wrapText="1"/>
    </xf>
    <xf numFmtId="0" fontId="13" fillId="25" borderId="28" xfId="0" applyFont="1" applyFill="1" applyBorder="1" applyAlignment="1">
      <alignment horizontal="center" vertical="center" wrapText="1"/>
    </xf>
    <xf numFmtId="0" fontId="13" fillId="25" borderId="28" xfId="0" applyFont="1" applyFill="1" applyBorder="1" applyAlignment="1">
      <alignment vertical="center"/>
    </xf>
    <xf numFmtId="8" fontId="13" fillId="25" borderId="28" xfId="0" applyNumberFormat="1" applyFont="1" applyFill="1" applyBorder="1" applyAlignment="1">
      <alignment vertical="center" wrapText="1"/>
    </xf>
    <xf numFmtId="0" fontId="13" fillId="25" borderId="28" xfId="0" applyFont="1" applyFill="1" applyBorder="1" applyAlignment="1">
      <alignment vertical="center" wrapText="1"/>
    </xf>
    <xf numFmtId="0" fontId="13" fillId="25" borderId="28" xfId="0" applyFont="1" applyFill="1" applyBorder="1" applyAlignment="1">
      <alignment horizontal="justify" vertical="center" wrapText="1"/>
    </xf>
    <xf numFmtId="8" fontId="47" fillId="34" borderId="28" xfId="0" applyNumberFormat="1" applyFont="1" applyFill="1" applyBorder="1" applyAlignment="1">
      <alignment vertical="center" wrapText="1"/>
    </xf>
    <xf numFmtId="6" fontId="47" fillId="34" borderId="28" xfId="0" applyNumberFormat="1" applyFont="1" applyFill="1" applyBorder="1" applyAlignment="1">
      <alignment vertical="center" wrapText="1"/>
    </xf>
    <xf numFmtId="6" fontId="13" fillId="34" borderId="28" xfId="0" applyNumberFormat="1" applyFont="1" applyFill="1" applyBorder="1" applyAlignment="1">
      <alignment vertical="center" wrapText="1"/>
    </xf>
    <xf numFmtId="0" fontId="41" fillId="35" borderId="28" xfId="0" applyFont="1" applyFill="1" applyBorder="1" applyAlignment="1">
      <alignment horizontal="center" vertical="center" wrapText="1"/>
    </xf>
    <xf numFmtId="14" fontId="13" fillId="35" borderId="28" xfId="0" applyNumberFormat="1" applyFont="1" applyFill="1" applyBorder="1" applyAlignment="1">
      <alignment vertical="center" wrapText="1"/>
    </xf>
    <xf numFmtId="0" fontId="46" fillId="35" borderId="28" xfId="0" applyFont="1" applyFill="1" applyBorder="1" applyAlignment="1">
      <alignment vertical="center"/>
    </xf>
    <xf numFmtId="0" fontId="40" fillId="35" borderId="28" xfId="6" applyFill="1" applyBorder="1" applyAlignment="1">
      <alignment vertical="center"/>
    </xf>
    <xf numFmtId="0" fontId="13" fillId="35" borderId="28" xfId="0" applyFont="1" applyFill="1" applyBorder="1" applyAlignment="1">
      <alignment horizontal="center" vertical="center" wrapText="1"/>
    </xf>
    <xf numFmtId="0" fontId="13" fillId="35" borderId="28" xfId="0" applyFont="1" applyFill="1" applyBorder="1" applyAlignment="1">
      <alignment vertical="center"/>
    </xf>
    <xf numFmtId="8" fontId="13" fillId="35" borderId="28" xfId="0" applyNumberFormat="1" applyFont="1" applyFill="1" applyBorder="1" applyAlignment="1">
      <alignment vertical="center" wrapText="1"/>
    </xf>
    <xf numFmtId="0" fontId="13" fillId="35" borderId="28" xfId="0" applyFont="1" applyFill="1" applyBorder="1" applyAlignment="1">
      <alignment vertical="center" wrapText="1"/>
    </xf>
    <xf numFmtId="8" fontId="47" fillId="24" borderId="28" xfId="0" applyNumberFormat="1" applyFont="1" applyFill="1" applyBorder="1" applyAlignment="1">
      <alignment vertical="center" wrapText="1"/>
    </xf>
    <xf numFmtId="6" fontId="47" fillId="24" borderId="28" xfId="0" applyNumberFormat="1" applyFont="1" applyFill="1" applyBorder="1" applyAlignment="1">
      <alignment vertical="center" wrapText="1"/>
    </xf>
    <xf numFmtId="6" fontId="13" fillId="24" borderId="28" xfId="0" applyNumberFormat="1" applyFont="1" applyFill="1" applyBorder="1" applyAlignment="1">
      <alignment vertical="center" wrapText="1"/>
    </xf>
    <xf numFmtId="6" fontId="49" fillId="24" borderId="28" xfId="0" applyNumberFormat="1" applyFont="1" applyFill="1" applyBorder="1" applyAlignment="1">
      <alignment vertical="center" wrapText="1"/>
    </xf>
    <xf numFmtId="8" fontId="13" fillId="36" borderId="28" xfId="0" applyNumberFormat="1" applyFont="1" applyFill="1" applyBorder="1" applyAlignment="1">
      <alignment vertical="center" wrapText="1"/>
    </xf>
    <xf numFmtId="10" fontId="13" fillId="36" borderId="28" xfId="0" applyNumberFormat="1" applyFont="1" applyFill="1" applyBorder="1" applyAlignment="1">
      <alignment horizontal="center" vertical="center" wrapText="1"/>
    </xf>
    <xf numFmtId="0" fontId="41" fillId="25" borderId="28" xfId="0" applyFont="1" applyFill="1" applyBorder="1" applyAlignment="1">
      <alignment horizontal="center" vertical="center" wrapText="1"/>
    </xf>
    <xf numFmtId="0" fontId="46" fillId="25" borderId="28" xfId="0" applyFont="1" applyFill="1" applyBorder="1" applyAlignment="1">
      <alignment vertical="center"/>
    </xf>
    <xf numFmtId="0" fontId="40" fillId="25" borderId="28" xfId="6" applyFill="1" applyBorder="1" applyAlignment="1">
      <alignment vertical="center"/>
    </xf>
    <xf numFmtId="0" fontId="46" fillId="32" borderId="28" xfId="0" applyFont="1" applyFill="1" applyBorder="1" applyAlignment="1">
      <alignment vertical="center"/>
    </xf>
    <xf numFmtId="0" fontId="40" fillId="32" borderId="28" xfId="6" applyFill="1" applyBorder="1" applyAlignment="1">
      <alignment vertical="center"/>
    </xf>
    <xf numFmtId="0" fontId="40" fillId="35" borderId="28" xfId="6" applyFill="1" applyBorder="1" applyAlignment="1">
      <alignment vertical="center" wrapText="1"/>
    </xf>
    <xf numFmtId="0" fontId="13" fillId="32" borderId="28" xfId="0" applyFont="1" applyFill="1" applyBorder="1" applyAlignment="1">
      <alignment vertical="center" wrapText="1"/>
    </xf>
    <xf numFmtId="0" fontId="40" fillId="37" borderId="28" xfId="6" applyFill="1" applyBorder="1" applyAlignment="1">
      <alignment vertical="center"/>
    </xf>
    <xf numFmtId="0" fontId="40" fillId="25" borderId="28" xfId="6" applyFill="1" applyBorder="1" applyAlignment="1">
      <alignment vertical="center" wrapText="1"/>
    </xf>
    <xf numFmtId="0" fontId="40" fillId="35" borderId="28" xfId="6" applyFill="1" applyBorder="1" applyAlignment="1">
      <alignment wrapText="1"/>
    </xf>
    <xf numFmtId="0" fontId="40" fillId="32" borderId="28" xfId="6" applyFill="1" applyBorder="1" applyAlignment="1">
      <alignment vertical="center" wrapText="1"/>
    </xf>
    <xf numFmtId="0" fontId="40" fillId="32" borderId="28" xfId="6" applyFill="1" applyBorder="1" applyAlignment="1">
      <alignment wrapText="1"/>
    </xf>
    <xf numFmtId="0" fontId="40" fillId="25" borderId="28" xfId="6" applyFill="1" applyBorder="1"/>
    <xf numFmtId="10" fontId="51" fillId="38" borderId="28" xfId="0" applyNumberFormat="1" applyFont="1" applyFill="1" applyBorder="1" applyAlignment="1">
      <alignment horizontal="center" vertical="center" wrapText="1"/>
    </xf>
    <xf numFmtId="8" fontId="13" fillId="32" borderId="28" xfId="0" applyNumberFormat="1" applyFont="1" applyFill="1" applyBorder="1" applyAlignment="1">
      <alignment vertical="center" wrapText="1"/>
    </xf>
    <xf numFmtId="0" fontId="13" fillId="32" borderId="28" xfId="0" applyFont="1" applyFill="1" applyBorder="1" applyAlignment="1">
      <alignment horizontal="justify" vertical="center" wrapText="1"/>
    </xf>
    <xf numFmtId="0" fontId="47" fillId="33" borderId="28" xfId="0" applyFont="1" applyFill="1" applyBorder="1" applyAlignment="1">
      <alignment vertical="center" wrapText="1"/>
    </xf>
    <xf numFmtId="0" fontId="48" fillId="33" borderId="28" xfId="0" applyFont="1" applyFill="1" applyBorder="1" applyAlignment="1">
      <alignment vertical="center" wrapText="1"/>
    </xf>
    <xf numFmtId="0" fontId="47" fillId="34" borderId="28" xfId="0" applyFont="1" applyFill="1" applyBorder="1" applyAlignment="1">
      <alignment vertical="center" wrapText="1"/>
    </xf>
    <xf numFmtId="0" fontId="13" fillId="34" borderId="28" xfId="0" applyFont="1" applyFill="1" applyBorder="1" applyAlignment="1">
      <alignment vertical="center" wrapText="1"/>
    </xf>
    <xf numFmtId="0" fontId="47" fillId="24" borderId="28" xfId="0" applyFont="1" applyFill="1" applyBorder="1" applyAlignment="1">
      <alignment vertical="center" wrapText="1"/>
    </xf>
    <xf numFmtId="0" fontId="13" fillId="24" borderId="28" xfId="0" applyFont="1" applyFill="1" applyBorder="1" applyAlignment="1">
      <alignment vertical="center" wrapText="1"/>
    </xf>
    <xf numFmtId="0" fontId="13" fillId="36" borderId="28" xfId="0" applyFont="1" applyFill="1" applyBorder="1" applyAlignment="1">
      <alignment vertical="center" wrapText="1"/>
    </xf>
    <xf numFmtId="0" fontId="13" fillId="36" borderId="28" xfId="0" applyFont="1" applyFill="1" applyBorder="1" applyAlignment="1">
      <alignment horizontal="center" vertical="center" wrapText="1"/>
    </xf>
    <xf numFmtId="10" fontId="0" fillId="0" borderId="0" xfId="2" applyNumberFormat="1" applyFont="1" applyAlignment="1">
      <alignment vertical="center" wrapText="1"/>
    </xf>
    <xf numFmtId="14" fontId="7" fillId="0" borderId="1" xfId="0" applyNumberFormat="1" applyFont="1" applyBorder="1" applyAlignment="1">
      <alignment horizontal="center" vertical="center" wrapText="1"/>
    </xf>
    <xf numFmtId="44" fontId="6" fillId="0" borderId="0" xfId="1" applyFont="1" applyAlignment="1">
      <alignment horizontal="center" vertical="center" wrapText="1"/>
    </xf>
    <xf numFmtId="0" fontId="26" fillId="7" borderId="1" xfId="0" applyFont="1" applyFill="1" applyBorder="1" applyAlignment="1" applyProtection="1">
      <alignment horizontal="justify" vertical="center" wrapText="1"/>
      <protection locked="0"/>
    </xf>
    <xf numFmtId="10" fontId="53" fillId="15" borderId="1" xfId="2" applyNumberFormat="1" applyFont="1" applyFill="1" applyBorder="1" applyAlignment="1">
      <alignment horizontal="center" vertical="center" wrapText="1"/>
    </xf>
    <xf numFmtId="44" fontId="53" fillId="19" borderId="0" xfId="0" applyNumberFormat="1" applyFont="1" applyFill="1" applyAlignment="1">
      <alignment vertical="center" wrapText="1"/>
    </xf>
    <xf numFmtId="167" fontId="17" fillId="0" borderId="9" xfId="0" applyNumberFormat="1" applyFont="1" applyBorder="1" applyAlignment="1" applyProtection="1">
      <alignment horizontal="center" vertical="center" wrapText="1"/>
      <protection locked="0"/>
    </xf>
    <xf numFmtId="167" fontId="17" fillId="0" borderId="6" xfId="0" applyNumberFormat="1" applyFont="1" applyBorder="1" applyAlignment="1" applyProtection="1">
      <alignment wrapText="1"/>
      <protection locked="0"/>
    </xf>
    <xf numFmtId="42" fontId="17" fillId="0" borderId="5" xfId="0" applyNumberFormat="1" applyFont="1" applyBorder="1" applyAlignment="1">
      <alignment wrapText="1"/>
    </xf>
    <xf numFmtId="164" fontId="32" fillId="0" borderId="1" xfId="1" applyNumberFormat="1" applyFont="1" applyBorder="1" applyAlignment="1">
      <alignment vertical="center" wrapText="1"/>
    </xf>
    <xf numFmtId="164" fontId="31" fillId="0" borderId="25" xfId="1" applyNumberFormat="1" applyFont="1" applyBorder="1" applyAlignment="1">
      <alignment vertical="center" wrapText="1"/>
    </xf>
    <xf numFmtId="169" fontId="17" fillId="0" borderId="1" xfId="0" applyNumberFormat="1" applyFont="1" applyBorder="1" applyAlignment="1">
      <alignment wrapText="1"/>
    </xf>
    <xf numFmtId="164" fontId="52" fillId="10" borderId="1" xfId="1" applyNumberFormat="1" applyFont="1" applyFill="1" applyBorder="1" applyAlignment="1" applyProtection="1">
      <alignment vertical="center" wrapText="1"/>
      <protection locked="0"/>
    </xf>
    <xf numFmtId="164" fontId="52" fillId="10" borderId="1" xfId="1" applyNumberFormat="1" applyFont="1" applyFill="1" applyBorder="1" applyAlignment="1">
      <alignment vertical="center" wrapText="1"/>
    </xf>
    <xf numFmtId="164" fontId="52" fillId="19" borderId="1" xfId="1" applyNumberFormat="1" applyFont="1" applyFill="1" applyBorder="1" applyAlignment="1" applyProtection="1">
      <alignment vertical="center" wrapText="1"/>
      <protection locked="0"/>
    </xf>
    <xf numFmtId="164" fontId="52" fillId="19" borderId="1" xfId="1" applyNumberFormat="1" applyFont="1" applyFill="1" applyBorder="1" applyAlignment="1">
      <alignment vertical="center" wrapText="1"/>
    </xf>
    <xf numFmtId="164" fontId="52" fillId="6" borderId="1" xfId="1" applyNumberFormat="1" applyFont="1" applyFill="1" applyBorder="1" applyAlignment="1" applyProtection="1">
      <alignment vertical="center" wrapText="1"/>
      <protection locked="0"/>
    </xf>
    <xf numFmtId="164" fontId="52" fillId="6" borderId="1" xfId="1" applyNumberFormat="1" applyFont="1" applyFill="1" applyBorder="1" applyAlignment="1">
      <alignment vertical="center" wrapText="1"/>
    </xf>
    <xf numFmtId="164" fontId="52" fillId="15" borderId="1" xfId="1" applyNumberFormat="1" applyFont="1" applyFill="1" applyBorder="1" applyAlignment="1">
      <alignment vertical="center" wrapText="1"/>
    </xf>
    <xf numFmtId="164" fontId="53" fillId="15" borderId="1" xfId="1" applyNumberFormat="1" applyFont="1" applyFill="1" applyBorder="1" applyAlignment="1">
      <alignment vertical="center" wrapText="1"/>
    </xf>
    <xf numFmtId="0" fontId="33" fillId="7" borderId="1" xfId="0" applyFont="1" applyFill="1" applyBorder="1" applyAlignment="1">
      <alignment horizontal="right" vertical="center" wrapText="1"/>
    </xf>
    <xf numFmtId="0" fontId="34" fillId="7" borderId="1" xfId="0" applyFont="1" applyFill="1" applyBorder="1" applyAlignment="1" applyProtection="1">
      <alignment horizontal="center" vertical="center" wrapText="1"/>
      <protection locked="0"/>
    </xf>
    <xf numFmtId="0" fontId="13" fillId="0" borderId="3" xfId="0" applyFont="1" applyBorder="1" applyAlignment="1">
      <alignment horizontal="center" vertical="center" wrapText="1"/>
    </xf>
    <xf numFmtId="0" fontId="31" fillId="22" borderId="1" xfId="0" applyFont="1" applyFill="1" applyBorder="1" applyAlignment="1">
      <alignment horizontal="center" vertical="center" wrapText="1"/>
    </xf>
    <xf numFmtId="0" fontId="17" fillId="20" borderId="9" xfId="0" applyFont="1" applyFill="1" applyBorder="1" applyAlignment="1">
      <alignment horizontal="center" wrapText="1"/>
    </xf>
    <xf numFmtId="42" fontId="17" fillId="20" borderId="5" xfId="0" applyNumberFormat="1"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36" fillId="23" borderId="2" xfId="0" applyFont="1" applyFill="1" applyBorder="1" applyAlignment="1">
      <alignment horizontal="center" vertical="center" wrapText="1"/>
    </xf>
    <xf numFmtId="0" fontId="36" fillId="23" borderId="3" xfId="0" applyFont="1" applyFill="1" applyBorder="1" applyAlignment="1">
      <alignment horizontal="center" vertical="center" wrapText="1"/>
    </xf>
    <xf numFmtId="0" fontId="36" fillId="23" borderId="10" xfId="0" applyFont="1" applyFill="1" applyBorder="1" applyAlignment="1">
      <alignment horizontal="center" vertical="center" wrapText="1"/>
    </xf>
    <xf numFmtId="0" fontId="36" fillId="23" borderId="11" xfId="0" applyFont="1" applyFill="1" applyBorder="1" applyAlignment="1">
      <alignment horizontal="center" vertical="center" wrapText="1"/>
    </xf>
    <xf numFmtId="0" fontId="36" fillId="23" borderId="4" xfId="0" applyFont="1" applyFill="1" applyBorder="1" applyAlignment="1">
      <alignment horizontal="center" vertical="center" wrapText="1"/>
    </xf>
    <xf numFmtId="0" fontId="36" fillId="23" borderId="12" xfId="0" applyFont="1" applyFill="1" applyBorder="1" applyAlignment="1">
      <alignment horizontal="center" vertical="center" wrapText="1"/>
    </xf>
    <xf numFmtId="0" fontId="4" fillId="0" borderId="1" xfId="3" applyFont="1" applyBorder="1" applyAlignment="1">
      <alignment horizontal="center" vertical="center" wrapText="1"/>
    </xf>
    <xf numFmtId="0" fontId="28" fillId="0" borderId="5" xfId="3" applyFont="1" applyBorder="1" applyAlignment="1">
      <alignment horizontal="center" vertical="center" wrapText="1"/>
    </xf>
    <xf numFmtId="0" fontId="28" fillId="0" borderId="9" xfId="3" applyFont="1" applyBorder="1" applyAlignment="1">
      <alignment horizontal="center" vertical="center" wrapText="1"/>
    </xf>
    <xf numFmtId="0" fontId="28" fillId="0" borderId="6" xfId="3" applyFont="1" applyBorder="1" applyAlignment="1">
      <alignment horizontal="center" vertical="center" wrapText="1"/>
    </xf>
    <xf numFmtId="0" fontId="54" fillId="0" borderId="1" xfId="0" applyFont="1" applyBorder="1" applyAlignment="1">
      <alignment horizontal="center" vertical="center" wrapText="1"/>
    </xf>
    <xf numFmtId="0" fontId="29" fillId="0" borderId="25" xfId="0" applyFont="1" applyBorder="1" applyAlignment="1">
      <alignment horizontal="right" vertical="center" wrapText="1"/>
    </xf>
    <xf numFmtId="0" fontId="31" fillId="2" borderId="1" xfId="0" applyFont="1" applyFill="1" applyBorder="1" applyAlignment="1">
      <alignment horizontal="center" vertical="center" wrapText="1"/>
    </xf>
    <xf numFmtId="44" fontId="31" fillId="21" borderId="1" xfId="1" applyFont="1" applyFill="1" applyBorder="1" applyAlignment="1">
      <alignment horizontal="center" vertical="center" wrapText="1"/>
    </xf>
    <xf numFmtId="0" fontId="31" fillId="6" borderId="1" xfId="0" applyFont="1" applyFill="1" applyBorder="1" applyAlignment="1">
      <alignment horizontal="center" vertical="center" wrapText="1"/>
    </xf>
    <xf numFmtId="0" fontId="53" fillId="20" borderId="3" xfId="0" applyFont="1" applyFill="1" applyBorder="1" applyAlignment="1">
      <alignment horizontal="right" vertical="center" wrapText="1"/>
    </xf>
    <xf numFmtId="0" fontId="7" fillId="0" borderId="1" xfId="0" applyFont="1" applyBorder="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44" fillId="0" borderId="3" xfId="0" applyFont="1" applyBorder="1" applyAlignment="1">
      <alignment horizont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25" fillId="0" borderId="0" xfId="3" applyFont="1" applyAlignment="1">
      <alignment horizontal="center" vertic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10" fontId="13" fillId="36" borderId="29" xfId="0" applyNumberFormat="1" applyFont="1" applyFill="1" applyBorder="1" applyAlignment="1">
      <alignment horizontal="center" vertical="center" wrapText="1"/>
    </xf>
    <xf numFmtId="10" fontId="13" fillId="36" borderId="30" xfId="0" applyNumberFormat="1" applyFont="1" applyFill="1" applyBorder="1" applyAlignment="1">
      <alignment horizontal="center" vertical="center" wrapText="1"/>
    </xf>
    <xf numFmtId="10" fontId="13" fillId="36" borderId="31" xfId="0" applyNumberFormat="1" applyFont="1" applyFill="1" applyBorder="1" applyAlignment="1">
      <alignment horizontal="center" vertical="center" wrapText="1"/>
    </xf>
    <xf numFmtId="0" fontId="13" fillId="0" borderId="29" xfId="0" applyFont="1" applyBorder="1" applyAlignment="1">
      <alignment vertical="center" wrapText="1"/>
    </xf>
    <xf numFmtId="0" fontId="13" fillId="0" borderId="31" xfId="0" applyFont="1" applyBorder="1" applyAlignment="1">
      <alignment vertical="center" wrapText="1"/>
    </xf>
    <xf numFmtId="0" fontId="13" fillId="0" borderId="30" xfId="0" applyFont="1" applyBorder="1" applyAlignment="1">
      <alignment vertical="center" wrapText="1"/>
    </xf>
    <xf numFmtId="8" fontId="13" fillId="36" borderId="29" xfId="0" applyNumberFormat="1" applyFont="1" applyFill="1" applyBorder="1" applyAlignment="1">
      <alignment vertical="center" wrapText="1"/>
    </xf>
    <xf numFmtId="8" fontId="13" fillId="36" borderId="31" xfId="0" applyNumberFormat="1" applyFont="1" applyFill="1" applyBorder="1" applyAlignment="1">
      <alignment vertical="center" wrapText="1"/>
    </xf>
    <xf numFmtId="0" fontId="41" fillId="31" borderId="29" xfId="0" applyFont="1" applyFill="1" applyBorder="1" applyAlignment="1">
      <alignment horizontal="center" vertical="center" wrapText="1"/>
    </xf>
    <xf numFmtId="0" fontId="41" fillId="31" borderId="30" xfId="0" applyFont="1" applyFill="1" applyBorder="1" applyAlignment="1">
      <alignment horizontal="center" vertical="center" wrapText="1"/>
    </xf>
    <xf numFmtId="0" fontId="41" fillId="31" borderId="31" xfId="0" applyFont="1" applyFill="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41" fillId="32" borderId="29" xfId="0" applyFont="1" applyFill="1" applyBorder="1" applyAlignment="1">
      <alignment horizontal="center" vertical="center" wrapText="1"/>
    </xf>
    <xf numFmtId="0" fontId="41" fillId="32" borderId="30" xfId="0" applyFont="1" applyFill="1" applyBorder="1" applyAlignment="1">
      <alignment horizontal="center" vertical="center" wrapText="1"/>
    </xf>
    <xf numFmtId="0" fontId="41" fillId="32" borderId="31" xfId="0" applyFont="1" applyFill="1" applyBorder="1" applyAlignment="1">
      <alignment horizontal="center" vertical="center" wrapText="1"/>
    </xf>
    <xf numFmtId="14" fontId="13" fillId="32" borderId="29" xfId="0" applyNumberFormat="1" applyFont="1" applyFill="1" applyBorder="1" applyAlignment="1">
      <alignment vertical="center" wrapText="1"/>
    </xf>
    <xf numFmtId="14" fontId="13" fillId="32" borderId="30" xfId="0" applyNumberFormat="1" applyFont="1" applyFill="1" applyBorder="1" applyAlignment="1">
      <alignment vertical="center" wrapText="1"/>
    </xf>
    <xf numFmtId="14" fontId="13" fillId="32" borderId="31" xfId="0" applyNumberFormat="1" applyFont="1" applyFill="1" applyBorder="1" applyAlignment="1">
      <alignment vertical="center" wrapText="1"/>
    </xf>
    <xf numFmtId="0" fontId="40" fillId="32" borderId="29" xfId="6" applyFill="1" applyBorder="1"/>
    <xf numFmtId="0" fontId="40" fillId="32" borderId="30" xfId="6" applyFill="1" applyBorder="1"/>
    <xf numFmtId="0" fontId="40" fillId="32" borderId="31" xfId="6" applyFill="1" applyBorder="1"/>
    <xf numFmtId="0" fontId="13" fillId="32" borderId="29" xfId="0" applyFont="1" applyFill="1" applyBorder="1" applyAlignment="1">
      <alignment horizontal="center" vertical="center" wrapText="1"/>
    </xf>
    <xf numFmtId="0" fontId="13" fillId="32" borderId="30" xfId="0" applyFont="1" applyFill="1" applyBorder="1" applyAlignment="1">
      <alignment horizontal="center" vertical="center" wrapText="1"/>
    </xf>
    <xf numFmtId="0" fontId="13" fillId="32" borderId="31" xfId="0" applyFont="1" applyFill="1" applyBorder="1" applyAlignment="1">
      <alignment horizontal="center" vertical="center" wrapText="1"/>
    </xf>
    <xf numFmtId="0" fontId="13" fillId="32" borderId="29" xfId="0" applyFont="1" applyFill="1" applyBorder="1" applyAlignment="1">
      <alignment vertical="center" wrapText="1"/>
    </xf>
    <xf numFmtId="0" fontId="13" fillId="32" borderId="30" xfId="0" applyFont="1" applyFill="1" applyBorder="1" applyAlignment="1">
      <alignment vertical="center" wrapText="1"/>
    </xf>
    <xf numFmtId="0" fontId="13" fillId="32" borderId="31" xfId="0" applyFont="1" applyFill="1" applyBorder="1" applyAlignment="1">
      <alignment vertical="center" wrapText="1"/>
    </xf>
    <xf numFmtId="8" fontId="13" fillId="32" borderId="29" xfId="0" applyNumberFormat="1" applyFont="1" applyFill="1" applyBorder="1" applyAlignment="1">
      <alignment vertical="center" wrapText="1"/>
    </xf>
    <xf numFmtId="8" fontId="13" fillId="32" borderId="30" xfId="0" applyNumberFormat="1" applyFont="1" applyFill="1" applyBorder="1" applyAlignment="1">
      <alignment vertical="center" wrapText="1"/>
    </xf>
    <xf numFmtId="8" fontId="13" fillId="32" borderId="31" xfId="0" applyNumberFormat="1" applyFont="1" applyFill="1" applyBorder="1" applyAlignment="1">
      <alignment vertical="center" wrapText="1"/>
    </xf>
    <xf numFmtId="0" fontId="13" fillId="32" borderId="29" xfId="0" applyFont="1" applyFill="1" applyBorder="1" applyAlignment="1">
      <alignment horizontal="justify" vertical="center" wrapText="1"/>
    </xf>
    <xf numFmtId="0" fontId="13" fillId="32" borderId="31" xfId="0" applyFont="1" applyFill="1" applyBorder="1" applyAlignment="1">
      <alignment horizontal="justify" vertical="center" wrapText="1"/>
    </xf>
    <xf numFmtId="6" fontId="13" fillId="24" borderId="29" xfId="0" applyNumberFormat="1" applyFont="1" applyFill="1" applyBorder="1" applyAlignment="1">
      <alignment vertical="center" wrapText="1"/>
    </xf>
    <xf numFmtId="6" fontId="13" fillId="24" borderId="30" xfId="0" applyNumberFormat="1" applyFont="1" applyFill="1" applyBorder="1" applyAlignment="1">
      <alignment vertical="center" wrapText="1"/>
    </xf>
    <xf numFmtId="6" fontId="13" fillId="24" borderId="31" xfId="0" applyNumberFormat="1" applyFont="1" applyFill="1" applyBorder="1" applyAlignment="1">
      <alignment vertical="center" wrapText="1"/>
    </xf>
    <xf numFmtId="8" fontId="13" fillId="36" borderId="30" xfId="0" applyNumberFormat="1" applyFont="1" applyFill="1" applyBorder="1" applyAlignment="1">
      <alignment vertical="center" wrapText="1"/>
    </xf>
    <xf numFmtId="0" fontId="13" fillId="35" borderId="29" xfId="0" applyFont="1" applyFill="1" applyBorder="1" applyAlignment="1">
      <alignment vertical="center" wrapText="1"/>
    </xf>
    <xf numFmtId="0" fontId="13" fillId="35" borderId="30" xfId="0" applyFont="1" applyFill="1" applyBorder="1" applyAlignment="1">
      <alignment vertical="center" wrapText="1"/>
    </xf>
    <xf numFmtId="0" fontId="13" fillId="35" borderId="31" xfId="0" applyFont="1" applyFill="1" applyBorder="1" applyAlignment="1">
      <alignment vertical="center" wrapText="1"/>
    </xf>
    <xf numFmtId="8" fontId="47" fillId="24" borderId="29" xfId="0" applyNumberFormat="1" applyFont="1" applyFill="1" applyBorder="1" applyAlignment="1">
      <alignment vertical="center" wrapText="1"/>
    </xf>
    <xf numFmtId="8" fontId="47" fillId="24" borderId="30" xfId="0" applyNumberFormat="1" applyFont="1" applyFill="1" applyBorder="1" applyAlignment="1">
      <alignment vertical="center" wrapText="1"/>
    </xf>
    <xf numFmtId="8" fontId="47" fillId="24" borderId="31" xfId="0" applyNumberFormat="1" applyFont="1" applyFill="1" applyBorder="1" applyAlignment="1">
      <alignment vertical="center" wrapText="1"/>
    </xf>
    <xf numFmtId="6" fontId="47" fillId="24" borderId="29" xfId="0" applyNumberFormat="1" applyFont="1" applyFill="1" applyBorder="1" applyAlignment="1">
      <alignment vertical="center" wrapText="1"/>
    </xf>
    <xf numFmtId="6" fontId="47" fillId="24" borderId="30" xfId="0" applyNumberFormat="1" applyFont="1" applyFill="1" applyBorder="1" applyAlignment="1">
      <alignment vertical="center" wrapText="1"/>
    </xf>
    <xf numFmtId="6" fontId="47" fillId="24" borderId="31" xfId="0" applyNumberFormat="1" applyFont="1" applyFill="1" applyBorder="1" applyAlignment="1">
      <alignment vertical="center" wrapText="1"/>
    </xf>
    <xf numFmtId="14" fontId="13" fillId="35" borderId="29" xfId="0" applyNumberFormat="1" applyFont="1" applyFill="1" applyBorder="1" applyAlignment="1">
      <alignment vertical="center" wrapText="1"/>
    </xf>
    <xf numFmtId="14" fontId="13" fillId="35" borderId="30" xfId="0" applyNumberFormat="1" applyFont="1" applyFill="1" applyBorder="1" applyAlignment="1">
      <alignment vertical="center" wrapText="1"/>
    </xf>
    <xf numFmtId="14" fontId="13" fillId="35" borderId="31" xfId="0" applyNumberFormat="1" applyFont="1" applyFill="1" applyBorder="1" applyAlignment="1">
      <alignment vertical="center" wrapText="1"/>
    </xf>
    <xf numFmtId="0" fontId="40" fillId="35" borderId="29" xfId="6" applyFill="1" applyBorder="1" applyAlignment="1">
      <alignment vertical="center" wrapText="1"/>
    </xf>
    <xf numFmtId="0" fontId="40" fillId="35" borderId="30" xfId="6" applyFill="1" applyBorder="1" applyAlignment="1">
      <alignment vertical="center" wrapText="1"/>
    </xf>
    <xf numFmtId="0" fontId="40" fillId="35" borderId="31" xfId="6" applyFill="1" applyBorder="1" applyAlignment="1">
      <alignment vertical="center" wrapText="1"/>
    </xf>
    <xf numFmtId="0" fontId="13" fillId="35" borderId="29" xfId="0" applyFont="1" applyFill="1" applyBorder="1" applyAlignment="1">
      <alignment horizontal="center" vertical="center" wrapText="1"/>
    </xf>
    <xf numFmtId="0" fontId="13" fillId="35" borderId="30" xfId="0" applyFont="1" applyFill="1" applyBorder="1" applyAlignment="1">
      <alignment horizontal="center" vertical="center" wrapText="1"/>
    </xf>
    <xf numFmtId="0" fontId="13" fillId="35" borderId="31" xfId="0" applyFont="1" applyFill="1" applyBorder="1" applyAlignment="1">
      <alignment horizontal="center" vertical="center" wrapText="1"/>
    </xf>
    <xf numFmtId="0" fontId="13" fillId="35" borderId="29" xfId="0" applyFont="1" applyFill="1" applyBorder="1" applyAlignment="1">
      <alignment vertical="center"/>
    </xf>
    <xf numFmtId="0" fontId="13" fillId="35" borderId="30" xfId="0" applyFont="1" applyFill="1" applyBorder="1" applyAlignment="1">
      <alignment vertical="center"/>
    </xf>
    <xf numFmtId="0" fontId="13" fillId="35" borderId="31" xfId="0" applyFont="1" applyFill="1" applyBorder="1" applyAlignment="1">
      <alignment vertical="center"/>
    </xf>
    <xf numFmtId="8" fontId="13" fillId="35" borderId="29" xfId="0" applyNumberFormat="1" applyFont="1" applyFill="1" applyBorder="1" applyAlignment="1">
      <alignment vertical="center" wrapText="1"/>
    </xf>
    <xf numFmtId="8" fontId="13" fillId="35" borderId="30" xfId="0" applyNumberFormat="1" applyFont="1" applyFill="1" applyBorder="1" applyAlignment="1">
      <alignment vertical="center" wrapText="1"/>
    </xf>
    <xf numFmtId="8" fontId="13" fillId="35" borderId="31" xfId="0" applyNumberFormat="1" applyFont="1" applyFill="1" applyBorder="1" applyAlignment="1">
      <alignment vertical="center" wrapText="1"/>
    </xf>
    <xf numFmtId="6" fontId="13" fillId="34" borderId="29" xfId="0" applyNumberFormat="1" applyFont="1" applyFill="1" applyBorder="1" applyAlignment="1">
      <alignment vertical="center" wrapText="1"/>
    </xf>
    <xf numFmtId="6" fontId="13" fillId="34" borderId="30" xfId="0" applyNumberFormat="1" applyFont="1" applyFill="1" applyBorder="1" applyAlignment="1">
      <alignment vertical="center" wrapText="1"/>
    </xf>
    <xf numFmtId="6" fontId="13" fillId="34" borderId="31" xfId="0" applyNumberFormat="1" applyFont="1" applyFill="1" applyBorder="1" applyAlignment="1">
      <alignment vertical="center" wrapText="1"/>
    </xf>
    <xf numFmtId="0" fontId="41" fillId="35" borderId="29" xfId="0" applyFont="1" applyFill="1" applyBorder="1" applyAlignment="1">
      <alignment horizontal="center" vertical="center" wrapText="1"/>
    </xf>
    <xf numFmtId="0" fontId="41" fillId="35" borderId="30" xfId="0" applyFont="1" applyFill="1" applyBorder="1" applyAlignment="1">
      <alignment horizontal="center" vertical="center" wrapText="1"/>
    </xf>
    <xf numFmtId="0" fontId="41" fillId="35" borderId="31" xfId="0" applyFont="1" applyFill="1" applyBorder="1" applyAlignment="1">
      <alignment horizontal="center" vertical="center" wrapText="1"/>
    </xf>
    <xf numFmtId="0" fontId="13" fillId="25" borderId="29" xfId="0" applyFont="1" applyFill="1" applyBorder="1" applyAlignment="1">
      <alignment vertical="center" wrapText="1"/>
    </xf>
    <xf numFmtId="0" fontId="13" fillId="25" borderId="30" xfId="0" applyFont="1" applyFill="1" applyBorder="1" applyAlignment="1">
      <alignment vertical="center" wrapText="1"/>
    </xf>
    <xf numFmtId="0" fontId="13" fillId="25" borderId="31" xfId="0" applyFont="1" applyFill="1" applyBorder="1" applyAlignment="1">
      <alignment vertical="center" wrapText="1"/>
    </xf>
    <xf numFmtId="8" fontId="13" fillId="25" borderId="29" xfId="0" applyNumberFormat="1" applyFont="1" applyFill="1" applyBorder="1" applyAlignment="1">
      <alignment vertical="center" wrapText="1"/>
    </xf>
    <xf numFmtId="8" fontId="13" fillId="25" borderId="30" xfId="0" applyNumberFormat="1" applyFont="1" applyFill="1" applyBorder="1" applyAlignment="1">
      <alignment vertical="center" wrapText="1"/>
    </xf>
    <xf numFmtId="8" fontId="13" fillId="25" borderId="31" xfId="0" applyNumberFormat="1" applyFont="1" applyFill="1" applyBorder="1" applyAlignment="1">
      <alignment vertical="center" wrapText="1"/>
    </xf>
    <xf numFmtId="0" fontId="13" fillId="25" borderId="29" xfId="0" applyFont="1" applyFill="1" applyBorder="1" applyAlignment="1">
      <alignment horizontal="justify" vertical="center" wrapText="1"/>
    </xf>
    <xf numFmtId="0" fontId="13" fillId="25" borderId="30" xfId="0" applyFont="1" applyFill="1" applyBorder="1" applyAlignment="1">
      <alignment horizontal="justify" vertical="center" wrapText="1"/>
    </xf>
    <xf numFmtId="0" fontId="13" fillId="25" borderId="31" xfId="0" applyFont="1" applyFill="1" applyBorder="1" applyAlignment="1">
      <alignment horizontal="justify" vertical="center" wrapText="1"/>
    </xf>
    <xf numFmtId="8" fontId="47" fillId="34" borderId="29" xfId="0" applyNumberFormat="1" applyFont="1" applyFill="1" applyBorder="1" applyAlignment="1">
      <alignment vertical="center" wrapText="1"/>
    </xf>
    <xf numFmtId="8" fontId="47" fillId="34" borderId="30" xfId="0" applyNumberFormat="1" applyFont="1" applyFill="1" applyBorder="1" applyAlignment="1">
      <alignment vertical="center" wrapText="1"/>
    </xf>
    <xf numFmtId="8" fontId="47" fillId="34" borderId="31" xfId="0" applyNumberFormat="1" applyFont="1" applyFill="1" applyBorder="1" applyAlignment="1">
      <alignment vertical="center" wrapText="1"/>
    </xf>
    <xf numFmtId="6" fontId="48" fillId="33" borderId="29" xfId="0" applyNumberFormat="1" applyFont="1" applyFill="1" applyBorder="1" applyAlignment="1">
      <alignment vertical="center" wrapText="1"/>
    </xf>
    <xf numFmtId="6" fontId="48" fillId="33" borderId="30" xfId="0" applyNumberFormat="1" applyFont="1" applyFill="1" applyBorder="1" applyAlignment="1">
      <alignment vertical="center" wrapText="1"/>
    </xf>
    <xf numFmtId="6" fontId="48" fillId="33" borderId="31" xfId="0" applyNumberFormat="1" applyFont="1" applyFill="1" applyBorder="1" applyAlignment="1">
      <alignment vertical="center" wrapText="1"/>
    </xf>
    <xf numFmtId="0" fontId="41" fillId="25" borderId="29" xfId="0" applyFont="1" applyFill="1" applyBorder="1" applyAlignment="1">
      <alignment horizontal="center" vertical="center" wrapText="1"/>
    </xf>
    <xf numFmtId="0" fontId="41" fillId="25" borderId="30" xfId="0" applyFont="1" applyFill="1" applyBorder="1" applyAlignment="1">
      <alignment horizontal="center" vertical="center" wrapText="1"/>
    </xf>
    <xf numFmtId="0" fontId="41" fillId="25" borderId="31" xfId="0" applyFont="1" applyFill="1" applyBorder="1" applyAlignment="1">
      <alignment horizontal="center" vertical="center" wrapText="1"/>
    </xf>
    <xf numFmtId="14" fontId="13" fillId="25" borderId="29" xfId="0" applyNumberFormat="1" applyFont="1" applyFill="1" applyBorder="1" applyAlignment="1">
      <alignment vertical="center" wrapText="1"/>
    </xf>
    <xf numFmtId="14" fontId="13" fillId="25" borderId="30" xfId="0" applyNumberFormat="1" applyFont="1" applyFill="1" applyBorder="1" applyAlignment="1">
      <alignment vertical="center" wrapText="1"/>
    </xf>
    <xf numFmtId="14" fontId="13" fillId="25" borderId="31" xfId="0" applyNumberFormat="1" applyFont="1" applyFill="1" applyBorder="1" applyAlignment="1">
      <alignment vertical="center" wrapText="1"/>
    </xf>
    <xf numFmtId="0" fontId="40" fillId="25" borderId="29" xfId="6" applyFill="1" applyBorder="1" applyAlignment="1">
      <alignment vertical="center" wrapText="1"/>
    </xf>
    <xf numFmtId="0" fontId="40" fillId="25" borderId="30" xfId="6" applyFill="1" applyBorder="1" applyAlignment="1">
      <alignment vertical="center" wrapText="1"/>
    </xf>
    <xf numFmtId="0" fontId="40" fillId="25" borderId="31" xfId="6" applyFill="1" applyBorder="1" applyAlignment="1">
      <alignment vertical="center" wrapText="1"/>
    </xf>
    <xf numFmtId="0" fontId="13" fillId="25" borderId="29" xfId="0" applyFont="1" applyFill="1" applyBorder="1" applyAlignment="1">
      <alignment horizontal="center" vertical="center" wrapText="1"/>
    </xf>
    <xf numFmtId="0" fontId="13" fillId="25" borderId="30" xfId="0" applyFont="1" applyFill="1" applyBorder="1" applyAlignment="1">
      <alignment horizontal="center" vertical="center" wrapText="1"/>
    </xf>
    <xf numFmtId="0" fontId="13" fillId="25" borderId="31" xfId="0" applyFont="1" applyFill="1" applyBorder="1" applyAlignment="1">
      <alignment horizontal="center" vertical="center" wrapText="1"/>
    </xf>
    <xf numFmtId="0" fontId="13" fillId="32" borderId="30" xfId="0" applyFont="1" applyFill="1" applyBorder="1" applyAlignment="1">
      <alignment horizontal="justify" vertical="center" wrapText="1"/>
    </xf>
    <xf numFmtId="6" fontId="47" fillId="34" borderId="29" xfId="0" applyNumberFormat="1" applyFont="1" applyFill="1" applyBorder="1" applyAlignment="1">
      <alignment vertical="center" wrapText="1"/>
    </xf>
    <xf numFmtId="6" fontId="47" fillId="34" borderId="31" xfId="0" applyNumberFormat="1" applyFont="1" applyFill="1" applyBorder="1" applyAlignment="1">
      <alignment vertical="center" wrapText="1"/>
    </xf>
    <xf numFmtId="6" fontId="47" fillId="34" borderId="30" xfId="0" applyNumberFormat="1" applyFont="1" applyFill="1" applyBorder="1" applyAlignment="1">
      <alignment vertical="center" wrapText="1"/>
    </xf>
    <xf numFmtId="0" fontId="13" fillId="25" borderId="29" xfId="0" applyFont="1" applyFill="1" applyBorder="1" applyAlignment="1">
      <alignment vertical="center"/>
    </xf>
    <xf numFmtId="0" fontId="13" fillId="25" borderId="30" xfId="0" applyFont="1" applyFill="1" applyBorder="1" applyAlignment="1">
      <alignment vertical="center"/>
    </xf>
    <xf numFmtId="0" fontId="13" fillId="25" borderId="31" xfId="0" applyFont="1" applyFill="1" applyBorder="1" applyAlignment="1">
      <alignment vertical="center"/>
    </xf>
    <xf numFmtId="0" fontId="40" fillId="25" borderId="29" xfId="6" applyFill="1" applyBorder="1" applyAlignment="1">
      <alignment wrapText="1"/>
    </xf>
    <xf numFmtId="0" fontId="40" fillId="25" borderId="30" xfId="6" applyFill="1" applyBorder="1" applyAlignment="1">
      <alignment wrapText="1"/>
    </xf>
    <xf numFmtId="0" fontId="40" fillId="25" borderId="31" xfId="6" applyFill="1" applyBorder="1" applyAlignment="1">
      <alignment wrapText="1"/>
    </xf>
    <xf numFmtId="8" fontId="47" fillId="33" borderId="29" xfId="0" applyNumberFormat="1" applyFont="1" applyFill="1" applyBorder="1" applyAlignment="1">
      <alignment vertical="center" wrapText="1"/>
    </xf>
    <xf numFmtId="8" fontId="47" fillId="33" borderId="30" xfId="0" applyNumberFormat="1" applyFont="1" applyFill="1" applyBorder="1" applyAlignment="1">
      <alignment vertical="center" wrapText="1"/>
    </xf>
    <xf numFmtId="8" fontId="47" fillId="33" borderId="31" xfId="0" applyNumberFormat="1" applyFont="1" applyFill="1" applyBorder="1" applyAlignment="1">
      <alignment vertical="center" wrapText="1"/>
    </xf>
    <xf numFmtId="6" fontId="47" fillId="33" borderId="29" xfId="0" applyNumberFormat="1" applyFont="1" applyFill="1" applyBorder="1" applyAlignment="1">
      <alignment vertical="center" wrapText="1"/>
    </xf>
    <xf numFmtId="6" fontId="47" fillId="33" borderId="30" xfId="0" applyNumberFormat="1" applyFont="1" applyFill="1" applyBorder="1" applyAlignment="1">
      <alignment vertical="center" wrapText="1"/>
    </xf>
    <xf numFmtId="6" fontId="47" fillId="33" borderId="31" xfId="0" applyNumberFormat="1" applyFont="1" applyFill="1" applyBorder="1" applyAlignment="1">
      <alignment vertical="center" wrapText="1"/>
    </xf>
    <xf numFmtId="0" fontId="40" fillId="25" borderId="29" xfId="6" applyFill="1" applyBorder="1"/>
    <xf numFmtId="0" fontId="40" fillId="25" borderId="30" xfId="6" applyFill="1" applyBorder="1"/>
    <xf numFmtId="0" fontId="40" fillId="25" borderId="31" xfId="6" applyFill="1" applyBorder="1"/>
    <xf numFmtId="0" fontId="40" fillId="35" borderId="29" xfId="6" applyFill="1" applyBorder="1" applyAlignment="1">
      <alignment wrapText="1"/>
    </xf>
    <xf numFmtId="0" fontId="40" fillId="35" borderId="30" xfId="6" applyFill="1" applyBorder="1" applyAlignment="1">
      <alignment wrapText="1"/>
    </xf>
    <xf numFmtId="0" fontId="40" fillId="35" borderId="31" xfId="6" applyFill="1" applyBorder="1" applyAlignment="1">
      <alignment wrapText="1"/>
    </xf>
    <xf numFmtId="0" fontId="13" fillId="32" borderId="29" xfId="0" applyFont="1" applyFill="1" applyBorder="1" applyAlignment="1">
      <alignment vertical="center"/>
    </xf>
    <xf numFmtId="0" fontId="13" fillId="32" borderId="30" xfId="0" applyFont="1" applyFill="1" applyBorder="1" applyAlignment="1">
      <alignment vertical="center"/>
    </xf>
    <xf numFmtId="0" fontId="13" fillId="32" borderId="31" xfId="0" applyFont="1" applyFill="1" applyBorder="1" applyAlignment="1">
      <alignment vertical="center"/>
    </xf>
    <xf numFmtId="0" fontId="40" fillId="32" borderId="29" xfId="6" applyFill="1" applyBorder="1" applyAlignment="1">
      <alignment vertical="center" wrapText="1"/>
    </xf>
    <xf numFmtId="0" fontId="40" fillId="32" borderId="30" xfId="6" applyFill="1" applyBorder="1" applyAlignment="1">
      <alignment vertical="center" wrapText="1"/>
    </xf>
    <xf numFmtId="0" fontId="40" fillId="32" borderId="31" xfId="6" applyFill="1" applyBorder="1" applyAlignment="1">
      <alignment vertical="center" wrapText="1"/>
    </xf>
    <xf numFmtId="0" fontId="40" fillId="35" borderId="29" xfId="6" applyFill="1" applyBorder="1" applyAlignment="1">
      <alignment vertical="center"/>
    </xf>
    <xf numFmtId="0" fontId="40" fillId="35" borderId="30" xfId="6" applyFill="1" applyBorder="1" applyAlignment="1">
      <alignment vertical="center"/>
    </xf>
    <xf numFmtId="0" fontId="40" fillId="35" borderId="31" xfId="6" applyFill="1" applyBorder="1" applyAlignment="1">
      <alignment vertical="center"/>
    </xf>
    <xf numFmtId="0" fontId="40" fillId="25" borderId="29" xfId="6" applyFill="1" applyBorder="1" applyAlignment="1">
      <alignment vertical="center"/>
    </xf>
    <xf numFmtId="0" fontId="40" fillId="25" borderId="30" xfId="6" applyFill="1" applyBorder="1" applyAlignment="1">
      <alignment vertical="center"/>
    </xf>
    <xf numFmtId="0" fontId="40" fillId="25" borderId="31" xfId="6" applyFill="1" applyBorder="1" applyAlignment="1">
      <alignment vertical="center"/>
    </xf>
    <xf numFmtId="6" fontId="49" fillId="24" borderId="29" xfId="0" applyNumberFormat="1" applyFont="1" applyFill="1" applyBorder="1" applyAlignment="1">
      <alignment vertical="center" wrapText="1"/>
    </xf>
    <xf numFmtId="6" fontId="49" fillId="24" borderId="30" xfId="0" applyNumberFormat="1" applyFont="1" applyFill="1" applyBorder="1" applyAlignment="1">
      <alignment vertical="center" wrapText="1"/>
    </xf>
    <xf numFmtId="6" fontId="49" fillId="24" borderId="31" xfId="0" applyNumberFormat="1" applyFont="1" applyFill="1" applyBorder="1" applyAlignment="1">
      <alignment vertical="center" wrapText="1"/>
    </xf>
    <xf numFmtId="0" fontId="40" fillId="35" borderId="29" xfId="6" applyFill="1" applyBorder="1" applyAlignment="1">
      <alignment horizontal="center" vertical="center" wrapText="1"/>
    </xf>
    <xf numFmtId="0" fontId="40" fillId="35" borderId="30" xfId="6" applyFill="1" applyBorder="1" applyAlignment="1">
      <alignment horizontal="center" vertical="center" wrapText="1"/>
    </xf>
    <xf numFmtId="0" fontId="40" fillId="35" borderId="31" xfId="6" applyFill="1" applyBorder="1" applyAlignment="1">
      <alignment horizontal="center" vertical="center" wrapText="1"/>
    </xf>
    <xf numFmtId="0" fontId="50" fillId="25" borderId="29" xfId="0" applyFont="1" applyFill="1" applyBorder="1" applyAlignment="1">
      <alignment horizontal="center" vertical="center" wrapText="1"/>
    </xf>
    <xf numFmtId="0" fontId="50" fillId="25" borderId="30" xfId="0" applyFont="1" applyFill="1" applyBorder="1" applyAlignment="1">
      <alignment horizontal="center" vertical="center" wrapText="1"/>
    </xf>
    <xf numFmtId="0" fontId="50" fillId="25" borderId="31" xfId="0" applyFont="1" applyFill="1" applyBorder="1" applyAlignment="1">
      <alignment horizontal="center" vertical="center" wrapText="1"/>
    </xf>
    <xf numFmtId="6" fontId="49" fillId="24" borderId="32" xfId="0" applyNumberFormat="1" applyFont="1" applyFill="1" applyBorder="1" applyAlignment="1">
      <alignment vertical="center" wrapText="1"/>
    </xf>
    <xf numFmtId="8" fontId="13" fillId="36" borderId="32" xfId="0" applyNumberFormat="1" applyFont="1" applyFill="1" applyBorder="1" applyAlignment="1">
      <alignment vertical="center" wrapText="1"/>
    </xf>
    <xf numFmtId="10" fontId="13" fillId="36" borderId="32" xfId="0" applyNumberFormat="1" applyFont="1" applyFill="1" applyBorder="1" applyAlignment="1">
      <alignment horizontal="center" vertical="center" wrapText="1"/>
    </xf>
    <xf numFmtId="8" fontId="47" fillId="24" borderId="32" xfId="0" applyNumberFormat="1" applyFont="1" applyFill="1" applyBorder="1" applyAlignment="1">
      <alignment vertical="center" wrapText="1"/>
    </xf>
    <xf numFmtId="6" fontId="47" fillId="24" borderId="32" xfId="0" applyNumberFormat="1" applyFont="1" applyFill="1" applyBorder="1" applyAlignment="1">
      <alignment vertical="center" wrapText="1"/>
    </xf>
    <xf numFmtId="6" fontId="13" fillId="24" borderId="32" xfId="0" applyNumberFormat="1" applyFont="1" applyFill="1" applyBorder="1" applyAlignment="1">
      <alignment vertical="center" wrapText="1"/>
    </xf>
    <xf numFmtId="0" fontId="13" fillId="35" borderId="32" xfId="0" applyFont="1" applyFill="1" applyBorder="1" applyAlignment="1">
      <alignment horizontal="center" vertical="center" wrapText="1"/>
    </xf>
    <xf numFmtId="0" fontId="13" fillId="35" borderId="32" xfId="0" applyFont="1" applyFill="1" applyBorder="1" applyAlignment="1">
      <alignment vertical="center"/>
    </xf>
    <xf numFmtId="8" fontId="13" fillId="35" borderId="32" xfId="0" applyNumberFormat="1" applyFont="1" applyFill="1" applyBorder="1" applyAlignment="1">
      <alignment vertical="center" wrapText="1"/>
    </xf>
    <xf numFmtId="0" fontId="13" fillId="35" borderId="32" xfId="0" applyFont="1" applyFill="1" applyBorder="1" applyAlignment="1">
      <alignment vertical="center" wrapText="1"/>
    </xf>
    <xf numFmtId="6" fontId="47" fillId="34" borderId="32" xfId="0" applyNumberFormat="1" applyFont="1" applyFill="1" applyBorder="1" applyAlignment="1">
      <alignment vertical="center" wrapText="1"/>
    </xf>
    <xf numFmtId="6" fontId="13" fillId="34" borderId="32" xfId="0" applyNumberFormat="1" applyFont="1" applyFill="1" applyBorder="1" applyAlignment="1">
      <alignment vertical="center" wrapText="1"/>
    </xf>
    <xf numFmtId="0" fontId="41" fillId="35" borderId="32" xfId="0" applyFont="1" applyFill="1" applyBorder="1" applyAlignment="1">
      <alignment horizontal="center" vertical="center" wrapText="1"/>
    </xf>
    <xf numFmtId="14" fontId="13" fillId="35" borderId="32" xfId="0" applyNumberFormat="1" applyFont="1" applyFill="1" applyBorder="1" applyAlignment="1">
      <alignment vertical="center" wrapText="1"/>
    </xf>
    <xf numFmtId="8" fontId="13" fillId="25" borderId="32" xfId="0" applyNumberFormat="1" applyFont="1" applyFill="1" applyBorder="1" applyAlignment="1">
      <alignment vertical="center" wrapText="1"/>
    </xf>
    <xf numFmtId="0" fontId="13" fillId="25" borderId="32" xfId="0" applyFont="1" applyFill="1" applyBorder="1" applyAlignment="1">
      <alignment vertical="center" wrapText="1"/>
    </xf>
    <xf numFmtId="0" fontId="13" fillId="25" borderId="32" xfId="0" applyFont="1" applyFill="1" applyBorder="1" applyAlignment="1">
      <alignment horizontal="justify" vertical="center" wrapText="1"/>
    </xf>
    <xf numFmtId="0" fontId="13" fillId="0" borderId="32" xfId="0" applyFont="1" applyBorder="1" applyAlignment="1">
      <alignment horizontal="center" vertical="center" wrapText="1"/>
    </xf>
    <xf numFmtId="0" fontId="41" fillId="32" borderId="32" xfId="0" applyFont="1" applyFill="1" applyBorder="1" applyAlignment="1">
      <alignment horizontal="center" vertical="center" wrapText="1"/>
    </xf>
    <xf numFmtId="14" fontId="13" fillId="32" borderId="32" xfId="0" applyNumberFormat="1" applyFont="1" applyFill="1" applyBorder="1" applyAlignment="1">
      <alignment vertical="center" wrapText="1"/>
    </xf>
    <xf numFmtId="0" fontId="41" fillId="31" borderId="32" xfId="0" applyFont="1" applyFill="1" applyBorder="1" applyAlignment="1">
      <alignment horizontal="center" vertical="center" wrapText="1"/>
    </xf>
    <xf numFmtId="0" fontId="13" fillId="0" borderId="32" xfId="0" applyFont="1" applyBorder="1" applyAlignment="1">
      <alignment vertical="center" wrapText="1"/>
    </xf>
    <xf numFmtId="8" fontId="47" fillId="34" borderId="32" xfId="0" applyNumberFormat="1" applyFont="1" applyFill="1" applyBorder="1" applyAlignment="1">
      <alignment vertical="center" wrapText="1"/>
    </xf>
    <xf numFmtId="0" fontId="41" fillId="25" borderId="32" xfId="0" applyFont="1" applyFill="1" applyBorder="1" applyAlignment="1">
      <alignment horizontal="center" vertical="center" wrapText="1"/>
    </xf>
    <xf numFmtId="14" fontId="13" fillId="25" borderId="32" xfId="0" applyNumberFormat="1" applyFont="1" applyFill="1" applyBorder="1" applyAlignment="1">
      <alignment vertical="center" wrapText="1"/>
    </xf>
    <xf numFmtId="0" fontId="13" fillId="25" borderId="32" xfId="0" applyFont="1" applyFill="1" applyBorder="1" applyAlignment="1">
      <alignment horizontal="center" vertical="center" wrapText="1"/>
    </xf>
    <xf numFmtId="8" fontId="47" fillId="33" borderId="32" xfId="0" applyNumberFormat="1" applyFont="1" applyFill="1" applyBorder="1" applyAlignment="1">
      <alignment vertical="center" wrapText="1"/>
    </xf>
    <xf numFmtId="6" fontId="47" fillId="33" borderId="32" xfId="0" applyNumberFormat="1" applyFont="1" applyFill="1" applyBorder="1" applyAlignment="1">
      <alignment vertical="center" wrapText="1"/>
    </xf>
    <xf numFmtId="6" fontId="48" fillId="33" borderId="32" xfId="0" applyNumberFormat="1" applyFont="1" applyFill="1" applyBorder="1" applyAlignment="1">
      <alignment vertical="center" wrapText="1"/>
    </xf>
    <xf numFmtId="0" fontId="13" fillId="32" borderId="32" xfId="0" applyFont="1" applyFill="1" applyBorder="1" applyAlignment="1">
      <alignment horizontal="center" vertical="center" wrapText="1"/>
    </xf>
    <xf numFmtId="0" fontId="13" fillId="32" borderId="32" xfId="0" applyFont="1" applyFill="1" applyBorder="1" applyAlignment="1">
      <alignment vertical="center"/>
    </xf>
    <xf numFmtId="8" fontId="13" fillId="32" borderId="32" xfId="0" applyNumberFormat="1" applyFont="1" applyFill="1" applyBorder="1" applyAlignment="1">
      <alignment vertical="center" wrapText="1"/>
    </xf>
    <xf numFmtId="0" fontId="13" fillId="32" borderId="32" xfId="0" applyFont="1" applyFill="1" applyBorder="1" applyAlignment="1">
      <alignment vertical="center" wrapText="1"/>
    </xf>
    <xf numFmtId="0" fontId="13" fillId="32" borderId="32" xfId="0" applyFont="1" applyFill="1" applyBorder="1" applyAlignment="1">
      <alignment horizontal="justify" vertical="center" wrapText="1"/>
    </xf>
  </cellXfs>
  <cellStyles count="8">
    <cellStyle name="Hipervínculo" xfId="6" builtinId="8"/>
    <cellStyle name="Hyperlink" xfId="7" xr:uid="{AAE11459-A681-4E8B-8696-F0200921769F}"/>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14">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3.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10277"/>
          <a:ext cx="1698993" cy="2023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0260625_Estudio_Mercado2026_VF%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67"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66"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66"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671" Type="http://schemas.openxmlformats.org/officeDocument/2006/relationships/hyperlink" Target="https://gobiernobogota-my.sharepoint.com/:b:/g/personal/planeacion_suba_gobiernobogota_gov_co/IQDvNF9l2Qb0TK5xosgMpQcjAZAcD26bzpGfKZ9MEU7075I?e=vVw1T8"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629" Type="http://schemas.openxmlformats.org/officeDocument/2006/relationships/hyperlink" Target="https://gobiernobogota-my.sharepoint.com/:b:/g/personal/planeacion_suba_gobiernobogota_gov_co/IQCRYwdokRk5Tbk1gEdl6eUjAWGSGcf_py9nrrw3tsMy_PQ?e=10imee"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682" Type="http://schemas.openxmlformats.org/officeDocument/2006/relationships/hyperlink" Target="https://gobiernobogota-my.sharepoint.com/:b:/g/personal/planeacion_suba_gobiernobogota_gov_co/IQCCXGeI9Q-sSKhlBwkWCkNCAfIyluBCfLeLFG4bUfw_hSg?e=BNGEuT"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BbpQz8h13RrOGb_UDDyo0ATIW80VlOqRxvFW33NmUZQ0?e=v8NhmJ"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693" Type="http://schemas.openxmlformats.org/officeDocument/2006/relationships/hyperlink" Target="https://gobiernobogota-my.sharepoint.com/:b:/g/personal/planeacion_suba_gobiernobogota_gov_co/IQCRYwdokRk5Tbk1gEdl6eUjAWGSGcf_py9nrrw3tsMy_PQ?e=E7yCNV"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CwcYGNOPJYRqiJKp0fP8zbAf8Tgv9V9elAoTPFuasF4Sw?e=G7bAVl"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620" Type="http://schemas.openxmlformats.org/officeDocument/2006/relationships/hyperlink" Target="https://gobiernobogota-my.sharepoint.com/:b:/g/personal/planeacion_suba_gobiernobogota_gov_co/IQDBbpQz8h13RrOGb_UDDyo0ATIW80VlOqRxvFW33NmUZQ0?e=v8NhmJ"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BbpQz8h13RrOGb_UDDyo0ATIW80VlOqRxvFW33NmUZQ0?e=v8NhmJ"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631" Type="http://schemas.openxmlformats.org/officeDocument/2006/relationships/hyperlink" Target="https://gobiernobogota-my.sharepoint.com/:b:/g/personal/planeacion_suba_gobiernobogota_gov_co/IQD2Xm6SjkGtTIymO7hHdjJCAWqx8RvgO4akHb0MtZDoE94?e=Rkq7Oe"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XGeI9Q-sSKhlBwkWCkNCAfIyluBCfLeLFG4bUfw_hSg?e=hYayiY"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642" Type="http://schemas.openxmlformats.org/officeDocument/2006/relationships/hyperlink" Target="https://gobiernobogota-my.sharepoint.com/:b:/g/personal/planeacion_suba_gobiernobogota_gov_co/IQDi-18qpHXWS7oRHAMYVMqyAcyQJta6iAohqUZqQE0QtW8?e=ZH0ZIL"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86" Type="http://schemas.openxmlformats.org/officeDocument/2006/relationships/hyperlink" Target="https://gobiernobogota-my.sharepoint.com/:b:/g/personal/planeacion_suba_gobiernobogota_gov_co/IQCCXGeI9Q-sSKhlBwkWCkNCAfIyluBCfLeLFG4bUfw_hSg?e=hYayiY"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653" Type="http://schemas.openxmlformats.org/officeDocument/2006/relationships/hyperlink" Target="https://gobiernobogota-my.sharepoint.com/:b:/g/personal/planeacion_suba_gobiernobogota_gov_co/IQDvNF9l2Qb0TK5xosgMpQcjAZAcD26bzpGfKZ9MEU7075I?e=7aNuLd"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97" Type="http://schemas.openxmlformats.org/officeDocument/2006/relationships/hyperlink" Target="https://gobiernobogota-my.sharepoint.com/:b:/g/personal/planeacion_suba_gobiernobogota_gov_co/IQDBbpQz8h13RrOGb_UDDyo0ATIW80VlOqRxvFW33NmUZQ0?e=v8NhmJ"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664" Type="http://schemas.openxmlformats.org/officeDocument/2006/relationships/hyperlink" Target="https://gobiernobogota-my.sharepoint.com/:b:/g/personal/planeacion_suba_gobiernobogota_gov_co/IQDzwwiOYzRYTYdWyDwWFwqcAZGOv0Mh9YsrPQuAz705OSE?e=r3qXXy"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675" Type="http://schemas.openxmlformats.org/officeDocument/2006/relationships/hyperlink" Target="https://gobiernobogota-my.sharepoint.com/:b:/g/personal/planeacion_suba_gobiernobogota_gov_co/IQDBbpQz8h13RrOGb_UDDyo0ATIW80VlOqRxvFW33NmUZQ0?e=mvDiBp"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CXGeI9Q-sSKhlBwkWCkNCAfIyluBCfLeLFG4bUfw_hSg?e=hYayiY"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602" Type="http://schemas.openxmlformats.org/officeDocument/2006/relationships/hyperlink" Target="https://gobiernobogota-my.sharepoint.com/:b:/g/personal/planeacion_suba_gobiernobogota_gov_co/IQDvNF9l2Qb0TK5xosgMpQcjAZAcD26bzpGfKZ9MEU7075I?e=7aNuL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686" Type="http://schemas.openxmlformats.org/officeDocument/2006/relationships/hyperlink" Target="https://gobiernobogota-my.sharepoint.com/:b:/g/personal/planeacion_suba_gobiernobogota_gov_co/IQDzwwiOYzRYTYdWyDwWFwqcAZGOv0Mh9YsrPQuAz705OSE?e=r3qXXy"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546" Type="http://schemas.openxmlformats.org/officeDocument/2006/relationships/hyperlink" Target="https://gobiernobogota-my.sharepoint.com/:b:/g/personal/planeacion_suba_gobiernobogota_gov_co/IQCRYwdokRk5Tbk1gEdl6eUjAWGSGcf_py9nrrw3tsMy_PQ?e=TjDP6h"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613" Type="http://schemas.openxmlformats.org/officeDocument/2006/relationships/hyperlink" Target="https://gobiernobogota-my.sharepoint.com/:b:/g/personal/planeacion_suba_gobiernobogota_gov_co/IQAJMEJVnsO5RIyEaHd0ajGwARpba57XBdkMbwhgKaOrh6w?e=XXxkl4" TargetMode="External"/><Relationship Id="rId697" Type="http://schemas.openxmlformats.org/officeDocument/2006/relationships/hyperlink" Target="https://gobiernobogota-my.sharepoint.com/:b:/g/personal/planeacion_suba_gobiernobogota_gov_co/IQCRYwdokRk5Tbk1gEdl6eUjAWGSGcf_py9nrrw3tsMy_PQ?e=E7yCNV"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557" Type="http://schemas.openxmlformats.org/officeDocument/2006/relationships/hyperlink" Target="https://gobiernobogota-my.sharepoint.com/:b:/g/personal/planeacion_suba_gobiernobogota_gov_co/IQBLs79llKGYRLT1SMloVQe8Afda3LNHw7gZsCj6rvu5iKA?e=IWb0Mn"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624" Type="http://schemas.openxmlformats.org/officeDocument/2006/relationships/hyperlink" Target="https://gobiernobogota-my.sharepoint.com/:b:/g/personal/planeacion_suba_gobiernobogota_gov_co/IQCCXGeI9Q-sSKhlBwkWCkNCAfIyluBCfLeLFG4bUfw_hSg?e=hYayiY"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BoPihv-XZSS66IF--FaUyNAZe5oAtczRus4jDCR1c3Irw?e=IGsYk9"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635" Type="http://schemas.openxmlformats.org/officeDocument/2006/relationships/hyperlink" Target="https://gobiernobogota-my.sharepoint.com/:b:/g/personal/planeacion_suba_gobiernobogota_gov_co/IQDvNF9l2Qb0TK5xosgMpQcjAZAcD26bzpGfKZ9MEU7075I?e=7aNuLd"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702" Type="http://schemas.openxmlformats.org/officeDocument/2006/relationships/hyperlink" Target="https://gobiernobogota-my.sharepoint.com/:b:/g/personal/planeacion_suba_gobiernobogota_gov_co/IQAb3EI9sGW1TrG2n4BcreviAd9PV-gPvxyjtl7wuCmS-SY?e=XpRBYs"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79" Type="http://schemas.openxmlformats.org/officeDocument/2006/relationships/hyperlink" Target="https://gobiernobogota-my.sharepoint.com/:b:/g/personal/planeacion_suba_gobiernobogota_gov_co/IQDBbpQz8h13RrOGb_UDDyo0ATIW80VlOqRxvFW33NmUZQ0?e=v8NhmJ"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646" Type="http://schemas.openxmlformats.org/officeDocument/2006/relationships/hyperlink" Target="https://gobiernobogota-my.sharepoint.com/:b:/g/personal/planeacion_suba_gobiernobogota_gov_co/IQAJMEJVnsO5RIyEaHd0ajGwARpba57XBdkMbwhgKaOrh6w?e=17Ievf"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657" Type="http://schemas.openxmlformats.org/officeDocument/2006/relationships/hyperlink" Target="https://gobiernobogota-my.sharepoint.com/:b:/g/personal/planeacion_suba_gobiernobogota_gov_co/IQBnAEJkzxumRr6QYw9bqHT2Abb4ku5TDAvwn8QH_nzv7g4?e=51aWyK"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570" Type="http://schemas.openxmlformats.org/officeDocument/2006/relationships/hyperlink" Target="https://gobiernobogota-my.sharepoint.com/:b:/g/personal/planeacion_suba_gobiernobogota_gov_co/IQChSRQDriTZTqzoP5ijae0fAYIPgAuLONuuztACQyc9hoM?e=OVIkG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668" Type="http://schemas.openxmlformats.org/officeDocument/2006/relationships/hyperlink" Target="https://gobiernobogota-my.sharepoint.com/:b:/g/personal/planeacion_suba_gobiernobogota_gov_co/IQDvNF9l2Qb0TK5xosgMpQcjAZAcD26bzpGfKZ9MEU7075I?e=vVw1T8"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581" Type="http://schemas.openxmlformats.org/officeDocument/2006/relationships/hyperlink" Target="https://gobiernobogota-my.sharepoint.com/:b:/g/personal/planeacion_suba_gobiernobogota_gov_co/IQDhhQw8SFllRpC2WctzAQNLAebZCiK6UF014HHG6904RBg?e=ErrvkB"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637" Type="http://schemas.openxmlformats.org/officeDocument/2006/relationships/hyperlink" Target="https://gobiernobogota-my.sharepoint.com/:b:/g/personal/planeacion_suba_gobiernobogota_gov_co/IQCRYwdokRk5Tbk1gEdl6eUjAWGSGcf_py9nrrw3tsMy_PQ?e=10imee" TargetMode="External"/><Relationship Id="rId679" Type="http://schemas.openxmlformats.org/officeDocument/2006/relationships/hyperlink" Target="https://gobiernobogota-my.sharepoint.com/:b:/g/personal/planeacion_suba_gobiernobogota_gov_co/IQDBbpQz8h13RrOGb_UDDyo0ATIW80VlOqRxvFW33NmUZQ0?e=GBTn64"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CRYwdokRk5Tbk1gEdl6eUjAWGSGcf_py9nrrw3tsMy_PQ?e=10imee" TargetMode="External"/><Relationship Id="rId690" Type="http://schemas.openxmlformats.org/officeDocument/2006/relationships/hyperlink" Target="https://gobiernobogota-my.sharepoint.com/:b:/g/personal/planeacion_suba_gobiernobogota_gov_co/IQDvNF9l2Qb0TK5xosgMpQcjAZAcD26bzpGfKZ9MEU7075I?e=vVw1T8" TargetMode="External"/><Relationship Id="rId704" Type="http://schemas.openxmlformats.org/officeDocument/2006/relationships/printerSettings" Target="../printerSettings/printerSettings4.bin"/><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A5FZeVgn5CSbPnwVO8DZ4LAXCfqvPjVZt7WZHPx2codNM?e=FnoIze"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592" Type="http://schemas.openxmlformats.org/officeDocument/2006/relationships/hyperlink" Target="https://gobiernobogota-my.sharepoint.com/:b:/g/personal/planeacion_suba_gobiernobogota_gov_co/IQAJMEJVnsO5RIyEaHd0ajGwARpba57XBdkMbwhgKaOrh6w?e=p4u5D3" TargetMode="External"/><Relationship Id="rId606" Type="http://schemas.openxmlformats.org/officeDocument/2006/relationships/hyperlink" Target="https://gobiernobogota-my.sharepoint.com/:b:/g/personal/planeacion_suba_gobiernobogota_gov_co/IQDvNF9l2Qb0TK5xosgMpQcjAZAcD26bzpGfKZ9MEU7075I?e=7aNuLd" TargetMode="External"/><Relationship Id="rId648" Type="http://schemas.openxmlformats.org/officeDocument/2006/relationships/hyperlink" Target="https://gobiernobogota-my.sharepoint.com/:b:/g/personal/planeacion_suba_gobiernobogota_gov_co/IQDBbpQz8h13RrOGb_UDDyo0ATIW80VlOqRxvFW33NmUZQ0?e=v8NhmJ"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DBbpQz8h13RrOGb_UDDyo0ATIW80VlOqRxvFW33NmUZQ0?e=v8NhmJ" TargetMode="External"/><Relationship Id="rId617" Type="http://schemas.openxmlformats.org/officeDocument/2006/relationships/hyperlink" Target="https://gobiernobogota-my.sharepoint.com/:b:/g/personal/planeacion_suba_gobiernobogota_gov_co/IQDBbpQz8h13RrOGb_UDDyo0ATIW80VlOqRxvFW33NmUZQ0?e=v8NhmJ" TargetMode="External"/><Relationship Id="rId659" Type="http://schemas.openxmlformats.org/officeDocument/2006/relationships/hyperlink" Target="https://gobiernobogota-my.sharepoint.com/:b:/g/personal/planeacion_suba_gobiernobogota_gov_co/IQDvNF9l2Qb0TK5xosgMpQcjAZAcD26bzpGfKZ9MEU7075I?e=vVw1T8"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670" Type="http://schemas.openxmlformats.org/officeDocument/2006/relationships/hyperlink" Target="https://gobiernobogota-my.sharepoint.com/:b:/g/personal/planeacion_suba_gobiernobogota_gov_co/IQDzwwiOYzRYTYdWyDwWFwqcAZGOv0Mh9YsrPQuAz705OSE?e=r3qXXy"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CXGeI9Q-sSKhlBwkWCkNCAfIyluBCfLeLFG4bUfw_hSg?e=hYayiY" TargetMode="External"/><Relationship Id="rId628" Type="http://schemas.openxmlformats.org/officeDocument/2006/relationships/hyperlink" Target="https://gobiernobogota-my.sharepoint.com/:b:/g/personal/planeacion_suba_gobiernobogota_gov_co/IQAJMEJVnsO5RIyEaHd0ajGwARpba57XBdkMbwhgKaOrh6w?e=XXxkl4"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681" Type="http://schemas.openxmlformats.org/officeDocument/2006/relationships/hyperlink" Target="https://gobiernobogota-my.sharepoint.com/:b:/g/personal/planeacion_suba_gobiernobogota_gov_co/IQCRYwdokRk5Tbk1gEdl6eUjAWGSGcf_py9nrrw3tsMy_PQ?e=E7yCNV"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Bbvpulg6vlQJOqR_88H3jWAWaDTLU95Faf1FI6i2uMlcw?e=gicXyB" TargetMode="External"/><Relationship Id="rId583" Type="http://schemas.openxmlformats.org/officeDocument/2006/relationships/hyperlink" Target="https://gobiernobogota-my.sharepoint.com/:b:/g/personal/planeacion_suba_gobiernobogota_gov_co/IQDvNF9l2Qb0TK5xosgMpQcjAZAcD26bzpGfKZ9MEU7075I?e=7aNuLd" TargetMode="External"/><Relationship Id="rId639" Type="http://schemas.openxmlformats.org/officeDocument/2006/relationships/hyperlink" Target="https://gobiernobogota-my.sharepoint.com/:b:/g/personal/planeacion_suba_gobiernobogota_gov_co/IQClXPUy38lXQbu6qIsYFdXxAdH9NdxClvDdkzEldimIr3s?e=DsuZog"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650" Type="http://schemas.openxmlformats.org/officeDocument/2006/relationships/hyperlink" Target="https://gobiernobogota-my.sharepoint.com/:b:/g/personal/planeacion_suba_gobiernobogota_gov_co/IQDvNF9l2Qb0TK5xosgMpQcjAZAcD26bzpGfKZ9MEU7075I?e=7aNuLd"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692" Type="http://schemas.openxmlformats.org/officeDocument/2006/relationships/hyperlink" Target="https://gobiernobogota-my.sharepoint.com/:b:/g/personal/planeacion_suba_gobiernobogota_gov_co/IQDzwwiOYzRYTYdWyDwWFwqcAZGOv0Mh9YsrPQuAz705OSE?e=r3qXXy"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BaKiN6JX0QRIkNxMpoJiWiAct9pbjXl02Z8AlzX-49NbM?e=zuCC8M" TargetMode="External"/><Relationship Id="rId594" Type="http://schemas.openxmlformats.org/officeDocument/2006/relationships/hyperlink" Target="https://gobiernobogota-my.sharepoint.com/:b:/g/personal/planeacion_suba_gobiernobogota_gov_co/IQDBbpQz8h13RrOGb_UDDyo0ATIW80VlOqRxvFW33NmUZQ0?e=v8NhmJ" TargetMode="External"/><Relationship Id="rId608" Type="http://schemas.openxmlformats.org/officeDocument/2006/relationships/hyperlink" Target="https://gobiernobogota-my.sharepoint.com/:b:/g/personal/planeacion_suba_gobiernobogota_gov_co/IQA0SevqkRPbR4Px80J6wxdrAQUJBVMNWyxlxgVpN7UFZpU?e=8zxB02"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661" Type="http://schemas.openxmlformats.org/officeDocument/2006/relationships/hyperlink" Target="https://gobiernobogota-my.sharepoint.com/:b:/g/personal/planeacion_suba_gobiernobogota_gov_co/IQDzwwiOYzRYTYdWyDwWFwqcAZGOv0Mh9YsrPQuAz705OSE?e=r3qXXy"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CRYwdokRk5Tbk1gEdl6eUjAWGSGcf_py9nrrw3tsMy_PQ?e=10imee" TargetMode="External"/><Relationship Id="rId619" Type="http://schemas.openxmlformats.org/officeDocument/2006/relationships/hyperlink" Target="https://gobiernobogota-my.sharepoint.com/:b:/g/personal/planeacion_suba_gobiernobogota_gov_co/IQAJMEJVnsO5RIyEaHd0ajGwARpba57XBdkMbwhgKaOrh6w?e=XXxkl4"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630" Type="http://schemas.openxmlformats.org/officeDocument/2006/relationships/hyperlink" Target="https://gobiernobogota-my.sharepoint.com/:b:/g/personal/planeacion_suba_gobiernobogota_gov_co/IQDBbpQz8h13RrOGb_UDDyo0ATIW80VlOqRxvFW33NmUZQ0?e=v8NhmJ" TargetMode="External"/><Relationship Id="rId672" Type="http://schemas.openxmlformats.org/officeDocument/2006/relationships/hyperlink" Target="https://gobiernobogota-my.sharepoint.com/:b:/g/personal/planeacion_suba_gobiernobogota_gov_co/IQDBbpQz8h13RrOGb_UDDyo0ATIW80VlOqRxvFW33NmUZQ0?e=mvDiBp"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AJMEJVnsO5RIyEaHd0ajGwARpba57XBdkMbwhgKaOrh6w?e=p4u5D3"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641" Type="http://schemas.openxmlformats.org/officeDocument/2006/relationships/hyperlink" Target="https://gobiernobogota-my.sharepoint.com/:b:/g/personal/planeacion_suba_gobiernobogota_gov_co/IQDo_hCXRu1HQpKf2cqWulM_AStwyIWZfX-r9s7swHEF4_U?e=zfaWao" TargetMode="External"/><Relationship Id="rId683" Type="http://schemas.openxmlformats.org/officeDocument/2006/relationships/hyperlink" Target="https://gobiernobogota-my.sharepoint.com/:b:/g/personal/planeacion_suba_gobiernobogota_gov_co/IQDzwwiOYzRYTYdWyDwWFwqcAZGOv0Mh9YsrPQuAz705OSE?e=r3qXXy"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AJMEJVnsO5RIyEaHd0ajGwARpba57XBdkMbwhgKaOrh6w?e=Gwhy3k"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585" Type="http://schemas.openxmlformats.org/officeDocument/2006/relationships/hyperlink" Target="https://gobiernobogota-my.sharepoint.com/:b:/g/personal/planeacion_suba_gobiernobogota_gov_co/IQCRYwdokRk5Tbk1gEdl6eUjAWGSGcf_py9nrrw3tsMy_PQ?e=10imee"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610" Type="http://schemas.openxmlformats.org/officeDocument/2006/relationships/hyperlink" Target="https://gobiernobogota-my.sharepoint.com/:b:/g/personal/planeacion_suba_gobiernobogota_gov_co/IQA0SevqkRPbR4Px80J6wxdrAQUJBVMNWyxlxgVpN7UFZpU?e=8zxB02" TargetMode="External"/><Relationship Id="rId652" Type="http://schemas.openxmlformats.org/officeDocument/2006/relationships/hyperlink" Target="https://gobiernobogota-my.sharepoint.com/:b:/g/personal/planeacion_suba_gobiernobogota_gov_co/IQAJMEJVnsO5RIyEaHd0ajGwARpba57XBdkMbwhgKaOrh6w?e=cRrx20" TargetMode="External"/><Relationship Id="rId694" Type="http://schemas.openxmlformats.org/officeDocument/2006/relationships/hyperlink" Target="https://gobiernobogota-my.sharepoint.com/:b:/g/personal/planeacion_suba_gobiernobogota_gov_co/IQDBbpQz8h13RrOGb_UDDyo0ATIW80VlOqRxvFW33NmUZQ0?e=mvDiBp"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COrABzfikKS4NDH8Mdfi8kAXwj6g790MtZsu6w4sK5r7M?e=uj0e6Z" TargetMode="External"/><Relationship Id="rId596" Type="http://schemas.openxmlformats.org/officeDocument/2006/relationships/hyperlink" Target="https://gobiernobogota-my.sharepoint.com/:b:/g/personal/planeacion_suba_gobiernobogota_gov_co/IQCRYwdokRk5Tbk1gEdl6eUjAWGSGcf_py9nrrw3tsMy_PQ?e=10imee"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621" Type="http://schemas.openxmlformats.org/officeDocument/2006/relationships/hyperlink" Target="https://gobiernobogota-my.sharepoint.com/:b:/g/personal/planeacion_suba_gobiernobogota_gov_co/IQCCXGeI9Q-sSKhlBwkWCkNCAfIyluBCfLeLFG4bUfw_hSg?e=hYayiY" TargetMode="External"/><Relationship Id="rId663" Type="http://schemas.openxmlformats.org/officeDocument/2006/relationships/hyperlink" Target="https://gobiernobogota-my.sharepoint.com/:b:/g/personal/planeacion_suba_gobiernobogota_gov_co/IQCRYwdokRk5Tbk1gEdl6eUjAWGSGcf_py9nrrw3tsMy_PQ?e=10imee"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JMEJVnsO5RIyEaHd0ajGwARpba57XBdkMbwhgKaOrh6w?e=p4u5D3"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632" Type="http://schemas.openxmlformats.org/officeDocument/2006/relationships/hyperlink" Target="https://gobiernobogota-my.sharepoint.com/:b:/g/personal/planeacion_suba_gobiernobogota_gov_co/IQCCXGeI9Q-sSKhlBwkWCkNCAfIyluBCfLeLFG4bUfw_hSg?e=hYayiY"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674" Type="http://schemas.openxmlformats.org/officeDocument/2006/relationships/hyperlink" Target="https://gobiernobogota-my.sharepoint.com/:b:/g/personal/planeacion_suba_gobiernobogota_gov_co/IQCCXGeI9Q-sSKhlBwkWCkNCAfIyluBCfLeLFG4bUfw_hSg?e=BNGEuT"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AJMEJVnsO5RIyEaHd0ajGwARpba57XBdkMbwhgKaOrh6w?e=Gwhy3k" TargetMode="External"/><Relationship Id="rId576" Type="http://schemas.openxmlformats.org/officeDocument/2006/relationships/hyperlink" Target="https://gobiernobogota-my.sharepoint.com/:b:/g/personal/planeacion_suba_gobiernobogota_gov_co/IQDBbpQz8h13RrOGb_UDDyo0ATIW80VlOqRxvFW33NmUZQ0?e=v8NhmJ"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601" Type="http://schemas.openxmlformats.org/officeDocument/2006/relationships/hyperlink" Target="https://gobiernobogota-my.sharepoint.com/:b:/g/personal/planeacion_suba_gobiernobogota_gov_co/IQAJMEJVnsO5RIyEaHd0ajGwARpba57XBdkMbwhgKaOrh6w?e=XXxkl4" TargetMode="External"/><Relationship Id="rId643" Type="http://schemas.openxmlformats.org/officeDocument/2006/relationships/hyperlink" Target="https://gobiernobogota-my.sharepoint.com/:b:/g/personal/planeacion_suba_gobiernobogota_gov_co/IQAJMEJVnsO5RIyEaHd0ajGwARpba57XBdkMbwhgKaOrh6w?e=17Ievf"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685" Type="http://schemas.openxmlformats.org/officeDocument/2006/relationships/hyperlink" Target="https://gobiernobogota-my.sharepoint.com/:b:/g/personal/planeacion_suba_gobiernobogota_gov_co/IQDBbpQz8h13RrOGb_UDDyo0ATIW80VlOqRxvFW33NmUZQ0?e=mvDiBp"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BbpQz8h13RrOGb_UDDyo0ATIW80VlOqRxvFW33NmUZQ0?e=v8NhmJ" TargetMode="External"/><Relationship Id="rId587" Type="http://schemas.openxmlformats.org/officeDocument/2006/relationships/hyperlink" Target="https://gobiernobogota-my.sharepoint.com/:b:/g/personal/planeacion_suba_gobiernobogota_gov_co/IQD4m5YlIS4KSpo8uFgkuRhbASZ0UwCKVx-5VQLTKGGjEhk?e=zxtgQ0"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612" Type="http://schemas.openxmlformats.org/officeDocument/2006/relationships/hyperlink" Target="https://gobiernobogota-my.sharepoint.com/:b:/g/personal/planeacion_suba_gobiernobogota_gov_co/IQDBbpQz8h13RrOGb_UDDyo0ATIW80VlOqRxvFW33NmUZQ0?e=v8NhmJ"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654" Type="http://schemas.openxmlformats.org/officeDocument/2006/relationships/hyperlink" Target="https://gobiernobogota-my.sharepoint.com/:b:/g/personal/planeacion_suba_gobiernobogota_gov_co/IQDBbpQz8h13RrOGb_UDDyo0ATIW80VlOqRxvFW33NmUZQ0?e=v8NhmJ" TargetMode="External"/><Relationship Id="rId696" Type="http://schemas.openxmlformats.org/officeDocument/2006/relationships/hyperlink" Target="https://gobiernobogota-my.sharepoint.com/:b:/g/personal/planeacion_suba_gobiernobogota_gov_co/IQCCXGeI9Q-sSKhlBwkWCkNCAfIyluBCfLeLFG4bUfw_hSg?e=BNGEuT"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AJMEJVnsO5RIyEaHd0ajGwARpba57XBdkMbwhgKaOrh6w?e=Gwhy3k"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598" Type="http://schemas.openxmlformats.org/officeDocument/2006/relationships/hyperlink" Target="https://gobiernobogota-my.sharepoint.com/:b:/g/personal/planeacion_suba_gobiernobogota_gov_co/IQAlh1FNTNLdTYvCbh1UxAssAREhRlI9_RKUtqnzpw90FNg?e=XdZ4Tp"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623" Type="http://schemas.openxmlformats.org/officeDocument/2006/relationships/hyperlink" Target="https://gobiernobogota-my.sharepoint.com/:b:/g/personal/planeacion_suba_gobiernobogota_gov_co/IQDvNF9l2Qb0TK5xosgMpQcjAZAcD26bzpGfKZ9MEU7075I?e=7aNuLd" TargetMode="External"/><Relationship Id="rId665" Type="http://schemas.openxmlformats.org/officeDocument/2006/relationships/hyperlink" Target="https://gobiernobogota-my.sharepoint.com/:b:/g/personal/planeacion_suba_gobiernobogota_gov_co/IQDBbpQz8h13RrOGb_UDDyo0ATIW80VlOqRxvFW33NmUZQ0?e=v8NhmJ"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DBbpQz8h13RrOGb_UDDyo0ATIW80VlOqRxvFW33NmUZQ0?e=v8NhmJ"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634" Type="http://schemas.openxmlformats.org/officeDocument/2006/relationships/hyperlink" Target="https://gobiernobogota-my.sharepoint.com/:b:/g/personal/planeacion_suba_gobiernobogota_gov_co/IQCRYwdokRk5Tbk1gEdl6eUjAWGSGcf_py9nrrw3tsMy_PQ?e=10imee" TargetMode="External"/><Relationship Id="rId676" Type="http://schemas.openxmlformats.org/officeDocument/2006/relationships/hyperlink" Target="https://gobiernobogota-my.sharepoint.com/:b:/g/personal/planeacion_suba_gobiernobogota_gov_co/IQDzwwiOYzRYTYdWyDwWFwqcAZGOv0Mh9YsrPQuAz705OSE?e=r3qXXy"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RYwdokRk5Tbk1gEdl6eUjAWGSGcf_py9nrrw3tsMy_PQ?e=10imee" TargetMode="External"/><Relationship Id="rId701" Type="http://schemas.openxmlformats.org/officeDocument/2006/relationships/hyperlink" Target="https://gobiernobogota-my.sharepoint.com/:b:/g/personal/planeacion_suba_gobiernobogota_gov_co/IQDzwwiOYzRYTYdWyDwWFwqcAZGOv0Mh9YsrPQuAz705OSE?e=r3qXXy"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DvNF9l2Qb0TK5xosgMpQcjAZAcD26bzpGfKZ9MEU7075I?e=7aNuLd"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603" Type="http://schemas.openxmlformats.org/officeDocument/2006/relationships/hyperlink" Target="https://gobiernobogota-my.sharepoint.com/:b:/g/personal/planeacion_suba_gobiernobogota_gov_co/IQCCXGeI9Q-sSKhlBwkWCkNCAfIyluBCfLeLFG4bUfw_hSg?e=hYayiY" TargetMode="External"/><Relationship Id="rId645" Type="http://schemas.openxmlformats.org/officeDocument/2006/relationships/hyperlink" Target="https://gobiernobogota-my.sharepoint.com/:b:/g/personal/planeacion_suba_gobiernobogota_gov_co/IQDBbpQz8h13RrOGb_UDDyo0ATIW80VlOqRxvFW33NmUZQ0?e=v8NhmJ" TargetMode="External"/><Relationship Id="rId687" Type="http://schemas.openxmlformats.org/officeDocument/2006/relationships/hyperlink" Target="https://gobiernobogota-my.sharepoint.com/:b:/g/personal/planeacion_suba_gobiernobogota_gov_co/IQCRYwdokRk5Tbk1gEdl6eUjAWGSGcf_py9nrrw3tsMy_PQ?e=E7yCNV"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AaCfUGQ65US4t7p2nSotZxAaa0DAJZ4bWWast2BlddAqU?e=pac1XK" TargetMode="External"/><Relationship Id="rId589" Type="http://schemas.openxmlformats.org/officeDocument/2006/relationships/hyperlink" Target="https://gobiernobogota-my.sharepoint.com/:b:/g/personal/planeacion_suba_gobiernobogota_gov_co/IQAJMEJVnsO5RIyEaHd0ajGwARpba57XBdkMbwhgKaOrh6w?e=p4u5D3"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614" Type="http://schemas.openxmlformats.org/officeDocument/2006/relationships/hyperlink" Target="https://gobiernobogota-my.sharepoint.com/:b:/g/personal/planeacion_suba_gobiernobogota_gov_co/IQDBbpQz8h13RrOGb_UDDyo0ATIW80VlOqRxvFW33NmUZQ0?e=v8NhmJ" TargetMode="External"/><Relationship Id="rId656" Type="http://schemas.openxmlformats.org/officeDocument/2006/relationships/hyperlink" Target="https://gobiernobogota-my.sharepoint.com/:b:/g/personal/planeacion_suba_gobiernobogota_gov_co/IQDvNF9l2Qb0TK5xosgMpQcjAZAcD26bzpGfKZ9MEU7075I?e=7aNuLd"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698" Type="http://schemas.openxmlformats.org/officeDocument/2006/relationships/hyperlink" Target="https://gobiernobogota-my.sharepoint.com/:b:/g/personal/planeacion_suba_gobiernobogota_gov_co/IQDzwwiOYzRYTYdWyDwWFwqcAZGOv0Mh9YsrPQuAz705OSE?e=r3qXXy"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DBbpQz8h13RrOGb_UDDyo0ATIW80VlOqRxvFW33NmUZQ0?e=v8NhmJ"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625" Type="http://schemas.openxmlformats.org/officeDocument/2006/relationships/hyperlink" Target="https://gobiernobogota-my.sharepoint.com/:b:/g/personal/planeacion_suba_gobiernobogota_gov_co/IQCRYwdokRk5Tbk1gEdl6eUjAWGSGcf_py9nrrw3tsMy_PQ?e=10imee"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667" Type="http://schemas.openxmlformats.org/officeDocument/2006/relationships/hyperlink" Target="https://gobiernobogota-my.sharepoint.com/:b:/g/personal/planeacion_suba_gobiernobogota_gov_co/IQDzwwiOYzRYTYdWyDwWFwqcAZGOv0Mh9YsrPQuAz705OSE?e=r3qXXy"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CYc1tZf-A7SLUz-Vh9Cwr2AcsdGBd9AfPwa4vKf850A50?e=WPHL4a"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hyperlink" Target="https://gobiernobogota-my.sharepoint.com/:b:/g/personal/planeacion_suba_gobiernobogota_gov_co/IQAJMEJVnsO5RIyEaHd0ajGwARpba57XBdkMbwhgKaOrh6w?e=p4u5D3" TargetMode="External"/><Relationship Id="rId636" Type="http://schemas.openxmlformats.org/officeDocument/2006/relationships/hyperlink" Target="https://gobiernobogota-my.sharepoint.com/:b:/g/personal/planeacion_suba_gobiernobogota_gov_co/IQDplUllSQ3IS5JI5clyS0BeAeaCQkGx0CC-1PNLU52Alns?e=LdaUng"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678" Type="http://schemas.openxmlformats.org/officeDocument/2006/relationships/hyperlink" Target="https://gobiernobogota-my.sharepoint.com/:b:/g/personal/planeacion_suba_gobiernobogota_gov_co/IQCRaZOYDo20S7OqX7CMXPQKAe8TfXmeqmoKDKy7rEawQ0w?e=kABnEz"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DgeuH98Ic3SpU0tD9AhSMqAdRmJz_Tw-NWGHVCFgn1Lsc?e=RjUjjI" TargetMode="External"/><Relationship Id="rId703" Type="http://schemas.openxmlformats.org/officeDocument/2006/relationships/hyperlink" Target="https://gobiernobogota-my.sharepoint.com/:b:/g/personal/planeacion_suba_gobiernobogota_gov_co/IQDBbpQz8h13RrOGb_UDDyo0ATIW80VlOqRxvFW33NmUZQ0?e=mvDiBp"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591" Type="http://schemas.openxmlformats.org/officeDocument/2006/relationships/hyperlink" Target="https://gobiernobogota-my.sharepoint.com/:b:/g/personal/planeacion_suba_gobiernobogota_gov_co/IQCCXGeI9Q-sSKhlBwkWCkNCAfIyluBCfLeLFG4bUfw_hSg?e=hYayiY" TargetMode="External"/><Relationship Id="rId605" Type="http://schemas.openxmlformats.org/officeDocument/2006/relationships/hyperlink" Target="https://gobiernobogota-my.sharepoint.com/:b:/g/personal/planeacion_suba_gobiernobogota_gov_co/IQCRYwdokRk5Tbk1gEdl6eUjAWGSGcf_py9nrrw3tsMy_PQ?e=10ime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647" Type="http://schemas.openxmlformats.org/officeDocument/2006/relationships/hyperlink" Target="https://gobiernobogota-my.sharepoint.com/:b:/g/personal/planeacion_suba_gobiernobogota_gov_co/IQCCXGeI9Q-sSKhlBwkWCkNCAfIyluBCfLeLFG4bUfw_hSg?e=hYayiY" TargetMode="External"/><Relationship Id="rId689" Type="http://schemas.openxmlformats.org/officeDocument/2006/relationships/hyperlink" Target="https://gobiernobogota-my.sharepoint.com/:b:/g/personal/planeacion_suba_gobiernobogota_gov_co/IQDzwwiOYzRYTYdWyDwWFwqcAZGOv0Mh9YsrPQuAz705OSE?e=r3qXXy"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hgas4JEPoSZk2dplIijPaAR4fz6b2oxauaMSD9q0gcao?e=QdLOT9"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DvNF9l2Qb0TK5xosgMpQcjAZAcD26bzpGfKZ9MEU7075I?e=7aNuLd"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616" Type="http://schemas.openxmlformats.org/officeDocument/2006/relationships/hyperlink" Target="https://gobiernobogota-my.sharepoint.com/:b:/g/personal/planeacion_suba_gobiernobogota_gov_co/IQAJMEJVnsO5RIyEaHd0ajGwARpba57XBdkMbwhgKaOrh6w?e=GkzdhY" TargetMode="External"/><Relationship Id="rId658" Type="http://schemas.openxmlformats.org/officeDocument/2006/relationships/hyperlink" Target="https://gobiernobogota-my.sharepoint.com/:b:/g/personal/planeacion_suba_gobiernobogota_gov_co/IQDzwwiOYzRYTYdWyDwWFwqcAZGOv0Mh9YsrPQuAz705OSE?e=r3qXXy"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AJMEJVnsO5RIyEaHd0ajGwARpba57XBdkMbwhgKaOrh6w?e=p4u5D3" TargetMode="External"/><Relationship Id="rId627" Type="http://schemas.openxmlformats.org/officeDocument/2006/relationships/hyperlink" Target="https://gobiernobogota-my.sharepoint.com/:b:/g/personal/planeacion_suba_gobiernobogota_gov_co/IQCrOjJCfKJcTKuIYMBWhLXIAUS9x-0uTdWI2Lsh7y3q6Uo?e=ntP0j7" TargetMode="External"/><Relationship Id="rId669" Type="http://schemas.openxmlformats.org/officeDocument/2006/relationships/hyperlink" Target="https://gobiernobogota-my.sharepoint.com/:b:/g/personal/planeacion_suba_gobiernobogota_gov_co/IQCCXGeI9Q-sSKhlBwkWCkNCAfIyluBCfLeLFG4bUfw_hSg?e=BNGEuT"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680" Type="http://schemas.openxmlformats.org/officeDocument/2006/relationships/hyperlink" Target="https://gobiernobogota-my.sharepoint.com/:b:/g/personal/planeacion_suba_gobiernobogota_gov_co/IQDzwwiOYzRYTYdWyDwWFwqcAZGOv0Mh9YsrPQuAz705OSE?e=r3qXXy"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AJMEJVnsO5RIyEaHd0ajGwARpba57XBdkMbwhgKaOrh6w?e=Gwhy3k"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582" Type="http://schemas.openxmlformats.org/officeDocument/2006/relationships/hyperlink" Target="https://gobiernobogota-my.sharepoint.com/:b:/g/personal/planeacion_suba_gobiernobogota_gov_co/IQDBbpQz8h13RrOGb_UDDyo0ATIW80VlOqRxvFW33NmUZQ0?e=v8NhmJ" TargetMode="External"/><Relationship Id="rId638" Type="http://schemas.openxmlformats.org/officeDocument/2006/relationships/hyperlink" Target="https://gobiernobogota-my.sharepoint.com/:b:/g/personal/planeacion_suba_gobiernobogota_gov_co/IQDvNF9l2Qb0TK5xosgMpQcjAZAcD26bzpGfKZ9MEU7075I?e=7aNuLd"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705" Type="http://schemas.openxmlformats.org/officeDocument/2006/relationships/drawing" Target="../drawings/drawing5.xm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691" Type="http://schemas.openxmlformats.org/officeDocument/2006/relationships/hyperlink" Target="https://gobiernobogota-my.sharepoint.com/:b:/g/personal/planeacion_suba_gobiernobogota_gov_co/IQDBbpQz8h13RrOGb_UDDyo0ATIW80VlOqRxvFW33NmUZQ0?e=mvDiBp"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ACbxSTqU05T7yoB1jV5voDAWMikKlIhydLs3_xZ3Jcxgo?e=IYGLE4" TargetMode="External"/><Relationship Id="rId593" Type="http://schemas.openxmlformats.org/officeDocument/2006/relationships/hyperlink" Target="https://gobiernobogota-my.sharepoint.com/:b:/g/personal/planeacion_suba_gobiernobogota_gov_co/IQCRYwdokRk5Tbk1gEdl6eUjAWGSGcf_py9nrrw3tsMy_PQ?e=10imee" TargetMode="External"/><Relationship Id="rId607" Type="http://schemas.openxmlformats.org/officeDocument/2006/relationships/hyperlink" Target="https://gobiernobogota-my.sharepoint.com/:b:/g/personal/planeacion_suba_gobiernobogota_gov_co/IQAJMEJVnsO5RIyEaHd0ajGwARpba57XBdkMbwhgKaOrh6w?e=XXxkl4" TargetMode="External"/><Relationship Id="rId649" Type="http://schemas.openxmlformats.org/officeDocument/2006/relationships/hyperlink" Target="https://gobiernobogota-my.sharepoint.com/:b:/g/personal/planeacion_suba_gobiernobogota_gov_co/IQAJMEJVnsO5RIyEaHd0ajGwARpba57XBdkMbwhgKaOrh6w?e=cRrx20"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660" Type="http://schemas.openxmlformats.org/officeDocument/2006/relationships/hyperlink" Target="https://gobiernobogota-my.sharepoint.com/:b:/g/personal/planeacion_suba_gobiernobogota_gov_co/IQDBbpQz8h13RrOGb_UDDyo0ATIW80VlOqRxvFW33NmUZQ0?e=mvDiBp"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AJMEJVnsO5RIyEaHd0ajGwARpba57XBdkMbwhgKaOrh6w?e=p4u5D3" TargetMode="External"/><Relationship Id="rId618" Type="http://schemas.openxmlformats.org/officeDocument/2006/relationships/hyperlink" Target="https://gobiernobogota-my.sharepoint.com/:b:/g/personal/planeacion_suba_gobiernobogota_gov_co/IQDvNF9l2Qb0TK5xosgMpQcjAZAcD26bzpGfKZ9MEU7075I?e=7aNuLd"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BbpQz8h13RrOGb_UDDyo0ATIW80VlOqRxvFW33NmUZQ0?e=v8NhmJ"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640" Type="http://schemas.openxmlformats.org/officeDocument/2006/relationships/hyperlink" Target="https://gobiernobogota-my.sharepoint.com/:b:/g/personal/planeacion_suba_gobiernobogota_gov_co/IQDBbpQz8h13RrOGb_UDDyo0ATIW80VlOqRxvFW33NmUZQ0?e=kUNGX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84" Type="http://schemas.openxmlformats.org/officeDocument/2006/relationships/hyperlink" Target="https://gobiernobogota-my.sharepoint.com/:b:/g/personal/planeacion_suba_gobiernobogota_gov_co/IQARQmi3YwEWRofUCbztAC2oAW69yNdy7mrQfYCOTK4G0tU?e=anERJa"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651" Type="http://schemas.openxmlformats.org/officeDocument/2006/relationships/hyperlink" Target="https://gobiernobogota-my.sharepoint.com/:b:/g/personal/planeacion_suba_gobiernobogota_gov_co/IQDBbpQz8h13RrOGb_UDDyo0ATIW80VlOqRxvFW33NmUZQ0?e=v8NhmJ"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609" Type="http://schemas.openxmlformats.org/officeDocument/2006/relationships/hyperlink" Target="https://gobiernobogota-my.sharepoint.com/:b:/g/personal/planeacion_suba_gobiernobogota_gov_co/IQDBbpQz8h13RrOGb_UDDyo0ATIW80VlOqRxvFW33NmUZQ0?e=v8NhmJ"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595" Type="http://schemas.openxmlformats.org/officeDocument/2006/relationships/hyperlink" Target="https://gobiernobogota-my.sharepoint.com/:b:/g/personal/planeacion_suba_gobiernobogota_gov_co/IQAJMEJVnsO5RIyEaHd0ajGwARpba57XBdkMbwhgKaOrh6w?e=p4u5D3"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662" Type="http://schemas.openxmlformats.org/officeDocument/2006/relationships/hyperlink" Target="https://gobiernobogota-my.sharepoint.com/:b:/g/personal/planeacion_suba_gobiernobogota_gov_co/IQCCXGeI9Q-sSKhlBwkWCkNCAfIyluBCfLeLFG4bUfw_hSg?e=hYayiY"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673" Type="http://schemas.openxmlformats.org/officeDocument/2006/relationships/hyperlink" Target="https://gobiernobogota-my.sharepoint.com/:b:/g/personal/planeacion_suba_gobiernobogota_gov_co/IQDzwwiOYzRYTYdWyDwWFwqcAZGOv0Mh9YsrPQuAz705OSE?e=r3qXXy"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600" Type="http://schemas.openxmlformats.org/officeDocument/2006/relationships/hyperlink" Target="https://gobiernobogota-my.sharepoint.com/:b:/g/personal/planeacion_suba_gobiernobogota_gov_co/IQDBbpQz8h13RrOGb_UDDyo0ATIW80VlOqRxvFW33NmUZQ0?e=v8NhmJ" TargetMode="External"/><Relationship Id="rId684" Type="http://schemas.openxmlformats.org/officeDocument/2006/relationships/hyperlink" Target="https://gobiernobogota-my.sharepoint.com/:b:/g/personal/planeacion_suba_gobiernobogota_gov_co/IQCCXGeI9Q-sSKhlBwkWCkNCAfIyluBCfLeLFG4bUfw_hSg?e=BNGEuT"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544" Type="http://schemas.openxmlformats.org/officeDocument/2006/relationships/hyperlink" Target="https://gobiernobogota-my.sharepoint.com/:b:/g/personal/planeacion_suba_gobiernobogota_gov_co/IQApMLSgIWJmQ4pxqQ-_eHiKARmD7R5OWOdCVcl86p8hITw?e=nkyt2Y"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611" Type="http://schemas.openxmlformats.org/officeDocument/2006/relationships/hyperlink" Target="https://gobiernobogota-my.sharepoint.com/:b:/g/personal/planeacion_suba_gobiernobogota_gov_co/IQCCXGeI9Q-sSKhlBwkWCkNCAfIyluBCfLeLFG4bUfw_hSg?e=hYayiY"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695" Type="http://schemas.openxmlformats.org/officeDocument/2006/relationships/hyperlink" Target="https://gobiernobogota-my.sharepoint.com/:b:/g/personal/planeacion_suba_gobiernobogota_gov_co/IQDzwwiOYzRYTYdWyDwWFwqcAZGOv0Mh9YsrPQuAz705OSE?e=r3qXXy"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55" Type="http://schemas.openxmlformats.org/officeDocument/2006/relationships/hyperlink" Target="https://gobiernobogota-my.sharepoint.com/:b:/g/personal/planeacion_suba_gobiernobogota_gov_co/IQDcwr_SRPxRS4ZVWzQZHqaUAUQ_o4YPliPr2tnZIX-LBO8?e=efVKU0"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622" Type="http://schemas.openxmlformats.org/officeDocument/2006/relationships/hyperlink" Target="https://gobiernobogota-my.sharepoint.com/:b:/g/personal/planeacion_suba_gobiernobogota_gov_co/IQAHwndTCM5xQpsDS76p5ieJAUlHKZRUvTrvLz4j3nv3CEA?e=YcsYNN"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66" Type="http://schemas.openxmlformats.org/officeDocument/2006/relationships/hyperlink" Target="https://gobiernobogota-my.sharepoint.com/:b:/g/personal/planeacion_suba_gobiernobogota_gov_co/IQALkldII5KXQqGUlID0P96zAd9M3yUNjD_ov1h3_qL9TgQ?e=4jeqOS"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633" Type="http://schemas.openxmlformats.org/officeDocument/2006/relationships/hyperlink" Target="https://gobiernobogota-my.sharepoint.com/:b:/g/personal/planeacion_suba_gobiernobogota_gov_co/IQCRYwdokRk5Tbk1gEdl6eUjAWGSGcf_py9nrrw3tsMy_PQ?e=10imee"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577" Type="http://schemas.openxmlformats.org/officeDocument/2006/relationships/hyperlink" Target="https://gobiernobogota-my.sharepoint.com/:b:/g/personal/planeacion_suba_gobiernobogota_gov_co/IQAJMEJVnsO5RIyEaHd0ajGwARpba57XBdkMbwhgKaOrh6w?e=p4u5D3" TargetMode="External"/><Relationship Id="rId700" Type="http://schemas.openxmlformats.org/officeDocument/2006/relationships/hyperlink" Target="https://gobiernobogota-my.sharepoint.com/:b:/g/personal/planeacion_suba_gobiernobogota_gov_co/IQDBbpQz8h13RrOGb_UDDyo0ATIW80VlOqRxvFW33NmUZQ0?e=mvDiBp"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644" Type="http://schemas.openxmlformats.org/officeDocument/2006/relationships/hyperlink" Target="https://gobiernobogota-my.sharepoint.com/:b:/g/personal/planeacion_suba_gobiernobogota_gov_co/IQDvNF9l2Qb0TK5xosgMpQcjAZAcD26bzpGfKZ9MEU7075I?e=7aNuLd"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588" Type="http://schemas.openxmlformats.org/officeDocument/2006/relationships/hyperlink" Target="https://gobiernobogota-my.sharepoint.com/:b:/g/personal/planeacion_suba_gobiernobogota_gov_co/IQCRYwdokRk5Tbk1gEdl6eUjAWGSGcf_py9nrrw3tsMy_PQ?e=10imee"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655" Type="http://schemas.openxmlformats.org/officeDocument/2006/relationships/hyperlink" Target="https://gobiernobogota-my.sharepoint.com/:b:/g/personal/planeacion_suba_gobiernobogota_gov_co/IQAJMEJVnsO5RIyEaHd0ajGwARpba57XBdkMbwhgKaOrh6w?e=cRrx20"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99" Type="http://schemas.openxmlformats.org/officeDocument/2006/relationships/hyperlink" Target="https://gobiernobogota-my.sharepoint.com/:b:/g/personal/planeacion_suba_gobiernobogota_gov_co/IQCCXGeI9Q-sSKhlBwkWCkNCAfIyluBCfLeLFG4bUfw_hSg?e=hYayiY"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666" Type="http://schemas.openxmlformats.org/officeDocument/2006/relationships/hyperlink" Target="https://gobiernobogota-my.sharepoint.com/:b:/g/personal/planeacion_suba_gobiernobogota_gov_co/IQAiWuzqli1cSr_VJrhO-3UCATlTlr3oETxJePlNlbWxka8?e=NG4Z0C"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677" Type="http://schemas.openxmlformats.org/officeDocument/2006/relationships/hyperlink" Target="https://gobiernobogota-my.sharepoint.com/:b:/g/personal/planeacion_suba_gobiernobogota_gov_co/IQDzwwiOYzRYTYdWyDwWFwqcAZGOv0Mh9YsrPQuAz705OSE?e=r3qXXy"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537" Type="http://schemas.openxmlformats.org/officeDocument/2006/relationships/hyperlink" Target="https://gobiernobogota-my.sharepoint.com/:b:/g/personal/planeacion_suba_gobiernobogota_gov_co/IQDvNF9l2Qb0TK5xosgMpQcjAZAcD26bzpGfKZ9MEU7075I?e=7aNuLd"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590" Type="http://schemas.openxmlformats.org/officeDocument/2006/relationships/hyperlink" Target="https://gobiernobogota-my.sharepoint.com/:b:/g/personal/planeacion_suba_gobiernobogota_gov_co/IQDvNF9l2Qb0TK5xosgMpQcjAZAcD26bzpGfKZ9MEU7075I?e=7aNuLd" TargetMode="External"/><Relationship Id="rId604" Type="http://schemas.openxmlformats.org/officeDocument/2006/relationships/hyperlink" Target="https://gobiernobogota-my.sharepoint.com/:b:/g/personal/planeacion_suba_gobiernobogota_gov_co/IQC6LgvPJw3DSL4Td9nLn5l3AdY1jIictF2GWWws25cF-7s?e=enzicH"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688" Type="http://schemas.openxmlformats.org/officeDocument/2006/relationships/hyperlink" Target="https://gobiernobogota-my.sharepoint.com/:b:/g/personal/planeacion_suba_gobiernobogota_gov_co/IQDBbpQz8h13RrOGb_UDDyo0ATIW80VlOqRxvFW33NmUZQ0?e=mvDiBp"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548" Type="http://schemas.openxmlformats.org/officeDocument/2006/relationships/hyperlink" Target="https://gobiernobogota-my.sharepoint.com/:b:/g/personal/planeacion_suba_gobiernobogota_gov_co/IQCO_cM34jHhR5Z-SeGawgF1AYRw5SY7QWXbczub9Dq8DYo?e=qfhfUt"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615" Type="http://schemas.openxmlformats.org/officeDocument/2006/relationships/hyperlink" Target="https://gobiernobogota-my.sharepoint.com/:b:/g/personal/planeacion_suba_gobiernobogota_gov_co/IQCCXGeI9Q-sSKhlBwkWCkNCAfIyluBCfLeLFG4bUfw_hSg?e=hYayiY"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699" Type="http://schemas.openxmlformats.org/officeDocument/2006/relationships/hyperlink" Target="https://gobiernobogota-my.sharepoint.com/:b:/g/personal/planeacion_suba_gobiernobogota_gov_co/IQBs4_erRdyuT4OXgm8b3IacAazGRlFG3FMD5Lo-iaVliOY?e=Hn8mOT"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59" Type="http://schemas.openxmlformats.org/officeDocument/2006/relationships/hyperlink" Target="https://gobiernobogota-my.sharepoint.com/:b:/g/personal/planeacion_suba_gobiernobogota_gov_co/IQAJMEJVnsO5RIyEaHd0ajGwARpba57XBdkMbwhgKaOrh6w?e=p4u5D3"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626" Type="http://schemas.openxmlformats.org/officeDocument/2006/relationships/hyperlink" Target="https://gobiernobogota-my.sharepoint.com/:b:/g/personal/planeacion_suba_gobiernobogota_gov_co/IQA0SevqkRPbR4Px80J6wxdrAQUJBVMNWyxlxgVpN7UFZpU?e=8zxB02"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R68"/>
  <sheetViews>
    <sheetView tabSelected="1" view="pageBreakPreview" topLeftCell="A61" zoomScale="40" zoomScaleNormal="40" zoomScaleSheetLayoutView="40" workbookViewId="0">
      <selection activeCell="D61" sqref="D61"/>
    </sheetView>
  </sheetViews>
  <sheetFormatPr baseColWidth="10" defaultColWidth="0" defaultRowHeight="15" customHeight="1"/>
  <cols>
    <col min="1" max="1" width="17.140625" style="3" customWidth="1"/>
    <col min="2" max="2" width="32.42578125" style="3" customWidth="1"/>
    <col min="3" max="3" width="52.42578125" style="3" customWidth="1"/>
    <col min="4" max="4" width="166.140625" style="3" customWidth="1"/>
    <col min="5" max="7" width="28.42578125" style="3" customWidth="1"/>
    <col min="8" max="8" width="46.85546875" style="3" customWidth="1"/>
    <col min="9" max="13" width="25.42578125" style="3" customWidth="1"/>
    <col min="14" max="14" width="39" style="3" customWidth="1"/>
    <col min="15" max="15" width="29.85546875" style="3" customWidth="1"/>
    <col min="16" max="16" width="24.42578125" style="3" customWidth="1"/>
    <col min="17" max="17" width="29.85546875" style="3" customWidth="1"/>
    <col min="18" max="18" width="30.42578125" style="3" customWidth="1"/>
    <col min="19" max="19" width="31.140625" style="3" customWidth="1"/>
    <col min="20" max="20" width="52.42578125" style="3" customWidth="1"/>
    <col min="21" max="21" width="29.85546875" style="3" customWidth="1"/>
    <col min="22" max="22" width="23.5703125" style="3" customWidth="1"/>
    <col min="23" max="23" width="29.85546875" style="3" customWidth="1"/>
    <col min="24" max="24" width="30.42578125" style="3" customWidth="1"/>
    <col min="25" max="25" width="31.140625" style="3" customWidth="1"/>
    <col min="26" max="26" width="33" style="3"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7" width="11.42578125" style="3" customWidth="1"/>
    <col min="78" max="78" width="11.42578125" style="3" hidden="1"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hidden="1"/>
  </cols>
  <sheetData>
    <row r="3" spans="1:96" s="1" customFormat="1" ht="93.75">
      <c r="A3" s="293" t="s">
        <v>0</v>
      </c>
      <c r="B3" s="293"/>
      <c r="C3" s="293"/>
      <c r="D3" s="293"/>
      <c r="E3" s="293"/>
      <c r="F3" s="293"/>
      <c r="G3" s="293"/>
      <c r="H3" s="293"/>
      <c r="I3" s="293"/>
      <c r="J3" s="293"/>
      <c r="K3" s="293"/>
      <c r="L3" s="293"/>
      <c r="M3" s="293"/>
      <c r="N3" s="309" t="s">
        <v>1</v>
      </c>
      <c r="O3" s="310"/>
      <c r="P3" s="310"/>
      <c r="Q3" s="310"/>
      <c r="R3" s="310"/>
      <c r="S3" s="310"/>
      <c r="T3" s="310"/>
      <c r="U3" s="310"/>
      <c r="V3" s="310"/>
      <c r="W3" s="310"/>
      <c r="X3" s="33"/>
      <c r="Y3" s="33"/>
      <c r="Z3" s="33"/>
      <c r="AA3" s="33"/>
      <c r="AB3" s="33"/>
      <c r="AC3" s="33"/>
    </row>
    <row r="4" spans="1:96" s="2" customFormat="1" ht="93.75">
      <c r="A4" s="294"/>
      <c r="B4" s="294"/>
      <c r="C4" s="45" t="s">
        <v>2</v>
      </c>
      <c r="D4" s="243">
        <v>46225</v>
      </c>
      <c r="E4" s="299" t="s">
        <v>3</v>
      </c>
      <c r="F4" s="300"/>
      <c r="G4" s="301"/>
      <c r="H4" s="295" t="s">
        <v>149</v>
      </c>
      <c r="I4" s="295"/>
      <c r="J4" s="295"/>
      <c r="K4" s="295"/>
      <c r="L4" s="295"/>
      <c r="M4" s="295"/>
      <c r="N4" s="311"/>
      <c r="O4" s="312"/>
      <c r="P4" s="312"/>
      <c r="Q4" s="312"/>
      <c r="R4" s="312"/>
      <c r="S4" s="312"/>
      <c r="T4" s="312"/>
      <c r="U4" s="312"/>
      <c r="V4" s="312"/>
      <c r="W4" s="312"/>
      <c r="Z4" s="302" t="s">
        <v>4</v>
      </c>
      <c r="AA4" s="302"/>
      <c r="AB4" s="73">
        <f>IF(B11="","",AA67)</f>
        <v>5461476.4677666649</v>
      </c>
      <c r="AC4" s="38"/>
    </row>
    <row r="5" spans="1:96" s="2" customFormat="1" ht="93.75">
      <c r="A5" s="294"/>
      <c r="B5" s="294"/>
      <c r="C5" s="110" t="s">
        <v>5</v>
      </c>
      <c r="D5" s="296" t="s">
        <v>1571</v>
      </c>
      <c r="E5" s="297"/>
      <c r="F5" s="298"/>
      <c r="G5" s="98"/>
      <c r="H5" s="110" t="s">
        <v>6</v>
      </c>
      <c r="I5" s="296" t="s">
        <v>1572</v>
      </c>
      <c r="J5" s="298"/>
      <c r="K5" s="110" t="s">
        <v>7</v>
      </c>
      <c r="L5" s="296"/>
      <c r="M5" s="298"/>
      <c r="N5" s="311"/>
      <c r="O5" s="312"/>
      <c r="P5" s="312"/>
      <c r="Q5" s="312"/>
      <c r="R5" s="312"/>
      <c r="S5" s="312"/>
      <c r="T5" s="312"/>
      <c r="U5" s="312"/>
      <c r="V5" s="312"/>
      <c r="W5" s="312"/>
      <c r="Z5" s="302" t="s">
        <v>8</v>
      </c>
      <c r="AA5" s="302"/>
      <c r="AB5" s="73">
        <v>0</v>
      </c>
      <c r="AC5" s="38"/>
      <c r="AD5" s="105" t="s">
        <v>9</v>
      </c>
    </row>
    <row r="6" spans="1:96" s="2" customFormat="1" ht="47.45" customHeight="1">
      <c r="A6" s="294"/>
      <c r="B6" s="294"/>
      <c r="C6" s="111" t="s">
        <v>10</v>
      </c>
      <c r="D6" s="286" t="s">
        <v>1573</v>
      </c>
      <c r="E6" s="286"/>
      <c r="F6" s="286"/>
      <c r="G6" s="286"/>
      <c r="H6" s="286"/>
      <c r="I6" s="286"/>
      <c r="J6" s="286"/>
      <c r="K6" s="286"/>
      <c r="L6" s="286"/>
      <c r="M6" s="286"/>
      <c r="N6" s="313"/>
      <c r="O6" s="314"/>
      <c r="P6" s="314"/>
      <c r="Q6" s="314"/>
      <c r="R6" s="314"/>
      <c r="S6" s="314"/>
      <c r="T6" s="314"/>
      <c r="U6" s="314"/>
      <c r="V6" s="314"/>
      <c r="W6" s="314"/>
      <c r="Z6" s="302" t="s">
        <v>11</v>
      </c>
      <c r="AA6" s="302"/>
      <c r="AB6" s="74">
        <f>IF(B11="","",(AB4+AB5))</f>
        <v>5461476.4677666649</v>
      </c>
      <c r="AD6" s="244">
        <v>741000000</v>
      </c>
      <c r="AE6" s="104"/>
      <c r="CA6">
        <v>1</v>
      </c>
      <c r="CB6">
        <v>2</v>
      </c>
      <c r="CC6">
        <v>10</v>
      </c>
      <c r="CD6">
        <v>14</v>
      </c>
      <c r="CE6">
        <v>23</v>
      </c>
      <c r="CF6">
        <v>29</v>
      </c>
      <c r="CG6">
        <v>36</v>
      </c>
      <c r="CH6">
        <v>40</v>
      </c>
      <c r="CI6"/>
      <c r="CJ6">
        <v>48</v>
      </c>
    </row>
    <row r="7" spans="1:96" ht="59.45" customHeight="1">
      <c r="H7" s="292"/>
      <c r="I7" s="292"/>
      <c r="J7" s="292"/>
      <c r="K7" s="292"/>
      <c r="L7" s="292"/>
      <c r="M7" s="292"/>
      <c r="N7" s="292"/>
      <c r="O7" s="292"/>
      <c r="P7" s="292"/>
      <c r="Q7" s="292"/>
      <c r="R7" s="292"/>
      <c r="S7" s="292"/>
      <c r="T7" s="292"/>
      <c r="U7" s="292"/>
      <c r="V7" s="292"/>
      <c r="CA7" t="s">
        <v>12</v>
      </c>
      <c r="CB7" t="s">
        <v>13</v>
      </c>
      <c r="CC7" t="s">
        <v>14</v>
      </c>
      <c r="CD7" t="s">
        <v>15</v>
      </c>
      <c r="CE7" t="s">
        <v>16</v>
      </c>
      <c r="CF7" t="s">
        <v>17</v>
      </c>
      <c r="CG7" t="s">
        <v>18</v>
      </c>
      <c r="CH7" t="s">
        <v>19</v>
      </c>
      <c r="CI7"/>
      <c r="CJ7" t="s">
        <v>20</v>
      </c>
    </row>
    <row r="8" spans="1:96">
      <c r="A8" s="4"/>
      <c r="J8" s="16"/>
      <c r="K8" s="16"/>
      <c r="L8" s="16"/>
      <c r="M8" s="16"/>
      <c r="P8" s="16"/>
      <c r="Q8" s="16"/>
      <c r="R8" s="16"/>
      <c r="S8" s="16"/>
      <c r="V8" s="16"/>
      <c r="W8" s="16"/>
      <c r="X8" s="16"/>
      <c r="Y8" s="16"/>
      <c r="Z8" s="16"/>
    </row>
    <row r="9" spans="1:96" s="18" customFormat="1" ht="24">
      <c r="H9" s="287" t="s">
        <v>21</v>
      </c>
      <c r="I9" s="288"/>
      <c r="J9" s="288"/>
      <c r="K9" s="288"/>
      <c r="L9" s="288"/>
      <c r="M9" s="289"/>
      <c r="N9" s="303" t="s">
        <v>22</v>
      </c>
      <c r="O9" s="304"/>
      <c r="P9" s="304"/>
      <c r="Q9" s="304"/>
      <c r="R9" s="304"/>
      <c r="S9" s="305"/>
      <c r="T9" s="306" t="s">
        <v>23</v>
      </c>
      <c r="U9" s="307"/>
      <c r="V9" s="307"/>
      <c r="W9" s="307"/>
      <c r="X9" s="307"/>
      <c r="Y9" s="308"/>
      <c r="Z9" s="290" t="s">
        <v>24</v>
      </c>
      <c r="AA9" s="291"/>
      <c r="AB9" s="291"/>
      <c r="AC9" s="291"/>
      <c r="CA9" s="18" t="s">
        <v>25</v>
      </c>
      <c r="CJ9" s="18" t="s">
        <v>26</v>
      </c>
    </row>
    <row r="10" spans="1:96" s="157" customFormat="1" ht="103.15" customHeight="1">
      <c r="A10" s="158" t="s">
        <v>27</v>
      </c>
      <c r="B10" s="158" t="s">
        <v>28</v>
      </c>
      <c r="C10" s="158" t="s">
        <v>12</v>
      </c>
      <c r="D10" s="158" t="s">
        <v>13</v>
      </c>
      <c r="E10" s="158" t="s">
        <v>29</v>
      </c>
      <c r="F10" s="158" t="s">
        <v>30</v>
      </c>
      <c r="G10" s="158" t="s">
        <v>31</v>
      </c>
      <c r="H10" s="159" t="s">
        <v>14</v>
      </c>
      <c r="I10" s="159" t="s">
        <v>19</v>
      </c>
      <c r="J10" s="159" t="s">
        <v>32</v>
      </c>
      <c r="K10" s="159" t="s">
        <v>17</v>
      </c>
      <c r="L10" s="159" t="s">
        <v>33</v>
      </c>
      <c r="M10" s="159" t="s">
        <v>34</v>
      </c>
      <c r="N10" s="158" t="s">
        <v>16</v>
      </c>
      <c r="O10" s="158" t="s">
        <v>19</v>
      </c>
      <c r="P10" s="158" t="s">
        <v>35</v>
      </c>
      <c r="Q10" s="158" t="s">
        <v>17</v>
      </c>
      <c r="R10" s="158" t="s">
        <v>33</v>
      </c>
      <c r="S10" s="158" t="s">
        <v>34</v>
      </c>
      <c r="T10" s="160" t="s">
        <v>18</v>
      </c>
      <c r="U10" s="160" t="s">
        <v>19</v>
      </c>
      <c r="V10" s="160" t="s">
        <v>36</v>
      </c>
      <c r="W10" s="160" t="s">
        <v>17</v>
      </c>
      <c r="X10" s="160" t="s">
        <v>33</v>
      </c>
      <c r="Y10" s="160" t="s">
        <v>34</v>
      </c>
      <c r="Z10" s="159" t="s">
        <v>37</v>
      </c>
      <c r="AA10" s="159" t="s">
        <v>38</v>
      </c>
      <c r="AB10" s="159" t="s">
        <v>39</v>
      </c>
      <c r="AC10" s="159" t="s">
        <v>20</v>
      </c>
      <c r="AD10" s="161" t="s">
        <v>40</v>
      </c>
      <c r="CA10" s="157" t="s">
        <v>41</v>
      </c>
      <c r="CB10" s="157" t="s">
        <v>42</v>
      </c>
      <c r="CC10" s="157" t="s">
        <v>43</v>
      </c>
      <c r="CD10" s="157" t="s">
        <v>44</v>
      </c>
      <c r="CE10" s="157" t="s">
        <v>45</v>
      </c>
      <c r="CF10" s="157" t="s">
        <v>46</v>
      </c>
      <c r="CG10" s="157" t="s">
        <v>47</v>
      </c>
      <c r="CH10" s="157" t="s">
        <v>48</v>
      </c>
      <c r="CI10" s="157" t="s">
        <v>49</v>
      </c>
      <c r="CJ10" s="157" t="s">
        <v>41</v>
      </c>
      <c r="CK10" s="157" t="s">
        <v>42</v>
      </c>
      <c r="CL10" s="157" t="s">
        <v>43</v>
      </c>
      <c r="CM10" s="157" t="s">
        <v>44</v>
      </c>
      <c r="CN10" s="157" t="s">
        <v>45</v>
      </c>
      <c r="CO10" s="157" t="s">
        <v>46</v>
      </c>
      <c r="CP10" s="157" t="s">
        <v>47</v>
      </c>
      <c r="CQ10" s="157" t="s">
        <v>48</v>
      </c>
      <c r="CR10" s="157" t="s">
        <v>49</v>
      </c>
    </row>
    <row r="11" spans="1:96" s="7" customFormat="1" ht="106.5" customHeight="1">
      <c r="A11" s="75">
        <f>IF(B11&lt;&gt;"",BG11,"")</f>
        <v>1</v>
      </c>
      <c r="B11" s="108" t="s">
        <v>1249</v>
      </c>
      <c r="C11" s="96" t="s">
        <v>1250</v>
      </c>
      <c r="D11" s="75" t="s">
        <v>1543</v>
      </c>
      <c r="E11" s="108" t="s">
        <v>227</v>
      </c>
      <c r="F11" s="109">
        <v>1</v>
      </c>
      <c r="G11" s="245" t="s">
        <v>228</v>
      </c>
      <c r="H11" s="106" t="s">
        <v>1255</v>
      </c>
      <c r="I11" s="254">
        <v>5500</v>
      </c>
      <c r="J11" s="255">
        <f>I11*19%</f>
        <v>1045</v>
      </c>
      <c r="K11" s="255">
        <f>I11+J11</f>
        <v>6545</v>
      </c>
      <c r="L11" s="255">
        <f>IF(B11="","",(I11*F11))</f>
        <v>5500</v>
      </c>
      <c r="M11" s="255">
        <f>IF(B11="","",(K11*F11))</f>
        <v>6545</v>
      </c>
      <c r="N11" s="107" t="s">
        <v>1257</v>
      </c>
      <c r="O11" s="256">
        <v>5700</v>
      </c>
      <c r="P11" s="257">
        <f>O11*19%</f>
        <v>1083</v>
      </c>
      <c r="Q11" s="257">
        <f>O11+P11</f>
        <v>6783</v>
      </c>
      <c r="R11" s="257">
        <f>IF(B11="","",(O11*F11))</f>
        <v>5700</v>
      </c>
      <c r="S11" s="257">
        <f>IF(B11="","",(Q11*F11))</f>
        <v>6783</v>
      </c>
      <c r="T11" s="97" t="s">
        <v>1259</v>
      </c>
      <c r="U11" s="258">
        <v>5900</v>
      </c>
      <c r="V11" s="259">
        <f>U11*19%</f>
        <v>1121</v>
      </c>
      <c r="W11" s="259">
        <f>U11+V11</f>
        <v>7021</v>
      </c>
      <c r="X11" s="259">
        <f>IF(B11="","",(U11*F11))</f>
        <v>5900</v>
      </c>
      <c r="Y11" s="259">
        <f>IF(B11="","",(W11*F11))</f>
        <v>7021</v>
      </c>
      <c r="Z11" s="260">
        <f>IF(A11="","",AVERAGE(K11,Q11,W11))</f>
        <v>6783</v>
      </c>
      <c r="AA11" s="260">
        <f>IF(B11="","",Z11*F11)</f>
        <v>6783</v>
      </c>
      <c r="AB11" s="261">
        <f>IF(B11="","",STDEV(M11,S11,Y11))</f>
        <v>238</v>
      </c>
      <c r="AC11" s="246">
        <f>IF(B11="","",(AB11/AA11))</f>
        <v>3.5087719298245612E-2</v>
      </c>
      <c r="AD11" s="5"/>
      <c r="BG11" s="7">
        <v>1</v>
      </c>
      <c r="CA11" s="7" t="str">
        <f>VLOOKUP(C11,listaBolsa!$D$2:$BA$1090,1,0)</f>
        <v>Aros planos</v>
      </c>
      <c r="CB11" s="7" t="str">
        <f>VLOOKUP(C11,listaBolsa!$D$2:$BA$1090,2,0)</f>
        <v>Material: Plástico termoformado de una sola pieza, duradero y a menudo pisable sin romperse, incluso con tacos.</v>
      </c>
      <c r="CC11" s="7" t="str">
        <f>VLOOKUP(C11,listaBolsa!$D$2:$BA$1090,10,0)</f>
        <v>GONZALEZ CASTAÑO ASOCIADOS</v>
      </c>
      <c r="CD11" s="7">
        <f>VLOOKUP(C11,listaBolsa!$D$2:$BA$1090,14,0)</f>
        <v>5500</v>
      </c>
      <c r="CE11" s="7" t="str">
        <f>VLOOKUP(C11,listaBolsa!$D$2:$BA$1090,23,0)</f>
        <v>SPORT OLIMPICA</v>
      </c>
      <c r="CF11" s="7">
        <f>VLOOKUP(C11,listaBolsa!$D$2:$BA$1090,29,0)</f>
        <v>6783</v>
      </c>
      <c r="CG11" s="7" t="str">
        <f>VLOOKUP(C11,listaBolsa!$D$2:$BA$1090,36,0)</f>
        <v>ALMACEN BUSTAMANTE</v>
      </c>
      <c r="CH11" s="7">
        <f>VLOOKUP(C11,listaBolsa!$D$2:$BA$1090,40,0)</f>
        <v>5900</v>
      </c>
      <c r="CI11" s="242">
        <f>VLOOKUP(C11,listaBolsa!$D$2:$BA$1090,48,0)</f>
        <v>3.5099999999999999E-2</v>
      </c>
      <c r="CJ11" s="7" t="b">
        <f t="shared" ref="CJ11:CJ42" si="0">CA11=C11</f>
        <v>1</v>
      </c>
      <c r="CK11" s="7" t="b">
        <f t="shared" ref="CK11:CK42" si="1">CB11=D11</f>
        <v>0</v>
      </c>
      <c r="CL11" s="7" t="b">
        <f t="shared" ref="CL11:CL42" si="2">CC11=H11</f>
        <v>1</v>
      </c>
      <c r="CM11" s="7" t="b">
        <f t="shared" ref="CM11:CM42" si="3">CD11=I11</f>
        <v>1</v>
      </c>
      <c r="CN11" s="7" t="b">
        <f t="shared" ref="CN11:CN42" si="4">CE11=N11</f>
        <v>1</v>
      </c>
      <c r="CO11" s="7" t="b">
        <f t="shared" ref="CO11:CO42" si="5">CF11=O11</f>
        <v>0</v>
      </c>
      <c r="CP11" s="7" t="b">
        <f t="shared" ref="CP11:CP42" si="6">CG11=T11</f>
        <v>1</v>
      </c>
      <c r="CQ11" s="7" t="b">
        <f t="shared" ref="CQ11:CQ42" si="7">CH11=U11</f>
        <v>1</v>
      </c>
      <c r="CR11" s="7" t="b">
        <f t="shared" ref="CR11:CR42" si="8">CI11=AC11</f>
        <v>0</v>
      </c>
    </row>
    <row r="12" spans="1:96" s="7" customFormat="1" ht="126">
      <c r="A12" s="75">
        <f t="shared" ref="A12:A66" si="9">IF(B12&lt;&gt;"",BG12,"")</f>
        <v>2</v>
      </c>
      <c r="B12" s="108" t="s">
        <v>1249</v>
      </c>
      <c r="C12" s="96" t="s">
        <v>1260</v>
      </c>
      <c r="D12" s="75" t="s">
        <v>1261</v>
      </c>
      <c r="E12" s="108" t="s">
        <v>227</v>
      </c>
      <c r="F12" s="109">
        <v>1</v>
      </c>
      <c r="G12" s="245" t="s">
        <v>228</v>
      </c>
      <c r="H12" s="106" t="s">
        <v>1263</v>
      </c>
      <c r="I12" s="254">
        <v>92000</v>
      </c>
      <c r="J12" s="255">
        <f t="shared" ref="J12:J66" si="10">I12*19%</f>
        <v>17480</v>
      </c>
      <c r="K12" s="255">
        <f t="shared" ref="K12:K66" si="11">I12+J12</f>
        <v>109480</v>
      </c>
      <c r="L12" s="255">
        <f t="shared" ref="L12:L66" si="12">IF(B12="","",(I12*F12))</f>
        <v>92000</v>
      </c>
      <c r="M12" s="255">
        <f t="shared" ref="M12:M66" si="13">IF(B12="","",(K12*F12))</f>
        <v>109480</v>
      </c>
      <c r="N12" s="107" t="s">
        <v>1265</v>
      </c>
      <c r="O12" s="256">
        <v>84025.21</v>
      </c>
      <c r="P12" s="257">
        <f t="shared" ref="P12:P66" si="14">O12*19%</f>
        <v>15964.789900000002</v>
      </c>
      <c r="Q12" s="257">
        <f t="shared" ref="Q12:Q66" si="15">O12+P12</f>
        <v>99989.99990000001</v>
      </c>
      <c r="R12" s="257">
        <f t="shared" ref="R12:R66" si="16">IF(B12="","",(O12*F12))</f>
        <v>84025.21</v>
      </c>
      <c r="S12" s="257">
        <f t="shared" ref="S12:S66" si="17">IF(B12="","",(Q12*F12))</f>
        <v>99989.99990000001</v>
      </c>
      <c r="T12" s="97" t="s">
        <v>1259</v>
      </c>
      <c r="U12" s="258">
        <v>94900</v>
      </c>
      <c r="V12" s="259">
        <f t="shared" ref="V12:V66" si="18">U12*19%</f>
        <v>18031</v>
      </c>
      <c r="W12" s="259">
        <f t="shared" ref="W12:W66" si="19">U12+V12</f>
        <v>112931</v>
      </c>
      <c r="X12" s="259">
        <f t="shared" ref="X12:X66" si="20">IF(B12="","",(U12*F12))</f>
        <v>94900</v>
      </c>
      <c r="Y12" s="259">
        <f t="shared" ref="Y12:Y66" si="21">IF(B12="","",(W12*F12))</f>
        <v>112931</v>
      </c>
      <c r="Z12" s="260">
        <f t="shared" ref="Z12:Z57" si="22">IF(A12="","",AVERAGE(K12,Q12,W12))</f>
        <v>107466.99996666667</v>
      </c>
      <c r="AA12" s="260">
        <f t="shared" ref="AA12:AA65" si="23">IF(B12="","",Z12*F12)</f>
        <v>107466.99996666667</v>
      </c>
      <c r="AB12" s="261">
        <f t="shared" ref="AB12:AB65" si="24">IF(B12="","",STDEV(M12,S12,Y12))</f>
        <v>6701.2310621034349</v>
      </c>
      <c r="AC12" s="246">
        <f t="shared" ref="AC12:AC65" si="25">IF(B12="","",(AB12/AA12))</f>
        <v>6.2356175050778131E-2</v>
      </c>
      <c r="AD12" s="5"/>
      <c r="BG12" s="7">
        <v>2</v>
      </c>
      <c r="CA12" s="72" t="str">
        <f>VLOOKUP(C12,listaBolsa!$D$2:$BA$1090,1,0)</f>
        <v>Balón de fútbol #3</v>
      </c>
      <c r="CB12" s="72" t="str">
        <f>VLOOKUP(C12,listaBolsa!$D$2:$BA$1090,2,0)</f>
        <v>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v>
      </c>
      <c r="CC12" s="72" t="str">
        <f>VLOOKUP(C12,listaBolsa!$D$2:$BA$1090,10,0)</f>
        <v>KDEPORT</v>
      </c>
      <c r="CD12" s="72">
        <f>VLOOKUP(C12,listaBolsa!$D$2:$BA$1090,14,0)</f>
        <v>92000</v>
      </c>
      <c r="CE12" s="72" t="str">
        <f>VLOOKUP(C12,listaBolsa!$D$2:$BA$1090,23,0)</f>
        <v>FALABELLA COLOMBIA</v>
      </c>
      <c r="CF12" s="72">
        <f>VLOOKUP(C12,listaBolsa!$D$2:$BA$1090,29,0)</f>
        <v>99990</v>
      </c>
      <c r="CG12" s="72" t="str">
        <f>VLOOKUP(C12,listaBolsa!$D$2:$BA$1090,36,0)</f>
        <v>ALMACEN BUSTAMANTE</v>
      </c>
      <c r="CH12" s="72">
        <f>VLOOKUP(C12,listaBolsa!$D$2:$BA$1090,40,0)</f>
        <v>94900</v>
      </c>
      <c r="CI12" s="242">
        <f>VLOOKUP(C12,listaBolsa!$D$2:$BA$1090,48,0)</f>
        <v>6.2399999999999997E-2</v>
      </c>
      <c r="CJ12" s="7" t="b">
        <f t="shared" si="0"/>
        <v>1</v>
      </c>
      <c r="CK12" s="7" t="b">
        <f t="shared" si="1"/>
        <v>1</v>
      </c>
      <c r="CL12" s="7" t="b">
        <f t="shared" si="2"/>
        <v>1</v>
      </c>
      <c r="CM12" s="7" t="b">
        <f t="shared" si="3"/>
        <v>1</v>
      </c>
      <c r="CN12" s="7" t="b">
        <f t="shared" si="4"/>
        <v>1</v>
      </c>
      <c r="CO12" s="7" t="b">
        <f t="shared" si="5"/>
        <v>0</v>
      </c>
      <c r="CP12" s="7" t="b">
        <f t="shared" si="6"/>
        <v>1</v>
      </c>
      <c r="CQ12" s="7" t="b">
        <f t="shared" si="7"/>
        <v>1</v>
      </c>
      <c r="CR12" s="7" t="b">
        <f t="shared" si="8"/>
        <v>0</v>
      </c>
    </row>
    <row r="13" spans="1:96" s="7" customFormat="1" ht="126">
      <c r="A13" s="75">
        <f t="shared" si="9"/>
        <v>3</v>
      </c>
      <c r="B13" s="108" t="s">
        <v>1249</v>
      </c>
      <c r="C13" s="96" t="s">
        <v>1266</v>
      </c>
      <c r="D13" s="75" t="s">
        <v>1267</v>
      </c>
      <c r="E13" s="108" t="s">
        <v>227</v>
      </c>
      <c r="F13" s="109">
        <v>1</v>
      </c>
      <c r="G13" s="245" t="s">
        <v>228</v>
      </c>
      <c r="H13" s="106" t="s">
        <v>1255</v>
      </c>
      <c r="I13" s="254">
        <v>70000</v>
      </c>
      <c r="J13" s="255">
        <f t="shared" si="10"/>
        <v>13300</v>
      </c>
      <c r="K13" s="255">
        <f t="shared" si="11"/>
        <v>83300</v>
      </c>
      <c r="L13" s="255">
        <f t="shared" si="12"/>
        <v>70000</v>
      </c>
      <c r="M13" s="255">
        <f t="shared" si="13"/>
        <v>83300</v>
      </c>
      <c r="N13" s="107" t="s">
        <v>1265</v>
      </c>
      <c r="O13" s="256">
        <v>62941.18</v>
      </c>
      <c r="P13" s="257">
        <f t="shared" si="14"/>
        <v>11958.824200000001</v>
      </c>
      <c r="Q13" s="257">
        <f t="shared" si="15"/>
        <v>74900.004199999996</v>
      </c>
      <c r="R13" s="257">
        <f t="shared" si="16"/>
        <v>62941.18</v>
      </c>
      <c r="S13" s="257">
        <f t="shared" si="17"/>
        <v>74900.004199999996</v>
      </c>
      <c r="T13" s="97" t="s">
        <v>1270</v>
      </c>
      <c r="U13" s="258">
        <v>70000</v>
      </c>
      <c r="V13" s="259">
        <f t="shared" si="18"/>
        <v>13300</v>
      </c>
      <c r="W13" s="259">
        <f t="shared" si="19"/>
        <v>83300</v>
      </c>
      <c r="X13" s="259">
        <f t="shared" si="20"/>
        <v>70000</v>
      </c>
      <c r="Y13" s="259">
        <f t="shared" si="21"/>
        <v>83300</v>
      </c>
      <c r="Z13" s="260">
        <f t="shared" si="22"/>
        <v>80500.001399999994</v>
      </c>
      <c r="AA13" s="260">
        <f t="shared" si="23"/>
        <v>80500.001399999994</v>
      </c>
      <c r="AB13" s="261">
        <f t="shared" si="24"/>
        <v>4849.739836321728</v>
      </c>
      <c r="AC13" s="246">
        <f t="shared" si="25"/>
        <v>6.0245214310291034E-2</v>
      </c>
      <c r="AD13" s="5"/>
      <c r="BG13" s="7">
        <v>3</v>
      </c>
      <c r="CA13" s="72" t="str">
        <f>VLOOKUP(C13,listaBolsa!$D$2:$BA$1090,1,0)</f>
        <v>Balón de fútbol #4</v>
      </c>
      <c r="CB13" s="72" t="str">
        <f>VLOOKUP(C13,listaBolsa!$D$2:$BA$1090,2,0)</f>
        <v>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v>
      </c>
      <c r="CC13" s="72" t="str">
        <f>VLOOKUP(C13,listaBolsa!$D$2:$BA$1090,10,0)</f>
        <v>GONZALEZ CASTAÑO ASOCIADOS</v>
      </c>
      <c r="CD13" s="72">
        <f>VLOOKUP(C13,listaBolsa!$D$2:$BA$1090,14,0)</f>
        <v>70000</v>
      </c>
      <c r="CE13" s="72" t="str">
        <f>VLOOKUP(C13,listaBolsa!$D$2:$BA$1090,23,0)</f>
        <v>FALABELLA COLOMBIA</v>
      </c>
      <c r="CF13" s="72">
        <f>VLOOKUP(C13,listaBolsa!$D$2:$BA$1090,29,0)</f>
        <v>74900</v>
      </c>
      <c r="CG13" s="72" t="str">
        <f>VLOOKUP(C13,listaBolsa!$D$2:$BA$1090,36,0)</f>
        <v>GOLARY</v>
      </c>
      <c r="CH13" s="72">
        <f>VLOOKUP(C13,listaBolsa!$D$2:$BA$1090,40,0)</f>
        <v>70000</v>
      </c>
      <c r="CI13" s="242">
        <f>VLOOKUP(C13,listaBolsa!$D$2:$BA$1090,48,0)</f>
        <v>6.0199999999999997E-2</v>
      </c>
      <c r="CJ13" s="7" t="b">
        <f t="shared" si="0"/>
        <v>1</v>
      </c>
      <c r="CK13" s="7" t="b">
        <f t="shared" si="1"/>
        <v>1</v>
      </c>
      <c r="CL13" s="7" t="b">
        <f t="shared" si="2"/>
        <v>1</v>
      </c>
      <c r="CM13" s="7" t="b">
        <f t="shared" si="3"/>
        <v>1</v>
      </c>
      <c r="CN13" s="7" t="b">
        <f t="shared" si="4"/>
        <v>1</v>
      </c>
      <c r="CO13" s="7" t="b">
        <f t="shared" si="5"/>
        <v>0</v>
      </c>
      <c r="CP13" s="7" t="b">
        <f t="shared" si="6"/>
        <v>1</v>
      </c>
      <c r="CQ13" s="7" t="b">
        <f t="shared" si="7"/>
        <v>1</v>
      </c>
      <c r="CR13" s="7" t="b">
        <f t="shared" si="8"/>
        <v>0</v>
      </c>
    </row>
    <row r="14" spans="1:96" s="7" customFormat="1" ht="126">
      <c r="A14" s="75">
        <f t="shared" si="9"/>
        <v>4</v>
      </c>
      <c r="B14" s="108" t="s">
        <v>1249</v>
      </c>
      <c r="C14" s="96" t="s">
        <v>1271</v>
      </c>
      <c r="D14" s="75" t="s">
        <v>1272</v>
      </c>
      <c r="E14" s="108" t="s">
        <v>227</v>
      </c>
      <c r="F14" s="109">
        <v>1</v>
      </c>
      <c r="G14" s="245" t="s">
        <v>228</v>
      </c>
      <c r="H14" s="106" t="s">
        <v>1255</v>
      </c>
      <c r="I14" s="254">
        <v>70000</v>
      </c>
      <c r="J14" s="255">
        <f t="shared" si="10"/>
        <v>13300</v>
      </c>
      <c r="K14" s="255">
        <f t="shared" si="11"/>
        <v>83300</v>
      </c>
      <c r="L14" s="255">
        <f t="shared" si="12"/>
        <v>70000</v>
      </c>
      <c r="M14" s="255">
        <f t="shared" si="13"/>
        <v>83300</v>
      </c>
      <c r="N14" s="107" t="s">
        <v>1274</v>
      </c>
      <c r="O14" s="256">
        <v>73025.210000000006</v>
      </c>
      <c r="P14" s="257">
        <f t="shared" si="14"/>
        <v>13874.789900000002</v>
      </c>
      <c r="Q14" s="257">
        <f t="shared" si="15"/>
        <v>86899.99990000001</v>
      </c>
      <c r="R14" s="257">
        <f t="shared" si="16"/>
        <v>73025.210000000006</v>
      </c>
      <c r="S14" s="257">
        <f t="shared" si="17"/>
        <v>86899.99990000001</v>
      </c>
      <c r="T14" s="97" t="s">
        <v>1270</v>
      </c>
      <c r="U14" s="258">
        <v>70000</v>
      </c>
      <c r="V14" s="259">
        <f t="shared" si="18"/>
        <v>13300</v>
      </c>
      <c r="W14" s="259">
        <f t="shared" si="19"/>
        <v>83300</v>
      </c>
      <c r="X14" s="259">
        <f t="shared" si="20"/>
        <v>70000</v>
      </c>
      <c r="Y14" s="259">
        <f t="shared" si="21"/>
        <v>83300</v>
      </c>
      <c r="Z14" s="260">
        <f t="shared" si="22"/>
        <v>84499.99996666667</v>
      </c>
      <c r="AA14" s="260">
        <f t="shared" si="23"/>
        <v>84499.99996666667</v>
      </c>
      <c r="AB14" s="261">
        <f t="shared" si="24"/>
        <v>2078.4609113476313</v>
      </c>
      <c r="AC14" s="246">
        <f t="shared" si="25"/>
        <v>2.4597170558195703E-2</v>
      </c>
      <c r="AD14" s="5"/>
      <c r="BG14" s="7">
        <v>4</v>
      </c>
      <c r="CA14" s="72" t="str">
        <f>VLOOKUP(C14,listaBolsa!$D$2:$BA$1090,1,0)</f>
        <v>Balón de fútbol #5</v>
      </c>
      <c r="CB14" s="72" t="str">
        <f>VLOOKUP(C14,listaBolsa!$D$2:$BA$1090,2,0)</f>
        <v>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v>
      </c>
      <c r="CC14" s="72" t="str">
        <f>VLOOKUP(C14,listaBolsa!$D$2:$BA$1090,10,0)</f>
        <v>GONZALEZ CASTAÑO ASOCIADOS</v>
      </c>
      <c r="CD14" s="72">
        <f>VLOOKUP(C14,listaBolsa!$D$2:$BA$1090,14,0)</f>
        <v>70000</v>
      </c>
      <c r="CE14" s="72" t="str">
        <f>VLOOKUP(C14,listaBolsa!$D$2:$BA$1090,23,0)</f>
        <v>TIENDAS JUMBO</v>
      </c>
      <c r="CF14" s="72">
        <f>VLOOKUP(C14,listaBolsa!$D$2:$BA$1090,29,0)</f>
        <v>86900</v>
      </c>
      <c r="CG14" s="72" t="str">
        <f>VLOOKUP(C14,listaBolsa!$D$2:$BA$1090,36,0)</f>
        <v>GOLARY</v>
      </c>
      <c r="CH14" s="72">
        <f>VLOOKUP(C14,listaBolsa!$D$2:$BA$1090,40,0)</f>
        <v>70000</v>
      </c>
      <c r="CI14" s="242">
        <f>VLOOKUP(C14,listaBolsa!$D$2:$BA$1090,48,0)</f>
        <v>2.46E-2</v>
      </c>
      <c r="CJ14" s="7" t="b">
        <f t="shared" si="0"/>
        <v>1</v>
      </c>
      <c r="CK14" s="7" t="b">
        <f t="shared" si="1"/>
        <v>1</v>
      </c>
      <c r="CL14" s="7" t="b">
        <f t="shared" si="2"/>
        <v>1</v>
      </c>
      <c r="CM14" s="7" t="b">
        <f t="shared" si="3"/>
        <v>1</v>
      </c>
      <c r="CN14" s="7" t="b">
        <f t="shared" si="4"/>
        <v>1</v>
      </c>
      <c r="CO14" s="7" t="b">
        <f t="shared" si="5"/>
        <v>0</v>
      </c>
      <c r="CP14" s="7" t="b">
        <f t="shared" si="6"/>
        <v>1</v>
      </c>
      <c r="CQ14" s="7" t="b">
        <f t="shared" si="7"/>
        <v>1</v>
      </c>
      <c r="CR14" s="7" t="b">
        <f t="shared" si="8"/>
        <v>0</v>
      </c>
    </row>
    <row r="15" spans="1:96" s="7" customFormat="1" ht="189">
      <c r="A15" s="75">
        <f t="shared" si="9"/>
        <v>5</v>
      </c>
      <c r="B15" s="108" t="s">
        <v>1249</v>
      </c>
      <c r="C15" s="96" t="s">
        <v>1282</v>
      </c>
      <c r="D15" s="75" t="s">
        <v>1283</v>
      </c>
      <c r="E15" s="108" t="s">
        <v>227</v>
      </c>
      <c r="F15" s="109">
        <v>1</v>
      </c>
      <c r="G15" s="245" t="s">
        <v>228</v>
      </c>
      <c r="H15" s="106" t="s">
        <v>1259</v>
      </c>
      <c r="I15" s="254">
        <v>40500</v>
      </c>
      <c r="J15" s="255">
        <f t="shared" si="10"/>
        <v>7695</v>
      </c>
      <c r="K15" s="255">
        <f t="shared" si="11"/>
        <v>48195</v>
      </c>
      <c r="L15" s="255">
        <f t="shared" si="12"/>
        <v>40500</v>
      </c>
      <c r="M15" s="255">
        <f t="shared" si="13"/>
        <v>48195</v>
      </c>
      <c r="N15" s="107" t="s">
        <v>1285</v>
      </c>
      <c r="O15" s="256">
        <v>33781.51</v>
      </c>
      <c r="P15" s="257">
        <f t="shared" si="14"/>
        <v>6418.4869000000008</v>
      </c>
      <c r="Q15" s="257">
        <f t="shared" si="15"/>
        <v>40199.996900000006</v>
      </c>
      <c r="R15" s="257">
        <f t="shared" si="16"/>
        <v>33781.51</v>
      </c>
      <c r="S15" s="257">
        <f t="shared" si="17"/>
        <v>40199.996900000006</v>
      </c>
      <c r="T15" s="97" t="s">
        <v>1287</v>
      </c>
      <c r="U15" s="258">
        <v>36857.14</v>
      </c>
      <c r="V15" s="259">
        <f t="shared" si="18"/>
        <v>7002.8566000000001</v>
      </c>
      <c r="W15" s="259">
        <f t="shared" si="19"/>
        <v>43859.996599999999</v>
      </c>
      <c r="X15" s="259">
        <f t="shared" si="20"/>
        <v>36857.14</v>
      </c>
      <c r="Y15" s="259">
        <f t="shared" si="21"/>
        <v>43859.996599999999</v>
      </c>
      <c r="Z15" s="260">
        <f t="shared" si="22"/>
        <v>44084.997833333327</v>
      </c>
      <c r="AA15" s="260">
        <f t="shared" si="23"/>
        <v>44084.997833333327</v>
      </c>
      <c r="AB15" s="261">
        <f t="shared" si="24"/>
        <v>4002.2478444623493</v>
      </c>
      <c r="AC15" s="246">
        <f t="shared" si="25"/>
        <v>9.0784803020591054E-2</v>
      </c>
      <c r="AD15" s="5"/>
      <c r="BG15" s="7">
        <v>5</v>
      </c>
      <c r="CA15" s="72" t="str">
        <f>VLOOKUP(C15,listaBolsa!$D$2:$BA$1090,1,0)</f>
        <v>Balón de Pilates 55 cm</v>
      </c>
      <c r="CB15" s="72" t="str">
        <f>VLOOKUP(C15,listaBolsa!$D$2:$BA$1090,2,0)</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v>
      </c>
      <c r="CC15" s="72" t="str">
        <f>VLOOKUP(C15,listaBolsa!$D$2:$BA$1090,10,0)</f>
        <v>ALMACEN BUSTAMANTE</v>
      </c>
      <c r="CD15" s="72">
        <f>VLOOKUP(C15,listaBolsa!$D$2:$BA$1090,14,0)</f>
        <v>40500</v>
      </c>
      <c r="CE15" s="72" t="str">
        <f>VLOOKUP(C15,listaBolsa!$D$2:$BA$1090,23,0)</f>
        <v>MOVIFIT</v>
      </c>
      <c r="CF15" s="72">
        <f>VLOOKUP(C15,listaBolsa!$D$2:$BA$1090,29,0)</f>
        <v>40200</v>
      </c>
      <c r="CG15" s="72" t="str">
        <f>VLOOKUP(C15,listaBolsa!$D$2:$BA$1090,36,0)</f>
        <v>EXITO</v>
      </c>
      <c r="CH15" s="72">
        <f>VLOOKUP(C15,listaBolsa!$D$2:$BA$1090,40,0)</f>
        <v>36857.14</v>
      </c>
      <c r="CI15" s="242">
        <f>VLOOKUP(C15,listaBolsa!$D$2:$BA$1090,48,0)</f>
        <v>9.0800000000000006E-2</v>
      </c>
      <c r="CJ15" s="7" t="b">
        <f t="shared" si="0"/>
        <v>1</v>
      </c>
      <c r="CK15" s="7" t="b">
        <f t="shared" si="1"/>
        <v>1</v>
      </c>
      <c r="CL15" s="7" t="b">
        <f t="shared" si="2"/>
        <v>1</v>
      </c>
      <c r="CM15" s="7" t="b">
        <f t="shared" si="3"/>
        <v>1</v>
      </c>
      <c r="CN15" s="7" t="b">
        <f t="shared" si="4"/>
        <v>1</v>
      </c>
      <c r="CO15" s="7" t="b">
        <f t="shared" si="5"/>
        <v>0</v>
      </c>
      <c r="CP15" s="7" t="b">
        <f t="shared" si="6"/>
        <v>1</v>
      </c>
      <c r="CQ15" s="7" t="b">
        <f t="shared" si="7"/>
        <v>1</v>
      </c>
      <c r="CR15" s="7" t="b">
        <f t="shared" si="8"/>
        <v>0</v>
      </c>
    </row>
    <row r="16" spans="1:96" s="7" customFormat="1" ht="189">
      <c r="A16" s="75">
        <f t="shared" si="9"/>
        <v>6</v>
      </c>
      <c r="B16" s="108" t="s">
        <v>1249</v>
      </c>
      <c r="C16" s="96" t="s">
        <v>1288</v>
      </c>
      <c r="D16" s="75" t="s">
        <v>1289</v>
      </c>
      <c r="E16" s="108" t="s">
        <v>227</v>
      </c>
      <c r="F16" s="109">
        <v>1</v>
      </c>
      <c r="G16" s="245" t="s">
        <v>228</v>
      </c>
      <c r="H16" s="106" t="s">
        <v>1259</v>
      </c>
      <c r="I16" s="254">
        <v>43900</v>
      </c>
      <c r="J16" s="255">
        <f t="shared" si="10"/>
        <v>8341</v>
      </c>
      <c r="K16" s="255">
        <f t="shared" si="11"/>
        <v>52241</v>
      </c>
      <c r="L16" s="255">
        <f t="shared" si="12"/>
        <v>43900</v>
      </c>
      <c r="M16" s="255">
        <f t="shared" si="13"/>
        <v>52241</v>
      </c>
      <c r="N16" s="107" t="s">
        <v>1291</v>
      </c>
      <c r="O16" s="256">
        <v>37815.129999999997</v>
      </c>
      <c r="P16" s="257">
        <f t="shared" si="14"/>
        <v>7184.8746999999994</v>
      </c>
      <c r="Q16" s="257">
        <f t="shared" si="15"/>
        <v>45000.004699999998</v>
      </c>
      <c r="R16" s="257">
        <f t="shared" si="16"/>
        <v>37815.129999999997</v>
      </c>
      <c r="S16" s="257">
        <f t="shared" si="17"/>
        <v>45000.004699999998</v>
      </c>
      <c r="T16" s="97" t="s">
        <v>1293</v>
      </c>
      <c r="U16" s="258">
        <v>30252.1</v>
      </c>
      <c r="V16" s="259">
        <f t="shared" si="18"/>
        <v>5747.8989999999994</v>
      </c>
      <c r="W16" s="259">
        <f t="shared" si="19"/>
        <v>35999.998999999996</v>
      </c>
      <c r="X16" s="259">
        <f t="shared" si="20"/>
        <v>30252.1</v>
      </c>
      <c r="Y16" s="259">
        <f t="shared" si="21"/>
        <v>35999.998999999996</v>
      </c>
      <c r="Z16" s="260">
        <f t="shared" si="22"/>
        <v>44413.6679</v>
      </c>
      <c r="AA16" s="260">
        <f t="shared" si="23"/>
        <v>44413.6679</v>
      </c>
      <c r="AB16" s="261">
        <f t="shared" si="24"/>
        <v>8136.3610725419303</v>
      </c>
      <c r="AC16" s="246">
        <f t="shared" si="25"/>
        <v>0.18319498157327219</v>
      </c>
      <c r="AD16" s="5"/>
      <c r="BG16" s="7">
        <v>6</v>
      </c>
      <c r="CA16" s="72" t="str">
        <f>VLOOKUP(C16,listaBolsa!$D$2:$BA$1090,1,0)</f>
        <v>Balón de Pilates 65 cm</v>
      </c>
      <c r="CB16" s="72" t="str">
        <f>VLOOKUP(C16,listaBolsa!$D$2:$BA$1090,2,0)</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v>
      </c>
      <c r="CC16" s="72" t="str">
        <f>VLOOKUP(C16,listaBolsa!$D$2:$BA$1090,10,0)</f>
        <v>ALMACEN BUSTAMANTE</v>
      </c>
      <c r="CD16" s="72">
        <f>VLOOKUP(C16,listaBolsa!$D$2:$BA$1090,14,0)</f>
        <v>43900</v>
      </c>
      <c r="CE16" s="72" t="str">
        <f>VLOOKUP(C16,listaBolsa!$D$2:$BA$1090,23,0)</f>
        <v>TIENDA DEPORTIVA SKATE</v>
      </c>
      <c r="CF16" s="72">
        <f>VLOOKUP(C16,listaBolsa!$D$2:$BA$1090,29,0)</f>
        <v>45000</v>
      </c>
      <c r="CG16" s="72" t="str">
        <f>VLOOKUP(C16,listaBolsa!$D$2:$BA$1090,36,0)</f>
        <v>EQUIPO DE GIMNASIA</v>
      </c>
      <c r="CH16" s="72">
        <f>VLOOKUP(C16,listaBolsa!$D$2:$BA$1090,40,0)</f>
        <v>30252.1</v>
      </c>
      <c r="CI16" s="242">
        <f>VLOOKUP(C16,listaBolsa!$D$2:$BA$1090,48,0)</f>
        <v>0.1832</v>
      </c>
      <c r="CJ16" s="7" t="b">
        <f t="shared" si="0"/>
        <v>1</v>
      </c>
      <c r="CK16" s="7" t="b">
        <f t="shared" si="1"/>
        <v>1</v>
      </c>
      <c r="CL16" s="7" t="b">
        <f t="shared" si="2"/>
        <v>1</v>
      </c>
      <c r="CM16" s="7" t="b">
        <f t="shared" si="3"/>
        <v>1</v>
      </c>
      <c r="CN16" s="7" t="b">
        <f t="shared" si="4"/>
        <v>1</v>
      </c>
      <c r="CO16" s="7" t="b">
        <f t="shared" si="5"/>
        <v>0</v>
      </c>
      <c r="CP16" s="7" t="b">
        <f t="shared" si="6"/>
        <v>1</v>
      </c>
      <c r="CQ16" s="7" t="b">
        <f t="shared" si="7"/>
        <v>1</v>
      </c>
      <c r="CR16" s="7" t="b">
        <f t="shared" si="8"/>
        <v>0</v>
      </c>
    </row>
    <row r="17" spans="1:96" s="7" customFormat="1" ht="189">
      <c r="A17" s="75">
        <f t="shared" si="9"/>
        <v>7</v>
      </c>
      <c r="B17" s="108" t="s">
        <v>1249</v>
      </c>
      <c r="C17" s="96" t="s">
        <v>1294</v>
      </c>
      <c r="D17" s="75" t="s">
        <v>1295</v>
      </c>
      <c r="E17" s="108" t="s">
        <v>227</v>
      </c>
      <c r="F17" s="109">
        <v>1</v>
      </c>
      <c r="G17" s="245" t="s">
        <v>228</v>
      </c>
      <c r="H17" s="106" t="s">
        <v>1297</v>
      </c>
      <c r="I17" s="254">
        <v>36638.660000000003</v>
      </c>
      <c r="J17" s="255">
        <f t="shared" si="10"/>
        <v>6961.3454000000011</v>
      </c>
      <c r="K17" s="255">
        <f t="shared" si="11"/>
        <v>43600.005400000002</v>
      </c>
      <c r="L17" s="255">
        <f t="shared" si="12"/>
        <v>36638.660000000003</v>
      </c>
      <c r="M17" s="255">
        <f t="shared" si="13"/>
        <v>43600.005400000002</v>
      </c>
      <c r="N17" s="107" t="s">
        <v>1299</v>
      </c>
      <c r="O17" s="256">
        <v>35294.120000000003</v>
      </c>
      <c r="P17" s="257">
        <f t="shared" si="14"/>
        <v>6705.8828000000003</v>
      </c>
      <c r="Q17" s="257">
        <f t="shared" si="15"/>
        <v>42000.002800000002</v>
      </c>
      <c r="R17" s="257">
        <f t="shared" si="16"/>
        <v>35294.120000000003</v>
      </c>
      <c r="S17" s="257">
        <f t="shared" si="17"/>
        <v>42000.002800000002</v>
      </c>
      <c r="T17" s="97" t="s">
        <v>1301</v>
      </c>
      <c r="U17" s="258">
        <v>39495.800000000003</v>
      </c>
      <c r="V17" s="259">
        <f t="shared" si="18"/>
        <v>7504.2020000000002</v>
      </c>
      <c r="W17" s="259">
        <f t="shared" si="19"/>
        <v>47000.002</v>
      </c>
      <c r="X17" s="259">
        <f t="shared" si="20"/>
        <v>39495.800000000003</v>
      </c>
      <c r="Y17" s="259">
        <f t="shared" si="21"/>
        <v>47000.002</v>
      </c>
      <c r="Z17" s="260">
        <f t="shared" si="22"/>
        <v>44200.003400000009</v>
      </c>
      <c r="AA17" s="260">
        <f t="shared" si="23"/>
        <v>44200.003400000009</v>
      </c>
      <c r="AB17" s="261">
        <f t="shared" si="24"/>
        <v>2553.4283228638228</v>
      </c>
      <c r="AC17" s="246">
        <f t="shared" si="25"/>
        <v>5.77698671141691E-2</v>
      </c>
      <c r="AD17" s="5"/>
      <c r="BG17" s="7">
        <v>7</v>
      </c>
      <c r="CA17" s="72" t="str">
        <f>VLOOKUP(C17,listaBolsa!$D$2:$BA$1090,1,0)</f>
        <v>Balón de Pilates 75 cm</v>
      </c>
      <c r="CB17" s="72" t="str">
        <f>VLOOKUP(C17,listaBolsa!$D$2:$BA$1090,2,0)</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v>
      </c>
      <c r="CC17" s="72" t="str">
        <f>VLOOKUP(C17,listaBolsa!$D$2:$BA$1090,10,0)</f>
        <v>SPORTFITNESS</v>
      </c>
      <c r="CD17" s="72">
        <f>VLOOKUP(C17,listaBolsa!$D$2:$BA$1090,14,0)</f>
        <v>36638.660000000003</v>
      </c>
      <c r="CE17" s="72" t="str">
        <f>VLOOKUP(C17,listaBolsa!$D$2:$BA$1090,23,0)</f>
        <v>GYM SOLUTIONS</v>
      </c>
      <c r="CF17" s="72">
        <f>VLOOKUP(C17,listaBolsa!$D$2:$BA$1090,29,0)</f>
        <v>42000</v>
      </c>
      <c r="CG17" s="72" t="str">
        <f>VLOOKUP(C17,listaBolsa!$D$2:$BA$1090,36,0)</f>
        <v>FIVEFIT</v>
      </c>
      <c r="CH17" s="72">
        <f>VLOOKUP(C17,listaBolsa!$D$2:$BA$1090,40,0)</f>
        <v>39495.800000000003</v>
      </c>
      <c r="CI17" s="242">
        <f>VLOOKUP(C17,listaBolsa!$D$2:$BA$1090,48,0)</f>
        <v>5.7799999999999997E-2</v>
      </c>
      <c r="CJ17" s="7" t="b">
        <f t="shared" si="0"/>
        <v>1</v>
      </c>
      <c r="CK17" s="7" t="b">
        <f t="shared" si="1"/>
        <v>1</v>
      </c>
      <c r="CL17" s="7" t="b">
        <f t="shared" si="2"/>
        <v>1</v>
      </c>
      <c r="CM17" s="7" t="b">
        <f t="shared" si="3"/>
        <v>1</v>
      </c>
      <c r="CN17" s="7" t="b">
        <f t="shared" si="4"/>
        <v>1</v>
      </c>
      <c r="CO17" s="7" t="b">
        <f t="shared" si="5"/>
        <v>0</v>
      </c>
      <c r="CP17" s="7" t="b">
        <f t="shared" si="6"/>
        <v>1</v>
      </c>
      <c r="CQ17" s="7" t="b">
        <f t="shared" si="7"/>
        <v>1</v>
      </c>
      <c r="CR17" s="7" t="b">
        <f t="shared" si="8"/>
        <v>0</v>
      </c>
    </row>
    <row r="18" spans="1:96" s="7" customFormat="1" ht="84">
      <c r="A18" s="75">
        <f t="shared" si="9"/>
        <v>8</v>
      </c>
      <c r="B18" s="108" t="s">
        <v>1249</v>
      </c>
      <c r="C18" s="96" t="s">
        <v>1302</v>
      </c>
      <c r="D18" s="75" t="s">
        <v>1544</v>
      </c>
      <c r="E18" s="108" t="s">
        <v>227</v>
      </c>
      <c r="F18" s="109">
        <v>1</v>
      </c>
      <c r="G18" s="245" t="s">
        <v>228</v>
      </c>
      <c r="H18" s="106" t="s">
        <v>1255</v>
      </c>
      <c r="I18" s="254">
        <v>65000</v>
      </c>
      <c r="J18" s="255">
        <f t="shared" si="10"/>
        <v>12350</v>
      </c>
      <c r="K18" s="255">
        <f t="shared" si="11"/>
        <v>77350</v>
      </c>
      <c r="L18" s="255">
        <f t="shared" si="12"/>
        <v>65000</v>
      </c>
      <c r="M18" s="255">
        <f t="shared" si="13"/>
        <v>77350</v>
      </c>
      <c r="N18" s="107" t="s">
        <v>1307</v>
      </c>
      <c r="O18" s="256">
        <v>58739.5</v>
      </c>
      <c r="P18" s="257">
        <f t="shared" si="14"/>
        <v>11160.505000000001</v>
      </c>
      <c r="Q18" s="257">
        <f t="shared" si="15"/>
        <v>69900.005000000005</v>
      </c>
      <c r="R18" s="257">
        <f t="shared" si="16"/>
        <v>58739.5</v>
      </c>
      <c r="S18" s="257">
        <f t="shared" si="17"/>
        <v>69900.005000000005</v>
      </c>
      <c r="T18" s="97" t="s">
        <v>1270</v>
      </c>
      <c r="U18" s="258">
        <v>65000</v>
      </c>
      <c r="V18" s="259">
        <f t="shared" si="18"/>
        <v>12350</v>
      </c>
      <c r="W18" s="259">
        <f t="shared" si="19"/>
        <v>77350</v>
      </c>
      <c r="X18" s="259">
        <f t="shared" si="20"/>
        <v>65000</v>
      </c>
      <c r="Y18" s="259">
        <f t="shared" si="21"/>
        <v>77350</v>
      </c>
      <c r="Z18" s="260">
        <f t="shared" si="22"/>
        <v>74866.668333333335</v>
      </c>
      <c r="AA18" s="260">
        <f t="shared" si="23"/>
        <v>74866.668333333335</v>
      </c>
      <c r="AB18" s="261">
        <f t="shared" si="24"/>
        <v>4301.2566187113634</v>
      </c>
      <c r="AC18" s="246">
        <f t="shared" si="25"/>
        <v>5.7452224260342695E-2</v>
      </c>
      <c r="AD18" s="5"/>
      <c r="BG18" s="7">
        <v>8</v>
      </c>
      <c r="CA18" s="72" t="str">
        <f>VLOOKUP(C18,listaBolsa!$D$2:$BA$1090,1,0)</f>
        <v>Balón fitball 75 cm</v>
      </c>
      <c r="CB18" s="72" t="str">
        <f>VLOOKUP(C18,listaBolsa!$D$2:$BA$1090,2,0)</f>
        <v>Dimensiones: 75cm</v>
      </c>
      <c r="CC18" s="72" t="str">
        <f>VLOOKUP(C18,listaBolsa!$D$2:$BA$1090,10,0)</f>
        <v>GONZALEZ CASTAÑO ASOCIADOS</v>
      </c>
      <c r="CD18" s="72">
        <f>VLOOKUP(C18,listaBolsa!$D$2:$BA$1090,14,0)</f>
        <v>65000</v>
      </c>
      <c r="CE18" s="72" t="str">
        <f>VLOOKUP(C18,listaBolsa!$D$2:$BA$1090,23,0)</f>
        <v>ALKOSTO</v>
      </c>
      <c r="CF18" s="72">
        <f>VLOOKUP(C18,listaBolsa!$D$2:$BA$1090,29,0)</f>
        <v>69900</v>
      </c>
      <c r="CG18" s="72" t="str">
        <f>VLOOKUP(C18,listaBolsa!$D$2:$BA$1090,36,0)</f>
        <v>GOLARY</v>
      </c>
      <c r="CH18" s="72">
        <f>VLOOKUP(C18,listaBolsa!$D$2:$BA$1090,40,0)</f>
        <v>65000</v>
      </c>
      <c r="CI18" s="242">
        <f>VLOOKUP(C18,listaBolsa!$D$2:$BA$1090,48,0)</f>
        <v>5.7500000000000002E-2</v>
      </c>
      <c r="CJ18" s="7" t="b">
        <f t="shared" si="0"/>
        <v>1</v>
      </c>
      <c r="CK18" s="7" t="b">
        <f t="shared" si="1"/>
        <v>0</v>
      </c>
      <c r="CL18" s="7" t="b">
        <f t="shared" si="2"/>
        <v>1</v>
      </c>
      <c r="CM18" s="7" t="b">
        <f t="shared" si="3"/>
        <v>1</v>
      </c>
      <c r="CN18" s="7" t="b">
        <f t="shared" si="4"/>
        <v>1</v>
      </c>
      <c r="CO18" s="7" t="b">
        <f t="shared" si="5"/>
        <v>0</v>
      </c>
      <c r="CP18" s="7" t="b">
        <f t="shared" si="6"/>
        <v>1</v>
      </c>
      <c r="CQ18" s="7" t="b">
        <f t="shared" si="7"/>
        <v>1</v>
      </c>
      <c r="CR18" s="7" t="b">
        <f t="shared" si="8"/>
        <v>0</v>
      </c>
    </row>
    <row r="19" spans="1:96" s="7" customFormat="1" ht="157.5">
      <c r="A19" s="75">
        <f t="shared" si="9"/>
        <v>9</v>
      </c>
      <c r="B19" s="108" t="s">
        <v>1249</v>
      </c>
      <c r="C19" s="96" t="s">
        <v>1308</v>
      </c>
      <c r="D19" s="75" t="s">
        <v>1309</v>
      </c>
      <c r="E19" s="108" t="s">
        <v>227</v>
      </c>
      <c r="F19" s="109">
        <v>1</v>
      </c>
      <c r="G19" s="245" t="s">
        <v>228</v>
      </c>
      <c r="H19" s="106" t="s">
        <v>1255</v>
      </c>
      <c r="I19" s="254">
        <v>80000</v>
      </c>
      <c r="J19" s="255">
        <f t="shared" si="10"/>
        <v>15200</v>
      </c>
      <c r="K19" s="255">
        <f t="shared" si="11"/>
        <v>95200</v>
      </c>
      <c r="L19" s="255">
        <f t="shared" si="12"/>
        <v>80000</v>
      </c>
      <c r="M19" s="255">
        <f t="shared" si="13"/>
        <v>95200</v>
      </c>
      <c r="N19" s="107" t="s">
        <v>1263</v>
      </c>
      <c r="O19" s="256">
        <v>74000</v>
      </c>
      <c r="P19" s="257">
        <f t="shared" si="14"/>
        <v>14060</v>
      </c>
      <c r="Q19" s="257">
        <f t="shared" si="15"/>
        <v>88060</v>
      </c>
      <c r="R19" s="257">
        <f t="shared" si="16"/>
        <v>74000</v>
      </c>
      <c r="S19" s="257">
        <f t="shared" si="17"/>
        <v>88060</v>
      </c>
      <c r="T19" s="97" t="s">
        <v>1270</v>
      </c>
      <c r="U19" s="258">
        <v>80000</v>
      </c>
      <c r="V19" s="259">
        <f t="shared" si="18"/>
        <v>15200</v>
      </c>
      <c r="W19" s="259">
        <f t="shared" si="19"/>
        <v>95200</v>
      </c>
      <c r="X19" s="259">
        <f t="shared" si="20"/>
        <v>80000</v>
      </c>
      <c r="Y19" s="259">
        <f t="shared" si="21"/>
        <v>95200</v>
      </c>
      <c r="Z19" s="260">
        <f t="shared" si="22"/>
        <v>92820</v>
      </c>
      <c r="AA19" s="260">
        <f t="shared" si="23"/>
        <v>92820</v>
      </c>
      <c r="AB19" s="261">
        <f t="shared" si="24"/>
        <v>4122.2809220139279</v>
      </c>
      <c r="AC19" s="246">
        <f t="shared" si="25"/>
        <v>4.441155916843275E-2</v>
      </c>
      <c r="AD19" s="5"/>
      <c r="BG19" s="7">
        <v>9</v>
      </c>
      <c r="CA19" s="72" t="str">
        <f>VLOOKUP(C19,listaBolsa!$D$2:$BA$1090,1,0)</f>
        <v>Balón medicinal 10kg</v>
      </c>
      <c r="CB19" s="72" t="str">
        <f>VLOOKUP(C19,listaBolsa!$D$2:$BA$1090,2,0)</f>
        <v>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v>
      </c>
      <c r="CC19" s="72" t="str">
        <f>VLOOKUP(C19,listaBolsa!$D$2:$BA$1090,10,0)</f>
        <v>GONZALEZ CASTAÑO ASOCIADOS</v>
      </c>
      <c r="CD19" s="72">
        <f>VLOOKUP(C19,listaBolsa!$D$2:$BA$1090,14,0)</f>
        <v>80000</v>
      </c>
      <c r="CE19" s="72" t="str">
        <f>VLOOKUP(C19,listaBolsa!$D$2:$BA$1090,23,0)</f>
        <v>KDEPORT</v>
      </c>
      <c r="CF19" s="72">
        <f>VLOOKUP(C19,listaBolsa!$D$2:$BA$1090,29,0)</f>
        <v>88060</v>
      </c>
      <c r="CG19" s="72" t="str">
        <f>VLOOKUP(C19,listaBolsa!$D$2:$BA$1090,36,0)</f>
        <v>GOLARY</v>
      </c>
      <c r="CH19" s="72">
        <f>VLOOKUP(C19,listaBolsa!$D$2:$BA$1090,40,0)</f>
        <v>80000</v>
      </c>
      <c r="CI19" s="242">
        <f>VLOOKUP(C19,listaBolsa!$D$2:$BA$1090,48,0)</f>
        <v>4.4400000000000002E-2</v>
      </c>
      <c r="CJ19" s="7" t="b">
        <f t="shared" si="0"/>
        <v>1</v>
      </c>
      <c r="CK19" s="7" t="b">
        <f t="shared" si="1"/>
        <v>1</v>
      </c>
      <c r="CL19" s="7" t="b">
        <f t="shared" si="2"/>
        <v>1</v>
      </c>
      <c r="CM19" s="7" t="b">
        <f t="shared" si="3"/>
        <v>1</v>
      </c>
      <c r="CN19" s="7" t="b">
        <f t="shared" si="4"/>
        <v>1</v>
      </c>
      <c r="CO19" s="7" t="b">
        <f t="shared" si="5"/>
        <v>0</v>
      </c>
      <c r="CP19" s="7" t="b">
        <f t="shared" si="6"/>
        <v>1</v>
      </c>
      <c r="CQ19" s="7" t="b">
        <f t="shared" si="7"/>
        <v>1</v>
      </c>
      <c r="CR19" s="7" t="b">
        <f t="shared" si="8"/>
        <v>0</v>
      </c>
    </row>
    <row r="20" spans="1:96" s="7" customFormat="1" ht="94.5">
      <c r="A20" s="75">
        <f t="shared" si="9"/>
        <v>10</v>
      </c>
      <c r="B20" s="108" t="s">
        <v>1249</v>
      </c>
      <c r="C20" s="96" t="s">
        <v>1310</v>
      </c>
      <c r="D20" s="75" t="s">
        <v>1311</v>
      </c>
      <c r="E20" s="108" t="s">
        <v>227</v>
      </c>
      <c r="F20" s="109">
        <v>1</v>
      </c>
      <c r="G20" s="245" t="s">
        <v>228</v>
      </c>
      <c r="H20" s="106" t="s">
        <v>1255</v>
      </c>
      <c r="I20" s="254">
        <v>60000</v>
      </c>
      <c r="J20" s="255">
        <f t="shared" si="10"/>
        <v>11400</v>
      </c>
      <c r="K20" s="255">
        <f t="shared" si="11"/>
        <v>71400</v>
      </c>
      <c r="L20" s="255">
        <f t="shared" si="12"/>
        <v>60000</v>
      </c>
      <c r="M20" s="255">
        <f t="shared" si="13"/>
        <v>71400</v>
      </c>
      <c r="N20" s="107" t="s">
        <v>1312</v>
      </c>
      <c r="O20" s="256">
        <v>66000</v>
      </c>
      <c r="P20" s="257">
        <f t="shared" si="14"/>
        <v>12540</v>
      </c>
      <c r="Q20" s="257">
        <f t="shared" si="15"/>
        <v>78540</v>
      </c>
      <c r="R20" s="257">
        <f t="shared" si="16"/>
        <v>66000</v>
      </c>
      <c r="S20" s="257">
        <f t="shared" si="17"/>
        <v>78540</v>
      </c>
      <c r="T20" s="97" t="s">
        <v>1270</v>
      </c>
      <c r="U20" s="258">
        <v>60000</v>
      </c>
      <c r="V20" s="259">
        <f t="shared" si="18"/>
        <v>11400</v>
      </c>
      <c r="W20" s="259">
        <f t="shared" si="19"/>
        <v>71400</v>
      </c>
      <c r="X20" s="259">
        <f t="shared" si="20"/>
        <v>60000</v>
      </c>
      <c r="Y20" s="259">
        <f t="shared" si="21"/>
        <v>71400</v>
      </c>
      <c r="Z20" s="260">
        <f t="shared" si="22"/>
        <v>73780</v>
      </c>
      <c r="AA20" s="260">
        <f t="shared" si="23"/>
        <v>73780</v>
      </c>
      <c r="AB20" s="261">
        <f t="shared" si="24"/>
        <v>4122.2809220139279</v>
      </c>
      <c r="AC20" s="246">
        <f t="shared" si="25"/>
        <v>5.5872606695770231E-2</v>
      </c>
      <c r="AD20" s="5"/>
      <c r="BG20" s="7">
        <v>10</v>
      </c>
      <c r="CA20" s="72" t="str">
        <f>VLOOKUP(C20,listaBolsa!$D$2:$BA$1090,1,0)</f>
        <v>Balón medicinal 5kg</v>
      </c>
      <c r="CB20" s="72" t="str">
        <f>VLOOKUP(C20,listaBolsa!$D$2:$BA$1090,2,0)</f>
        <v>Material resistente de cuero sintético o caucho, con superficie antideslizante, costuras reforzadas y diseño ergonómico para agarre seguro, diámetro aproximado 28 cm, conforme a estándares de balones medicinales de alto peso.</v>
      </c>
      <c r="CC20" s="72" t="str">
        <f>VLOOKUP(C20,listaBolsa!$D$2:$BA$1090,10,0)</f>
        <v>GONZALEZ CASTAÑO ASOCIADOS</v>
      </c>
      <c r="CD20" s="72">
        <f>VLOOKUP(C20,listaBolsa!$D$2:$BA$1090,14,0)</f>
        <v>60000</v>
      </c>
      <c r="CE20" s="72" t="str">
        <f>VLOOKUP(C20,listaBolsa!$D$2:$BA$1090,23,0)</f>
        <v>ALAMACEN BUSTAMANTE</v>
      </c>
      <c r="CF20" s="72">
        <f>VLOOKUP(C20,listaBolsa!$D$2:$BA$1090,29,0)</f>
        <v>78540</v>
      </c>
      <c r="CG20" s="72" t="str">
        <f>VLOOKUP(C20,listaBolsa!$D$2:$BA$1090,36,0)</f>
        <v>GOLARY</v>
      </c>
      <c r="CH20" s="72">
        <f>VLOOKUP(C20,listaBolsa!$D$2:$BA$1090,40,0)</f>
        <v>60000</v>
      </c>
      <c r="CI20" s="242">
        <f>VLOOKUP(C20,listaBolsa!$D$2:$BA$1090,48,0)</f>
        <v>5.5899999999999998E-2</v>
      </c>
      <c r="CJ20" s="7" t="b">
        <f t="shared" si="0"/>
        <v>1</v>
      </c>
      <c r="CK20" s="7" t="b">
        <f t="shared" si="1"/>
        <v>1</v>
      </c>
      <c r="CL20" s="7" t="b">
        <f t="shared" si="2"/>
        <v>1</v>
      </c>
      <c r="CM20" s="7" t="b">
        <f t="shared" si="3"/>
        <v>1</v>
      </c>
      <c r="CN20" s="7" t="b">
        <f t="shared" si="4"/>
        <v>1</v>
      </c>
      <c r="CO20" s="7" t="b">
        <f t="shared" si="5"/>
        <v>0</v>
      </c>
      <c r="CP20" s="7" t="b">
        <f t="shared" si="6"/>
        <v>1</v>
      </c>
      <c r="CQ20" s="7" t="b">
        <f t="shared" si="7"/>
        <v>1</v>
      </c>
      <c r="CR20" s="7" t="b">
        <f t="shared" si="8"/>
        <v>0</v>
      </c>
    </row>
    <row r="21" spans="1:96" s="7" customFormat="1" ht="63">
      <c r="A21" s="75">
        <f t="shared" si="9"/>
        <v>11</v>
      </c>
      <c r="B21" s="108" t="s">
        <v>1249</v>
      </c>
      <c r="C21" s="96" t="s">
        <v>1313</v>
      </c>
      <c r="D21" s="75" t="s">
        <v>1314</v>
      </c>
      <c r="E21" s="108" t="s">
        <v>227</v>
      </c>
      <c r="F21" s="109">
        <v>1</v>
      </c>
      <c r="G21" s="245" t="s">
        <v>228</v>
      </c>
      <c r="H21" s="106" t="s">
        <v>1255</v>
      </c>
      <c r="I21" s="254">
        <v>28000</v>
      </c>
      <c r="J21" s="255">
        <f t="shared" si="10"/>
        <v>5320</v>
      </c>
      <c r="K21" s="255">
        <f t="shared" si="11"/>
        <v>33320</v>
      </c>
      <c r="L21" s="255">
        <f t="shared" si="12"/>
        <v>28000</v>
      </c>
      <c r="M21" s="255">
        <f t="shared" si="13"/>
        <v>33320</v>
      </c>
      <c r="N21" s="107" t="s">
        <v>1316</v>
      </c>
      <c r="O21" s="256">
        <v>27731.09</v>
      </c>
      <c r="P21" s="257">
        <f t="shared" si="14"/>
        <v>5268.9071000000004</v>
      </c>
      <c r="Q21" s="257">
        <f t="shared" si="15"/>
        <v>32999.997100000001</v>
      </c>
      <c r="R21" s="257">
        <f t="shared" si="16"/>
        <v>27731.09</v>
      </c>
      <c r="S21" s="257">
        <f t="shared" si="17"/>
        <v>32999.997100000001</v>
      </c>
      <c r="T21" s="97" t="s">
        <v>1270</v>
      </c>
      <c r="U21" s="258">
        <v>28000</v>
      </c>
      <c r="V21" s="259">
        <f t="shared" si="18"/>
        <v>5320</v>
      </c>
      <c r="W21" s="259">
        <f t="shared" si="19"/>
        <v>33320</v>
      </c>
      <c r="X21" s="259">
        <f t="shared" si="20"/>
        <v>28000</v>
      </c>
      <c r="Y21" s="259">
        <f t="shared" si="21"/>
        <v>33320</v>
      </c>
      <c r="Z21" s="260">
        <f t="shared" si="22"/>
        <v>33213.332366666669</v>
      </c>
      <c r="AA21" s="260">
        <f t="shared" si="23"/>
        <v>33213.332366666669</v>
      </c>
      <c r="AB21" s="261">
        <f t="shared" si="24"/>
        <v>184.75376045646061</v>
      </c>
      <c r="AC21" s="246">
        <f t="shared" si="25"/>
        <v>5.5626384735149876E-3</v>
      </c>
      <c r="AD21" s="5"/>
      <c r="BG21" s="7">
        <v>11</v>
      </c>
      <c r="CA21" s="72" t="str">
        <f>VLOOKUP(C21,listaBolsa!$D$2:$BA$1090,1,0)</f>
        <v>Bomba de aire</v>
      </c>
      <c r="CB21" s="72" t="str">
        <f>VLOOKUP(C21,listaBolsa!$D$2:$BA$1090,2,0)</f>
        <v>Bomba de aire de mano, de 12 pulgadas, con estructura de poliestireno y aguja incluida.</v>
      </c>
      <c r="CC21" s="72" t="str">
        <f>VLOOKUP(C21,listaBolsa!$D$2:$BA$1090,10,0)</f>
        <v>GONZALEZ CASTAÑO ASOCIADOS</v>
      </c>
      <c r="CD21" s="72">
        <f>VLOOKUP(C21,listaBolsa!$D$2:$BA$1090,14,0)</f>
        <v>28000</v>
      </c>
      <c r="CE21" s="72" t="str">
        <f>VLOOKUP(C21,listaBolsa!$D$2:$BA$1090,23,0)</f>
        <v>AZTOOLS</v>
      </c>
      <c r="CF21" s="72">
        <f>VLOOKUP(C21,listaBolsa!$D$2:$BA$1090,29,0)</f>
        <v>33000</v>
      </c>
      <c r="CG21" s="72" t="str">
        <f>VLOOKUP(C21,listaBolsa!$D$2:$BA$1090,36,0)</f>
        <v>GOLARY</v>
      </c>
      <c r="CH21" s="72">
        <f>VLOOKUP(C21,listaBolsa!$D$2:$BA$1090,40,0)</f>
        <v>28000</v>
      </c>
      <c r="CI21" s="242">
        <f>VLOOKUP(C21,listaBolsa!$D$2:$BA$1090,48,0)</f>
        <v>5.5999999999999999E-3</v>
      </c>
      <c r="CJ21" s="7" t="b">
        <f t="shared" si="0"/>
        <v>1</v>
      </c>
      <c r="CK21" s="7" t="b">
        <f t="shared" si="1"/>
        <v>1</v>
      </c>
      <c r="CL21" s="7" t="b">
        <f t="shared" si="2"/>
        <v>1</v>
      </c>
      <c r="CM21" s="7" t="b">
        <f t="shared" si="3"/>
        <v>1</v>
      </c>
      <c r="CN21" s="7" t="b">
        <f t="shared" si="4"/>
        <v>1</v>
      </c>
      <c r="CO21" s="7" t="b">
        <f t="shared" si="5"/>
        <v>0</v>
      </c>
      <c r="CP21" s="7" t="b">
        <f t="shared" si="6"/>
        <v>1</v>
      </c>
      <c r="CQ21" s="7" t="b">
        <f t="shared" si="7"/>
        <v>1</v>
      </c>
      <c r="CR21" s="7" t="b">
        <f t="shared" si="8"/>
        <v>0</v>
      </c>
    </row>
    <row r="22" spans="1:96" s="7" customFormat="1" ht="315">
      <c r="A22" s="75">
        <f t="shared" si="9"/>
        <v>12</v>
      </c>
      <c r="B22" s="108" t="s">
        <v>1249</v>
      </c>
      <c r="C22" s="96" t="s">
        <v>1317</v>
      </c>
      <c r="D22" s="75" t="s">
        <v>1545</v>
      </c>
      <c r="E22" s="108" t="s">
        <v>227</v>
      </c>
      <c r="F22" s="109">
        <v>1</v>
      </c>
      <c r="G22" s="245" t="s">
        <v>228</v>
      </c>
      <c r="H22" s="106" t="s">
        <v>1334</v>
      </c>
      <c r="I22" s="254">
        <v>121848.74</v>
      </c>
      <c r="J22" s="255">
        <f t="shared" si="10"/>
        <v>23151.260600000001</v>
      </c>
      <c r="K22" s="255">
        <f t="shared" si="11"/>
        <v>145000.0006</v>
      </c>
      <c r="L22" s="255">
        <f t="shared" si="12"/>
        <v>121848.74</v>
      </c>
      <c r="M22" s="255">
        <f t="shared" si="13"/>
        <v>145000.0006</v>
      </c>
      <c r="N22" s="107" t="s">
        <v>1336</v>
      </c>
      <c r="O22" s="256">
        <v>141092.44</v>
      </c>
      <c r="P22" s="257">
        <f t="shared" si="14"/>
        <v>26807.563600000001</v>
      </c>
      <c r="Q22" s="257">
        <f t="shared" si="15"/>
        <v>167900.0036</v>
      </c>
      <c r="R22" s="257">
        <f t="shared" si="16"/>
        <v>141092.44</v>
      </c>
      <c r="S22" s="257">
        <f t="shared" si="17"/>
        <v>167900.0036</v>
      </c>
      <c r="T22" s="97" t="s">
        <v>922</v>
      </c>
      <c r="U22" s="258">
        <v>121848.74</v>
      </c>
      <c r="V22" s="259">
        <f t="shared" si="18"/>
        <v>23151.260600000001</v>
      </c>
      <c r="W22" s="259">
        <f t="shared" si="19"/>
        <v>145000.0006</v>
      </c>
      <c r="X22" s="259">
        <f t="shared" si="20"/>
        <v>121848.74</v>
      </c>
      <c r="Y22" s="259">
        <f t="shared" si="21"/>
        <v>145000.0006</v>
      </c>
      <c r="Z22" s="260">
        <f t="shared" si="22"/>
        <v>152633.33493333333</v>
      </c>
      <c r="AA22" s="260">
        <f t="shared" si="23"/>
        <v>152633.33493333333</v>
      </c>
      <c r="AB22" s="261">
        <f t="shared" si="24"/>
        <v>13221.322896493237</v>
      </c>
      <c r="AC22" s="246">
        <f t="shared" si="25"/>
        <v>8.6621463799293918E-2</v>
      </c>
      <c r="AD22" s="5"/>
      <c r="BG22" s="7">
        <v>12</v>
      </c>
      <c r="CA22" s="72" t="str">
        <f>VLOOKUP(C22,listaBolsa!$D$2:$BA$1090,1,0)</f>
        <v>Botiquín Tipo A</v>
      </c>
      <c r="CB22" s="72" t="str">
        <f>VLOOKUP(C22,listaBolsa!$D$2:$BA$1090,2,0)</f>
        <v>Dimensiones: 25 x 20 x 10 cm (aprox.)</v>
      </c>
      <c r="CC22" s="72" t="str">
        <f>VLOOKUP(C22,listaBolsa!$D$2:$BA$1090,10,0)</f>
        <v>COIMPORMEDICA</v>
      </c>
      <c r="CD22" s="72">
        <f>VLOOKUP(C22,listaBolsa!$D$2:$BA$1090,14,0)</f>
        <v>121848.74</v>
      </c>
      <c r="CE22" s="72" t="str">
        <f>VLOOKUP(C22,listaBolsa!$D$2:$BA$1090,23,0)</f>
        <v>HOMMECENTER</v>
      </c>
      <c r="CF22" s="72">
        <f>VLOOKUP(C22,listaBolsa!$D$2:$BA$1090,29,0)</f>
        <v>167900</v>
      </c>
      <c r="CG22" s="72" t="str">
        <f>VLOOKUP(C22,listaBolsa!$D$2:$BA$1090,36,0)</f>
        <v>FALABELLA</v>
      </c>
      <c r="CH22" s="72">
        <f>VLOOKUP(C22,listaBolsa!$D$2:$BA$1090,40,0)</f>
        <v>121848.74</v>
      </c>
      <c r="CI22" s="242">
        <f>VLOOKUP(C22,listaBolsa!$D$2:$BA$1090,48,0)</f>
        <v>8.6599999999999996E-2</v>
      </c>
      <c r="CJ22" s="7" t="b">
        <f t="shared" si="0"/>
        <v>1</v>
      </c>
      <c r="CK22" s="7" t="b">
        <f t="shared" si="1"/>
        <v>0</v>
      </c>
      <c r="CL22" s="7" t="b">
        <f t="shared" si="2"/>
        <v>1</v>
      </c>
      <c r="CM22" s="7" t="b">
        <f t="shared" si="3"/>
        <v>1</v>
      </c>
      <c r="CN22" s="7" t="b">
        <f t="shared" si="4"/>
        <v>1</v>
      </c>
      <c r="CO22" s="7" t="b">
        <f t="shared" si="5"/>
        <v>0</v>
      </c>
      <c r="CP22" s="7" t="b">
        <f t="shared" si="6"/>
        <v>1</v>
      </c>
      <c r="CQ22" s="7" t="b">
        <f t="shared" si="7"/>
        <v>1</v>
      </c>
      <c r="CR22" s="7" t="b">
        <f t="shared" si="8"/>
        <v>0</v>
      </c>
    </row>
    <row r="23" spans="1:96" s="7" customFormat="1" ht="63">
      <c r="A23" s="75">
        <f t="shared" si="9"/>
        <v>13</v>
      </c>
      <c r="B23" s="108" t="s">
        <v>1249</v>
      </c>
      <c r="C23" s="96" t="s">
        <v>1338</v>
      </c>
      <c r="D23" s="75" t="s">
        <v>1546</v>
      </c>
      <c r="E23" s="108" t="s">
        <v>227</v>
      </c>
      <c r="F23" s="109">
        <v>1</v>
      </c>
      <c r="G23" s="245" t="s">
        <v>228</v>
      </c>
      <c r="H23" s="106" t="s">
        <v>1255</v>
      </c>
      <c r="I23" s="254">
        <v>450000</v>
      </c>
      <c r="J23" s="255">
        <f t="shared" si="10"/>
        <v>85500</v>
      </c>
      <c r="K23" s="255">
        <f t="shared" si="11"/>
        <v>535500</v>
      </c>
      <c r="L23" s="255">
        <f t="shared" si="12"/>
        <v>450000</v>
      </c>
      <c r="M23" s="255">
        <f t="shared" si="13"/>
        <v>535500</v>
      </c>
      <c r="N23" s="107" t="s">
        <v>1257</v>
      </c>
      <c r="O23" s="256">
        <v>328000</v>
      </c>
      <c r="P23" s="257">
        <f t="shared" si="14"/>
        <v>62320</v>
      </c>
      <c r="Q23" s="257">
        <f t="shared" si="15"/>
        <v>390320</v>
      </c>
      <c r="R23" s="257">
        <f t="shared" si="16"/>
        <v>328000</v>
      </c>
      <c r="S23" s="257">
        <f t="shared" si="17"/>
        <v>390320</v>
      </c>
      <c r="T23" s="97" t="s">
        <v>1270</v>
      </c>
      <c r="U23" s="258">
        <v>450000</v>
      </c>
      <c r="V23" s="259">
        <f t="shared" si="18"/>
        <v>85500</v>
      </c>
      <c r="W23" s="259">
        <f t="shared" si="19"/>
        <v>535500</v>
      </c>
      <c r="X23" s="259">
        <f t="shared" si="20"/>
        <v>450000</v>
      </c>
      <c r="Y23" s="259">
        <f t="shared" si="21"/>
        <v>535500</v>
      </c>
      <c r="Z23" s="260">
        <f t="shared" si="22"/>
        <v>487106.66666666669</v>
      </c>
      <c r="AA23" s="260">
        <f t="shared" si="23"/>
        <v>487106.66666666669</v>
      </c>
      <c r="AB23" s="261">
        <f t="shared" si="24"/>
        <v>83819.712080949743</v>
      </c>
      <c r="AC23" s="246">
        <f t="shared" si="25"/>
        <v>0.17207670889527907</v>
      </c>
      <c r="AD23" s="5"/>
      <c r="BG23" s="7">
        <v>13</v>
      </c>
      <c r="CA23" s="72" t="str">
        <f>VLOOKUP(C23,listaBolsa!$D$2:$BA$1090,1,0)</f>
        <v>Cajón de salto 30 cm</v>
      </c>
      <c r="CB23" s="72" t="str">
        <f>VLOOKUP(C23,listaBolsa!$D$2:$BA$1090,2,0)</f>
        <v>Especificaciones: 60cm de Ancho - 30cm de Alto - 40cm de</v>
      </c>
      <c r="CC23" s="72" t="str">
        <f>VLOOKUP(C23,listaBolsa!$D$2:$BA$1090,10,0)</f>
        <v>GONZALEZ CASTAÑO ASOCIADOS</v>
      </c>
      <c r="CD23" s="72">
        <f>VLOOKUP(C23,listaBolsa!$D$2:$BA$1090,14,0)</f>
        <v>450000</v>
      </c>
      <c r="CE23" s="72" t="str">
        <f>VLOOKUP(C23,listaBolsa!$D$2:$BA$1090,23,0)</f>
        <v>SPORT OLIMPICA</v>
      </c>
      <c r="CF23" s="72">
        <f>VLOOKUP(C23,listaBolsa!$D$2:$BA$1090,29,0)</f>
        <v>390320</v>
      </c>
      <c r="CG23" s="72" t="str">
        <f>VLOOKUP(C23,listaBolsa!$D$2:$BA$1090,36,0)</f>
        <v>GOLARY</v>
      </c>
      <c r="CH23" s="72">
        <f>VLOOKUP(C23,listaBolsa!$D$2:$BA$1090,40,0)</f>
        <v>450000</v>
      </c>
      <c r="CI23" s="242">
        <f>VLOOKUP(C23,listaBolsa!$D$2:$BA$1090,48,0)</f>
        <v>0.1721</v>
      </c>
      <c r="CJ23" s="7" t="b">
        <f t="shared" si="0"/>
        <v>1</v>
      </c>
      <c r="CK23" s="7" t="b">
        <f t="shared" si="1"/>
        <v>0</v>
      </c>
      <c r="CL23" s="7" t="b">
        <f t="shared" si="2"/>
        <v>1</v>
      </c>
      <c r="CM23" s="7" t="b">
        <f t="shared" si="3"/>
        <v>1</v>
      </c>
      <c r="CN23" s="7" t="b">
        <f t="shared" si="4"/>
        <v>1</v>
      </c>
      <c r="CO23" s="7" t="b">
        <f t="shared" si="5"/>
        <v>0</v>
      </c>
      <c r="CP23" s="7" t="b">
        <f t="shared" si="6"/>
        <v>1</v>
      </c>
      <c r="CQ23" s="7" t="b">
        <f t="shared" si="7"/>
        <v>1</v>
      </c>
      <c r="CR23" s="7" t="b">
        <f t="shared" si="8"/>
        <v>0</v>
      </c>
    </row>
    <row r="24" spans="1:96" s="7" customFormat="1" ht="63">
      <c r="A24" s="75">
        <f t="shared" si="9"/>
        <v>14</v>
      </c>
      <c r="B24" s="108" t="s">
        <v>1249</v>
      </c>
      <c r="C24" s="96" t="s">
        <v>1341</v>
      </c>
      <c r="D24" s="75" t="s">
        <v>1547</v>
      </c>
      <c r="E24" s="108" t="s">
        <v>227</v>
      </c>
      <c r="F24" s="109">
        <v>1</v>
      </c>
      <c r="G24" s="245" t="s">
        <v>228</v>
      </c>
      <c r="H24" s="106" t="s">
        <v>1255</v>
      </c>
      <c r="I24" s="254">
        <v>500000</v>
      </c>
      <c r="J24" s="255">
        <f t="shared" si="10"/>
        <v>95000</v>
      </c>
      <c r="K24" s="255">
        <f t="shared" si="11"/>
        <v>595000</v>
      </c>
      <c r="L24" s="255">
        <f t="shared" si="12"/>
        <v>500000</v>
      </c>
      <c r="M24" s="255">
        <f t="shared" si="13"/>
        <v>595000</v>
      </c>
      <c r="N24" s="107" t="s">
        <v>1257</v>
      </c>
      <c r="O24" s="256">
        <v>378000</v>
      </c>
      <c r="P24" s="257">
        <f t="shared" si="14"/>
        <v>71820</v>
      </c>
      <c r="Q24" s="257">
        <f t="shared" si="15"/>
        <v>449820</v>
      </c>
      <c r="R24" s="257">
        <f t="shared" si="16"/>
        <v>378000</v>
      </c>
      <c r="S24" s="257">
        <f t="shared" si="17"/>
        <v>449820</v>
      </c>
      <c r="T24" s="97" t="s">
        <v>1270</v>
      </c>
      <c r="U24" s="258">
        <v>500000</v>
      </c>
      <c r="V24" s="259">
        <f t="shared" si="18"/>
        <v>95000</v>
      </c>
      <c r="W24" s="259">
        <f t="shared" si="19"/>
        <v>595000</v>
      </c>
      <c r="X24" s="259">
        <f t="shared" si="20"/>
        <v>500000</v>
      </c>
      <c r="Y24" s="259">
        <f t="shared" si="21"/>
        <v>595000</v>
      </c>
      <c r="Z24" s="260">
        <f t="shared" si="22"/>
        <v>546606.66666666663</v>
      </c>
      <c r="AA24" s="260">
        <f t="shared" si="23"/>
        <v>546606.66666666663</v>
      </c>
      <c r="AB24" s="261">
        <f t="shared" si="24"/>
        <v>83819.712080949743</v>
      </c>
      <c r="AC24" s="246">
        <f t="shared" si="25"/>
        <v>0.1533455722230789</v>
      </c>
      <c r="AD24" s="5"/>
      <c r="BG24" s="7">
        <v>14</v>
      </c>
      <c r="CA24" s="72" t="str">
        <f>VLOOKUP(C24,listaBolsa!$D$2:$BA$1090,1,0)</f>
        <v>Cajón de salto 50 cm</v>
      </c>
      <c r="CB24" s="72" t="str">
        <f>VLOOKUP(C24,listaBolsa!$D$2:$BA$1090,2,0)</f>
        <v>Especificaciones: 60cm de Ancho - 50cm de Alto - 40cm de</v>
      </c>
      <c r="CC24" s="72" t="str">
        <f>VLOOKUP(C24,listaBolsa!$D$2:$BA$1090,10,0)</f>
        <v>GONZALEZ CASTAÑO ASOCIADOS</v>
      </c>
      <c r="CD24" s="72">
        <f>VLOOKUP(C24,listaBolsa!$D$2:$BA$1090,14,0)</f>
        <v>500000</v>
      </c>
      <c r="CE24" s="72" t="str">
        <f>VLOOKUP(C24,listaBolsa!$D$2:$BA$1090,23,0)</f>
        <v>SPORT OLIMPICA</v>
      </c>
      <c r="CF24" s="72">
        <f>VLOOKUP(C24,listaBolsa!$D$2:$BA$1090,29,0)</f>
        <v>449820</v>
      </c>
      <c r="CG24" s="72" t="str">
        <f>VLOOKUP(C24,listaBolsa!$D$2:$BA$1090,36,0)</f>
        <v>GOLARY</v>
      </c>
      <c r="CH24" s="72">
        <f>VLOOKUP(C24,listaBolsa!$D$2:$BA$1090,40,0)</f>
        <v>500000</v>
      </c>
      <c r="CI24" s="242">
        <f>VLOOKUP(C24,listaBolsa!$D$2:$BA$1090,48,0)</f>
        <v>0.15329999999999999</v>
      </c>
      <c r="CJ24" s="7" t="b">
        <f t="shared" si="0"/>
        <v>1</v>
      </c>
      <c r="CK24" s="7" t="b">
        <f t="shared" si="1"/>
        <v>0</v>
      </c>
      <c r="CL24" s="7" t="b">
        <f t="shared" si="2"/>
        <v>1</v>
      </c>
      <c r="CM24" s="7" t="b">
        <f t="shared" si="3"/>
        <v>1</v>
      </c>
      <c r="CN24" s="7" t="b">
        <f t="shared" si="4"/>
        <v>1</v>
      </c>
      <c r="CO24" s="7" t="b">
        <f t="shared" si="5"/>
        <v>0</v>
      </c>
      <c r="CP24" s="7" t="b">
        <f t="shared" si="6"/>
        <v>1</v>
      </c>
      <c r="CQ24" s="7" t="b">
        <f t="shared" si="7"/>
        <v>1</v>
      </c>
      <c r="CR24" s="7" t="b">
        <f t="shared" si="8"/>
        <v>0</v>
      </c>
    </row>
    <row r="25" spans="1:96" s="7" customFormat="1" ht="63">
      <c r="A25" s="75">
        <f t="shared" si="9"/>
        <v>15</v>
      </c>
      <c r="B25" s="108" t="s">
        <v>1249</v>
      </c>
      <c r="C25" s="96" t="s">
        <v>1344</v>
      </c>
      <c r="D25" s="75" t="s">
        <v>1345</v>
      </c>
      <c r="E25" s="108" t="s">
        <v>227</v>
      </c>
      <c r="F25" s="109">
        <v>1</v>
      </c>
      <c r="G25" s="245" t="s">
        <v>228</v>
      </c>
      <c r="H25" s="106" t="s">
        <v>1255</v>
      </c>
      <c r="I25" s="254">
        <v>48000</v>
      </c>
      <c r="J25" s="255">
        <f t="shared" si="10"/>
        <v>9120</v>
      </c>
      <c r="K25" s="255">
        <f t="shared" si="11"/>
        <v>57120</v>
      </c>
      <c r="L25" s="255">
        <f t="shared" si="12"/>
        <v>48000</v>
      </c>
      <c r="M25" s="255">
        <f t="shared" si="13"/>
        <v>57120</v>
      </c>
      <c r="N25" s="107" t="s">
        <v>1263</v>
      </c>
      <c r="O25" s="256">
        <v>45000</v>
      </c>
      <c r="P25" s="257">
        <f t="shared" si="14"/>
        <v>8550</v>
      </c>
      <c r="Q25" s="257">
        <f t="shared" si="15"/>
        <v>53550</v>
      </c>
      <c r="R25" s="257">
        <f t="shared" si="16"/>
        <v>45000</v>
      </c>
      <c r="S25" s="257">
        <f t="shared" si="17"/>
        <v>53550</v>
      </c>
      <c r="T25" s="97" t="s">
        <v>1270</v>
      </c>
      <c r="U25" s="258">
        <v>48000</v>
      </c>
      <c r="V25" s="259">
        <f t="shared" si="18"/>
        <v>9120</v>
      </c>
      <c r="W25" s="259">
        <f t="shared" si="19"/>
        <v>57120</v>
      </c>
      <c r="X25" s="259">
        <f t="shared" si="20"/>
        <v>48000</v>
      </c>
      <c r="Y25" s="259">
        <f t="shared" si="21"/>
        <v>57120</v>
      </c>
      <c r="Z25" s="260">
        <f t="shared" si="22"/>
        <v>55930</v>
      </c>
      <c r="AA25" s="260">
        <f t="shared" si="23"/>
        <v>55930</v>
      </c>
      <c r="AB25" s="261">
        <f t="shared" si="24"/>
        <v>2061.140461006964</v>
      </c>
      <c r="AC25" s="246">
        <f t="shared" si="25"/>
        <v>3.6852144841891005E-2</v>
      </c>
      <c r="AD25" s="5"/>
      <c r="BG25" s="7">
        <v>15</v>
      </c>
      <c r="CA25" s="72" t="str">
        <f>VLOOKUP(C25,listaBolsa!$D$2:$BA$1090,1,0)</f>
        <v>Calibrador</v>
      </c>
      <c r="CB25" s="72" t="str">
        <f>VLOOKUP(C25,listaBolsa!$D$2:$BA$1090,2,0)</f>
        <v>Calibrador de presión tipo manómetro de forma circular con válvula desalojo de aire, con aguja incluida en el calibrador, con medidas de psi.</v>
      </c>
      <c r="CC25" s="72" t="str">
        <f>VLOOKUP(C25,listaBolsa!$D$2:$BA$1090,10,0)</f>
        <v>GONZALEZ CASTAÑO ASOCIADOS</v>
      </c>
      <c r="CD25" s="72">
        <f>VLOOKUP(C25,listaBolsa!$D$2:$BA$1090,14,0)</f>
        <v>48000</v>
      </c>
      <c r="CE25" s="72" t="str">
        <f>VLOOKUP(C25,listaBolsa!$D$2:$BA$1090,23,0)</f>
        <v>KDEPORT</v>
      </c>
      <c r="CF25" s="72">
        <f>VLOOKUP(C25,listaBolsa!$D$2:$BA$1090,29,0)</f>
        <v>53550</v>
      </c>
      <c r="CG25" s="72" t="str">
        <f>VLOOKUP(C25,listaBolsa!$D$2:$BA$1090,36,0)</f>
        <v>GOLARY</v>
      </c>
      <c r="CH25" s="72">
        <f>VLOOKUP(C25,listaBolsa!$D$2:$BA$1090,40,0)</f>
        <v>48000</v>
      </c>
      <c r="CI25" s="242">
        <f>VLOOKUP(C25,listaBolsa!$D$2:$BA$1090,48,0)</f>
        <v>3.6900000000000002E-2</v>
      </c>
      <c r="CJ25" s="7" t="b">
        <f t="shared" si="0"/>
        <v>1</v>
      </c>
      <c r="CK25" s="7" t="b">
        <f t="shared" si="1"/>
        <v>1</v>
      </c>
      <c r="CL25" s="7" t="b">
        <f t="shared" si="2"/>
        <v>1</v>
      </c>
      <c r="CM25" s="7" t="b">
        <f t="shared" si="3"/>
        <v>1</v>
      </c>
      <c r="CN25" s="7" t="b">
        <f t="shared" si="4"/>
        <v>1</v>
      </c>
      <c r="CO25" s="7" t="b">
        <f t="shared" si="5"/>
        <v>0</v>
      </c>
      <c r="CP25" s="7" t="b">
        <f t="shared" si="6"/>
        <v>1</v>
      </c>
      <c r="CQ25" s="7" t="b">
        <f t="shared" si="7"/>
        <v>1</v>
      </c>
      <c r="CR25" s="7" t="b">
        <f t="shared" si="8"/>
        <v>0</v>
      </c>
    </row>
    <row r="26" spans="1:96" s="7" customFormat="1" ht="220.5">
      <c r="A26" s="75">
        <f t="shared" si="9"/>
        <v>16</v>
      </c>
      <c r="B26" s="108" t="s">
        <v>1249</v>
      </c>
      <c r="C26" s="96" t="s">
        <v>1346</v>
      </c>
      <c r="D26" s="75" t="s">
        <v>1347</v>
      </c>
      <c r="E26" s="108" t="s">
        <v>227</v>
      </c>
      <c r="F26" s="109">
        <v>1</v>
      </c>
      <c r="G26" s="245" t="s">
        <v>228</v>
      </c>
      <c r="H26" s="106" t="s">
        <v>1255</v>
      </c>
      <c r="I26" s="254">
        <v>12000</v>
      </c>
      <c r="J26" s="255">
        <f t="shared" si="10"/>
        <v>2280</v>
      </c>
      <c r="K26" s="255">
        <f t="shared" si="11"/>
        <v>14280</v>
      </c>
      <c r="L26" s="255">
        <f t="shared" si="12"/>
        <v>12000</v>
      </c>
      <c r="M26" s="255">
        <f t="shared" si="13"/>
        <v>14280</v>
      </c>
      <c r="N26" s="107" t="s">
        <v>1349</v>
      </c>
      <c r="O26" s="256">
        <v>9075.6299999999992</v>
      </c>
      <c r="P26" s="257">
        <f t="shared" si="14"/>
        <v>1724.3697</v>
      </c>
      <c r="Q26" s="257">
        <f t="shared" si="15"/>
        <v>10799.999699999998</v>
      </c>
      <c r="R26" s="257">
        <f t="shared" si="16"/>
        <v>9075.6299999999992</v>
      </c>
      <c r="S26" s="257">
        <f t="shared" si="17"/>
        <v>10799.999699999998</v>
      </c>
      <c r="T26" s="97" t="s">
        <v>1270</v>
      </c>
      <c r="U26" s="258">
        <v>12000</v>
      </c>
      <c r="V26" s="259">
        <f t="shared" si="18"/>
        <v>2280</v>
      </c>
      <c r="W26" s="259">
        <f t="shared" si="19"/>
        <v>14280</v>
      </c>
      <c r="X26" s="259">
        <f t="shared" si="20"/>
        <v>12000</v>
      </c>
      <c r="Y26" s="259">
        <f t="shared" si="21"/>
        <v>14280</v>
      </c>
      <c r="Z26" s="260">
        <f t="shared" si="22"/>
        <v>13119.999900000001</v>
      </c>
      <c r="AA26" s="260">
        <f t="shared" si="23"/>
        <v>13119.999900000001</v>
      </c>
      <c r="AB26" s="261">
        <f t="shared" si="24"/>
        <v>2009.1791099849734</v>
      </c>
      <c r="AC26" s="246">
        <f t="shared" si="25"/>
        <v>0.15313865284289929</v>
      </c>
      <c r="AD26" s="5"/>
      <c r="BG26" s="7">
        <v>16</v>
      </c>
      <c r="CA26" s="72" t="str">
        <f>VLOOKUP(C26,listaBolsa!$D$2:$BA$1090,1,0)</f>
        <v>Canillera</v>
      </c>
      <c r="CB26" s="72" t="str">
        <f>VLOOKUP(C26,listaBolsa!$D$2:$BA$1090,2,0)</f>
        <v>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v>
      </c>
      <c r="CC26" s="72" t="str">
        <f>VLOOKUP(C26,listaBolsa!$D$2:$BA$1090,10,0)</f>
        <v>GONZALEZ CASTAÑO ASOCIADOS</v>
      </c>
      <c r="CD26" s="72">
        <f>VLOOKUP(C26,listaBolsa!$D$2:$BA$1090,14,0)</f>
        <v>12000</v>
      </c>
      <c r="CE26" s="72" t="str">
        <f>VLOOKUP(C26,listaBolsa!$D$2:$BA$1090,23,0)</f>
        <v>REGOL</v>
      </c>
      <c r="CF26" s="72">
        <f>VLOOKUP(C26,listaBolsa!$D$2:$BA$1090,29,0)</f>
        <v>10800</v>
      </c>
      <c r="CG26" s="72" t="str">
        <f>VLOOKUP(C26,listaBolsa!$D$2:$BA$1090,36,0)</f>
        <v>GOLARY</v>
      </c>
      <c r="CH26" s="72">
        <f>VLOOKUP(C26,listaBolsa!$D$2:$BA$1090,40,0)</f>
        <v>12000</v>
      </c>
      <c r="CI26" s="242">
        <f>VLOOKUP(C26,listaBolsa!$D$2:$BA$1090,48,0)</f>
        <v>0.15310000000000001</v>
      </c>
      <c r="CJ26" s="7" t="b">
        <f t="shared" si="0"/>
        <v>1</v>
      </c>
      <c r="CK26" s="7" t="b">
        <f t="shared" si="1"/>
        <v>1</v>
      </c>
      <c r="CL26" s="7" t="b">
        <f t="shared" si="2"/>
        <v>1</v>
      </c>
      <c r="CM26" s="7" t="b">
        <f t="shared" si="3"/>
        <v>1</v>
      </c>
      <c r="CN26" s="7" t="b">
        <f t="shared" si="4"/>
        <v>1</v>
      </c>
      <c r="CO26" s="7" t="b">
        <f t="shared" si="5"/>
        <v>0</v>
      </c>
      <c r="CP26" s="7" t="b">
        <f t="shared" si="6"/>
        <v>1</v>
      </c>
      <c r="CQ26" s="7" t="b">
        <f t="shared" si="7"/>
        <v>1</v>
      </c>
      <c r="CR26" s="7" t="b">
        <f t="shared" si="8"/>
        <v>0</v>
      </c>
    </row>
    <row r="27" spans="1:96" s="7" customFormat="1" ht="126">
      <c r="A27" s="75">
        <f t="shared" si="9"/>
        <v>17</v>
      </c>
      <c r="B27" s="108" t="s">
        <v>1249</v>
      </c>
      <c r="C27" s="96" t="s">
        <v>1350</v>
      </c>
      <c r="D27" s="75" t="s">
        <v>1548</v>
      </c>
      <c r="E27" s="108" t="s">
        <v>227</v>
      </c>
      <c r="F27" s="109">
        <v>1</v>
      </c>
      <c r="G27" s="245" t="s">
        <v>228</v>
      </c>
      <c r="H27" s="106" t="s">
        <v>1263</v>
      </c>
      <c r="I27" s="254">
        <v>70000</v>
      </c>
      <c r="J27" s="255">
        <f t="shared" si="10"/>
        <v>13300</v>
      </c>
      <c r="K27" s="255">
        <f t="shared" si="11"/>
        <v>83300</v>
      </c>
      <c r="L27" s="255">
        <f t="shared" si="12"/>
        <v>70000</v>
      </c>
      <c r="M27" s="255">
        <f t="shared" si="13"/>
        <v>83300</v>
      </c>
      <c r="N27" s="107" t="s">
        <v>1358</v>
      </c>
      <c r="O27" s="256">
        <v>57983.19</v>
      </c>
      <c r="P27" s="257">
        <f t="shared" si="14"/>
        <v>11016.8061</v>
      </c>
      <c r="Q27" s="257">
        <f t="shared" si="15"/>
        <v>68999.996100000004</v>
      </c>
      <c r="R27" s="257">
        <f t="shared" si="16"/>
        <v>57983.19</v>
      </c>
      <c r="S27" s="257">
        <f t="shared" si="17"/>
        <v>68999.996100000004</v>
      </c>
      <c r="T27" s="97" t="s">
        <v>1259</v>
      </c>
      <c r="U27" s="258">
        <v>59900</v>
      </c>
      <c r="V27" s="259">
        <f t="shared" si="18"/>
        <v>11381</v>
      </c>
      <c r="W27" s="259">
        <f t="shared" si="19"/>
        <v>71281</v>
      </c>
      <c r="X27" s="259">
        <f t="shared" si="20"/>
        <v>59900</v>
      </c>
      <c r="Y27" s="259">
        <f t="shared" si="21"/>
        <v>71281</v>
      </c>
      <c r="Z27" s="260">
        <f t="shared" si="22"/>
        <v>74526.998699999996</v>
      </c>
      <c r="AA27" s="260">
        <f t="shared" si="23"/>
        <v>74526.998699999996</v>
      </c>
      <c r="AB27" s="261">
        <f t="shared" si="24"/>
        <v>7682.7669856182056</v>
      </c>
      <c r="AC27" s="246">
        <f t="shared" si="25"/>
        <v>0.10308703046723128</v>
      </c>
      <c r="AD27" s="5"/>
      <c r="BG27" s="7">
        <v>17</v>
      </c>
      <c r="CA27" s="72" t="str">
        <f>VLOOKUP(C27,listaBolsa!$D$2:$BA$1090,1,0)</f>
        <v>Cinta de demarcación (6cm- naranja y verde</v>
      </c>
      <c r="CB27" s="72" t="str">
        <f>VLOOKUP(C27,listaBolsa!$D$2:$BA$1090,2,0)</f>
        <v>Material: Generalmente poliéster de alta tenacidad, elástico y duradero.</v>
      </c>
      <c r="CC27" s="72" t="str">
        <f>VLOOKUP(C27,listaBolsa!$D$2:$BA$1090,10,0)</f>
        <v>KDEPORT</v>
      </c>
      <c r="CD27" s="72">
        <f>VLOOKUP(C27,listaBolsa!$D$2:$BA$1090,14,0)</f>
        <v>70000</v>
      </c>
      <c r="CE27" s="72" t="str">
        <f>VLOOKUP(C27,listaBolsa!$D$2:$BA$1090,23,0)</f>
        <v>BUSTAMANTE DEPORTES</v>
      </c>
      <c r="CF27" s="72">
        <f>VLOOKUP(C27,listaBolsa!$D$2:$BA$1090,29,0)</f>
        <v>69000</v>
      </c>
      <c r="CG27" s="72" t="str">
        <f>VLOOKUP(C27,listaBolsa!$D$2:$BA$1090,36,0)</f>
        <v>ALMACEN BUSTAMANTE</v>
      </c>
      <c r="CH27" s="72">
        <f>VLOOKUP(C27,listaBolsa!$D$2:$BA$1090,40,0)</f>
        <v>59900</v>
      </c>
      <c r="CI27" s="242">
        <f>VLOOKUP(C27,listaBolsa!$D$2:$BA$1090,48,0)</f>
        <v>0.1031</v>
      </c>
      <c r="CJ27" s="7" t="b">
        <f t="shared" si="0"/>
        <v>1</v>
      </c>
      <c r="CK27" s="7" t="b">
        <f t="shared" si="1"/>
        <v>0</v>
      </c>
      <c r="CL27" s="7" t="b">
        <f t="shared" si="2"/>
        <v>1</v>
      </c>
      <c r="CM27" s="7" t="b">
        <f t="shared" si="3"/>
        <v>1</v>
      </c>
      <c r="CN27" s="7" t="b">
        <f t="shared" si="4"/>
        <v>1</v>
      </c>
      <c r="CO27" s="7" t="b">
        <f t="shared" si="5"/>
        <v>0</v>
      </c>
      <c r="CP27" s="7" t="b">
        <f t="shared" si="6"/>
        <v>1</v>
      </c>
      <c r="CQ27" s="7" t="b">
        <f t="shared" si="7"/>
        <v>1</v>
      </c>
      <c r="CR27" s="7" t="b">
        <f t="shared" si="8"/>
        <v>0</v>
      </c>
    </row>
    <row r="28" spans="1:96" s="7" customFormat="1" ht="220.5">
      <c r="A28" s="75">
        <f t="shared" si="9"/>
        <v>18</v>
      </c>
      <c r="B28" s="108" t="s">
        <v>1249</v>
      </c>
      <c r="C28" s="96" t="s">
        <v>1359</v>
      </c>
      <c r="D28" s="75" t="s">
        <v>1360</v>
      </c>
      <c r="E28" s="108" t="s">
        <v>227</v>
      </c>
      <c r="F28" s="109">
        <v>1</v>
      </c>
      <c r="G28" s="245" t="s">
        <v>228</v>
      </c>
      <c r="H28" s="106" t="s">
        <v>1257</v>
      </c>
      <c r="I28" s="254">
        <v>103400</v>
      </c>
      <c r="J28" s="255">
        <f t="shared" si="10"/>
        <v>19646</v>
      </c>
      <c r="K28" s="255">
        <f t="shared" si="11"/>
        <v>123046</v>
      </c>
      <c r="L28" s="255">
        <f t="shared" si="12"/>
        <v>103400</v>
      </c>
      <c r="M28" s="255">
        <f t="shared" si="13"/>
        <v>123046</v>
      </c>
      <c r="N28" s="107" t="s">
        <v>1362</v>
      </c>
      <c r="O28" s="256">
        <v>73109.240000000005</v>
      </c>
      <c r="P28" s="257">
        <f t="shared" si="14"/>
        <v>13890.7556</v>
      </c>
      <c r="Q28" s="257">
        <f t="shared" si="15"/>
        <v>86999.995600000009</v>
      </c>
      <c r="R28" s="257">
        <f t="shared" si="16"/>
        <v>73109.240000000005</v>
      </c>
      <c r="S28" s="257">
        <f t="shared" si="17"/>
        <v>86999.995600000009</v>
      </c>
      <c r="T28" s="97" t="s">
        <v>1259</v>
      </c>
      <c r="U28" s="258">
        <v>81900</v>
      </c>
      <c r="V28" s="259">
        <f t="shared" si="18"/>
        <v>15561</v>
      </c>
      <c r="W28" s="259">
        <f t="shared" si="19"/>
        <v>97461</v>
      </c>
      <c r="X28" s="259">
        <f t="shared" si="20"/>
        <v>81900</v>
      </c>
      <c r="Y28" s="259">
        <f t="shared" si="21"/>
        <v>97461</v>
      </c>
      <c r="Z28" s="260">
        <f t="shared" si="22"/>
        <v>102502.33186666667</v>
      </c>
      <c r="AA28" s="260">
        <f t="shared" si="23"/>
        <v>102502.33186666667</v>
      </c>
      <c r="AB28" s="261">
        <f t="shared" si="24"/>
        <v>18544.268077861845</v>
      </c>
      <c r="AC28" s="246">
        <f t="shared" si="25"/>
        <v>0.18091557274993431</v>
      </c>
      <c r="AD28" s="5"/>
      <c r="BG28" s="7">
        <v>18</v>
      </c>
      <c r="CA28" s="72" t="str">
        <f>VLOOKUP(C28,listaBolsa!$D$2:$BA$1090,1,0)</f>
        <v>Cinturones de fuerza</v>
      </c>
      <c r="CB28" s="72" t="str">
        <f>VLOOKUP(C28,listaBolsa!$D$2:$BA$1090,2,0)</f>
        <v>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v>
      </c>
      <c r="CC28" s="72" t="str">
        <f>VLOOKUP(C28,listaBolsa!$D$2:$BA$1090,10,0)</f>
        <v>SPORT OLIMPICA</v>
      </c>
      <c r="CD28" s="72">
        <f>VLOOKUP(C28,listaBolsa!$D$2:$BA$1090,14,0)</f>
        <v>103400</v>
      </c>
      <c r="CE28" s="72" t="str">
        <f>VLOOKUP(C28,listaBolsa!$D$2:$BA$1090,23,0)</f>
        <v>DECATHLON</v>
      </c>
      <c r="CF28" s="72">
        <f>VLOOKUP(C28,listaBolsa!$D$2:$BA$1090,29,0)</f>
        <v>87000</v>
      </c>
      <c r="CG28" s="72" t="str">
        <f>VLOOKUP(C28,listaBolsa!$D$2:$BA$1090,36,0)</f>
        <v>ALMACEN BUSTAMANTE</v>
      </c>
      <c r="CH28" s="72">
        <f>VLOOKUP(C28,listaBolsa!$D$2:$BA$1090,40,0)</f>
        <v>81900</v>
      </c>
      <c r="CI28" s="242">
        <f>VLOOKUP(C28,listaBolsa!$D$2:$BA$1090,48,0)</f>
        <v>0.18090000000000001</v>
      </c>
      <c r="CJ28" s="7" t="b">
        <f t="shared" si="0"/>
        <v>1</v>
      </c>
      <c r="CK28" s="7" t="b">
        <f t="shared" si="1"/>
        <v>1</v>
      </c>
      <c r="CL28" s="7" t="b">
        <f t="shared" si="2"/>
        <v>1</v>
      </c>
      <c r="CM28" s="7" t="b">
        <f t="shared" si="3"/>
        <v>1</v>
      </c>
      <c r="CN28" s="7" t="b">
        <f t="shared" si="4"/>
        <v>1</v>
      </c>
      <c r="CO28" s="7" t="b">
        <f t="shared" si="5"/>
        <v>0</v>
      </c>
      <c r="CP28" s="7" t="b">
        <f t="shared" si="6"/>
        <v>1</v>
      </c>
      <c r="CQ28" s="7" t="b">
        <f t="shared" si="7"/>
        <v>1</v>
      </c>
      <c r="CR28" s="7" t="b">
        <f t="shared" si="8"/>
        <v>0</v>
      </c>
    </row>
    <row r="29" spans="1:96" s="7" customFormat="1" ht="63">
      <c r="A29" s="75">
        <f t="shared" si="9"/>
        <v>19</v>
      </c>
      <c r="B29" s="108" t="s">
        <v>1249</v>
      </c>
      <c r="C29" s="96" t="s">
        <v>1363</v>
      </c>
      <c r="D29" s="75" t="s">
        <v>1364</v>
      </c>
      <c r="E29" s="108" t="s">
        <v>227</v>
      </c>
      <c r="F29" s="109">
        <v>1</v>
      </c>
      <c r="G29" s="245" t="s">
        <v>228</v>
      </c>
      <c r="H29" s="106" t="s">
        <v>1255</v>
      </c>
      <c r="I29" s="254">
        <v>75000</v>
      </c>
      <c r="J29" s="255">
        <f t="shared" si="10"/>
        <v>14250</v>
      </c>
      <c r="K29" s="255">
        <f t="shared" si="11"/>
        <v>89250</v>
      </c>
      <c r="L29" s="255">
        <f t="shared" si="12"/>
        <v>75000</v>
      </c>
      <c r="M29" s="255">
        <f t="shared" si="13"/>
        <v>89250</v>
      </c>
      <c r="N29" s="107" t="s">
        <v>1263</v>
      </c>
      <c r="O29" s="256">
        <v>79000</v>
      </c>
      <c r="P29" s="257">
        <f t="shared" si="14"/>
        <v>15010</v>
      </c>
      <c r="Q29" s="257">
        <f t="shared" si="15"/>
        <v>94010</v>
      </c>
      <c r="R29" s="257">
        <f t="shared" si="16"/>
        <v>79000</v>
      </c>
      <c r="S29" s="257">
        <f t="shared" si="17"/>
        <v>94010</v>
      </c>
      <c r="T29" s="97" t="s">
        <v>1257</v>
      </c>
      <c r="U29" s="258">
        <v>72930</v>
      </c>
      <c r="V29" s="259">
        <f t="shared" si="18"/>
        <v>13856.7</v>
      </c>
      <c r="W29" s="259">
        <f t="shared" si="19"/>
        <v>86786.7</v>
      </c>
      <c r="X29" s="259">
        <f t="shared" si="20"/>
        <v>72930</v>
      </c>
      <c r="Y29" s="259">
        <f t="shared" si="21"/>
        <v>86786.7</v>
      </c>
      <c r="Z29" s="260">
        <f t="shared" si="22"/>
        <v>90015.566666666666</v>
      </c>
      <c r="AA29" s="260">
        <f t="shared" si="23"/>
        <v>90015.566666666666</v>
      </c>
      <c r="AB29" s="261">
        <f t="shared" si="24"/>
        <v>3672.0001311728383</v>
      </c>
      <c r="AC29" s="246">
        <f t="shared" si="25"/>
        <v>4.0792945788704377E-2</v>
      </c>
      <c r="AD29" s="5"/>
      <c r="BG29" s="7">
        <v>19</v>
      </c>
      <c r="CA29" s="72" t="str">
        <f>VLOOKUP(C29,listaBolsa!$D$2:$BA$1090,1,0)</f>
        <v>Colchonetas</v>
      </c>
      <c r="CB29" s="72" t="str">
        <f>VLOOKUP(C29,listaBolsa!$D$2:$BA$1090,2,0)</f>
        <v>Colchoneta de casata con espuma de poliuretano de alta densidad flexible y sin grumos, con un largo de 99 cm, ancho de 48 cm y grosor de 4cm.</v>
      </c>
      <c r="CC29" s="72" t="str">
        <f>VLOOKUP(C29,listaBolsa!$D$2:$BA$1090,10,0)</f>
        <v>GONZALEZ CASTAÑO ASOCIADOS</v>
      </c>
      <c r="CD29" s="72">
        <f>VLOOKUP(C29,listaBolsa!$D$2:$BA$1090,14,0)</f>
        <v>75000</v>
      </c>
      <c r="CE29" s="72" t="str">
        <f>VLOOKUP(C29,listaBolsa!$D$2:$BA$1090,23,0)</f>
        <v>KDEPORT</v>
      </c>
      <c r="CF29" s="72">
        <f>VLOOKUP(C29,listaBolsa!$D$2:$BA$1090,29,0)</f>
        <v>94010</v>
      </c>
      <c r="CG29" s="72" t="str">
        <f>VLOOKUP(C29,listaBolsa!$D$2:$BA$1090,36,0)</f>
        <v>SPORT OLIMPICA</v>
      </c>
      <c r="CH29" s="72">
        <f>VLOOKUP(C29,listaBolsa!$D$2:$BA$1090,40,0)</f>
        <v>72930</v>
      </c>
      <c r="CI29" s="242">
        <f>VLOOKUP(C29,listaBolsa!$D$2:$BA$1090,48,0)</f>
        <v>4.0800000000000003E-2</v>
      </c>
      <c r="CJ29" s="7" t="b">
        <f t="shared" si="0"/>
        <v>1</v>
      </c>
      <c r="CK29" s="7" t="b">
        <f t="shared" si="1"/>
        <v>1</v>
      </c>
      <c r="CL29" s="7" t="b">
        <f t="shared" si="2"/>
        <v>1</v>
      </c>
      <c r="CM29" s="7" t="b">
        <f t="shared" si="3"/>
        <v>1</v>
      </c>
      <c r="CN29" s="7" t="b">
        <f t="shared" si="4"/>
        <v>1</v>
      </c>
      <c r="CO29" s="7" t="b">
        <f t="shared" si="5"/>
        <v>0</v>
      </c>
      <c r="CP29" s="7" t="b">
        <f t="shared" si="6"/>
        <v>1</v>
      </c>
      <c r="CQ29" s="7" t="b">
        <f t="shared" si="7"/>
        <v>1</v>
      </c>
      <c r="CR29" s="7" t="b">
        <f t="shared" si="8"/>
        <v>0</v>
      </c>
    </row>
    <row r="30" spans="1:96" s="7" customFormat="1" ht="84">
      <c r="A30" s="75">
        <f t="shared" si="9"/>
        <v>20</v>
      </c>
      <c r="B30" s="108" t="s">
        <v>1249</v>
      </c>
      <c r="C30" s="96" t="s">
        <v>1365</v>
      </c>
      <c r="D30" s="75" t="s">
        <v>1549</v>
      </c>
      <c r="E30" s="108" t="s">
        <v>227</v>
      </c>
      <c r="F30" s="109">
        <v>1</v>
      </c>
      <c r="G30" s="245" t="s">
        <v>228</v>
      </c>
      <c r="H30" s="106" t="s">
        <v>1255</v>
      </c>
      <c r="I30" s="254">
        <v>6500</v>
      </c>
      <c r="J30" s="255">
        <f t="shared" si="10"/>
        <v>1235</v>
      </c>
      <c r="K30" s="255">
        <f t="shared" si="11"/>
        <v>7735</v>
      </c>
      <c r="L30" s="255">
        <f t="shared" si="12"/>
        <v>6500</v>
      </c>
      <c r="M30" s="255">
        <f t="shared" si="13"/>
        <v>7735</v>
      </c>
      <c r="N30" s="107" t="s">
        <v>1277</v>
      </c>
      <c r="O30" s="256">
        <v>7500</v>
      </c>
      <c r="P30" s="257">
        <f t="shared" si="14"/>
        <v>1425</v>
      </c>
      <c r="Q30" s="257">
        <f t="shared" si="15"/>
        <v>8925</v>
      </c>
      <c r="R30" s="257">
        <f t="shared" si="16"/>
        <v>7500</v>
      </c>
      <c r="S30" s="257">
        <f t="shared" si="17"/>
        <v>8925</v>
      </c>
      <c r="T30" s="97" t="s">
        <v>1270</v>
      </c>
      <c r="U30" s="258">
        <v>6500</v>
      </c>
      <c r="V30" s="259">
        <f t="shared" si="18"/>
        <v>1235</v>
      </c>
      <c r="W30" s="259">
        <f t="shared" si="19"/>
        <v>7735</v>
      </c>
      <c r="X30" s="259">
        <f t="shared" si="20"/>
        <v>6500</v>
      </c>
      <c r="Y30" s="259">
        <f t="shared" si="21"/>
        <v>7735</v>
      </c>
      <c r="Z30" s="260">
        <f t="shared" si="22"/>
        <v>8131.666666666667</v>
      </c>
      <c r="AA30" s="260">
        <f t="shared" si="23"/>
        <v>8131.666666666667</v>
      </c>
      <c r="AB30" s="261">
        <f t="shared" si="24"/>
        <v>687.04682033565473</v>
      </c>
      <c r="AC30" s="246">
        <f t="shared" si="25"/>
        <v>8.4490283296042801E-2</v>
      </c>
      <c r="AD30" s="5"/>
      <c r="BG30" s="7">
        <v>20</v>
      </c>
      <c r="CA30" s="72" t="str">
        <f>VLOOKUP(C30,listaBolsa!$D$2:$BA$1090,1,0)</f>
        <v>Cono 20 cm</v>
      </c>
      <c r="CB30" s="72" t="str">
        <f>VLOOKUP(C30,listaBolsa!$D$2:$BA$1090,2,0)</f>
        <v>Dimensiones: Altura: 20 cm - Base: 12 – 15 cm</v>
      </c>
      <c r="CC30" s="72" t="str">
        <f>VLOOKUP(C30,listaBolsa!$D$2:$BA$1090,10,0)</f>
        <v>GONZALEZ CASTAÑO ASOCIADOS</v>
      </c>
      <c r="CD30" s="72">
        <f>VLOOKUP(C30,listaBolsa!$D$2:$BA$1090,14,0)</f>
        <v>6500</v>
      </c>
      <c r="CE30" s="72" t="str">
        <f>VLOOKUP(C30,listaBolsa!$D$2:$BA$1090,23,0)</f>
        <v>ALMACEN BUSTAMANTE SAS</v>
      </c>
      <c r="CF30" s="72">
        <f>VLOOKUP(C30,listaBolsa!$D$2:$BA$1090,29,0)</f>
        <v>8925</v>
      </c>
      <c r="CG30" s="72" t="str">
        <f>VLOOKUP(C30,listaBolsa!$D$2:$BA$1090,36,0)</f>
        <v>GOLARY</v>
      </c>
      <c r="CH30" s="72">
        <f>VLOOKUP(C30,listaBolsa!$D$2:$BA$1090,40,0)</f>
        <v>6500</v>
      </c>
      <c r="CI30" s="242">
        <f>VLOOKUP(C30,listaBolsa!$D$2:$BA$1090,48,0)</f>
        <v>8.4500000000000006E-2</v>
      </c>
      <c r="CJ30" s="7" t="b">
        <f t="shared" si="0"/>
        <v>1</v>
      </c>
      <c r="CK30" s="7" t="b">
        <f t="shared" si="1"/>
        <v>0</v>
      </c>
      <c r="CL30" s="7" t="b">
        <f t="shared" si="2"/>
        <v>1</v>
      </c>
      <c r="CM30" s="7" t="b">
        <f t="shared" si="3"/>
        <v>1</v>
      </c>
      <c r="CN30" s="7" t="b">
        <f t="shared" si="4"/>
        <v>1</v>
      </c>
      <c r="CO30" s="7" t="b">
        <f t="shared" si="5"/>
        <v>0</v>
      </c>
      <c r="CP30" s="7" t="b">
        <f t="shared" si="6"/>
        <v>1</v>
      </c>
      <c r="CQ30" s="7" t="b">
        <f t="shared" si="7"/>
        <v>1</v>
      </c>
      <c r="CR30" s="7" t="b">
        <f t="shared" si="8"/>
        <v>0</v>
      </c>
    </row>
    <row r="31" spans="1:96" s="7" customFormat="1" ht="84">
      <c r="A31" s="75">
        <f t="shared" si="9"/>
        <v>21</v>
      </c>
      <c r="B31" s="108" t="s">
        <v>1249</v>
      </c>
      <c r="C31" s="96" t="s">
        <v>1369</v>
      </c>
      <c r="D31" s="75" t="s">
        <v>1550</v>
      </c>
      <c r="E31" s="108" t="s">
        <v>227</v>
      </c>
      <c r="F31" s="109">
        <v>1</v>
      </c>
      <c r="G31" s="245" t="s">
        <v>228</v>
      </c>
      <c r="H31" s="106" t="s">
        <v>1255</v>
      </c>
      <c r="I31" s="254">
        <v>8000</v>
      </c>
      <c r="J31" s="255">
        <f t="shared" si="10"/>
        <v>1520</v>
      </c>
      <c r="K31" s="255">
        <f t="shared" si="11"/>
        <v>9520</v>
      </c>
      <c r="L31" s="255">
        <f t="shared" si="12"/>
        <v>8000</v>
      </c>
      <c r="M31" s="255">
        <f t="shared" si="13"/>
        <v>9520</v>
      </c>
      <c r="N31" s="107" t="s">
        <v>1277</v>
      </c>
      <c r="O31" s="256">
        <v>9500</v>
      </c>
      <c r="P31" s="257">
        <f t="shared" si="14"/>
        <v>1805</v>
      </c>
      <c r="Q31" s="257">
        <f t="shared" si="15"/>
        <v>11305</v>
      </c>
      <c r="R31" s="257">
        <f t="shared" si="16"/>
        <v>9500</v>
      </c>
      <c r="S31" s="257">
        <f t="shared" si="17"/>
        <v>11305</v>
      </c>
      <c r="T31" s="97" t="s">
        <v>1270</v>
      </c>
      <c r="U31" s="258">
        <v>8000</v>
      </c>
      <c r="V31" s="259">
        <f t="shared" si="18"/>
        <v>1520</v>
      </c>
      <c r="W31" s="259">
        <f t="shared" si="19"/>
        <v>9520</v>
      </c>
      <c r="X31" s="259">
        <f t="shared" si="20"/>
        <v>8000</v>
      </c>
      <c r="Y31" s="259">
        <f t="shared" si="21"/>
        <v>9520</v>
      </c>
      <c r="Z31" s="260">
        <f t="shared" si="22"/>
        <v>10115</v>
      </c>
      <c r="AA31" s="260">
        <f t="shared" si="23"/>
        <v>10115</v>
      </c>
      <c r="AB31" s="261">
        <f t="shared" si="24"/>
        <v>1030.570230503482</v>
      </c>
      <c r="AC31" s="246">
        <f t="shared" si="25"/>
        <v>0.10188534162169867</v>
      </c>
      <c r="AD31" s="5"/>
      <c r="BG31" s="7">
        <v>21</v>
      </c>
      <c r="CA31" s="72" t="str">
        <f>VLOOKUP(C31,listaBolsa!$D$2:$BA$1090,1,0)</f>
        <v>Cono 30 cm</v>
      </c>
      <c r="CB31" s="72" t="str">
        <f>VLOOKUP(C31,listaBolsa!$D$2:$BA$1090,2,0)</f>
        <v>Dimensiones: Altura: 30 cm - Base: 15 – 20 cm</v>
      </c>
      <c r="CC31" s="72" t="str">
        <f>VLOOKUP(C31,listaBolsa!$D$2:$BA$1090,10,0)</f>
        <v>GONZALEZ CASTAÑO ASOCIADOS</v>
      </c>
      <c r="CD31" s="72">
        <f>VLOOKUP(C31,listaBolsa!$D$2:$BA$1090,14,0)</f>
        <v>8000</v>
      </c>
      <c r="CE31" s="72" t="str">
        <f>VLOOKUP(C31,listaBolsa!$D$2:$BA$1090,23,0)</f>
        <v>ALMACEN BUSTAMANTE SAS</v>
      </c>
      <c r="CF31" s="72">
        <f>VLOOKUP(C31,listaBolsa!$D$2:$BA$1090,29,0)</f>
        <v>11305</v>
      </c>
      <c r="CG31" s="72" t="str">
        <f>VLOOKUP(C31,listaBolsa!$D$2:$BA$1090,36,0)</f>
        <v>GOLARY</v>
      </c>
      <c r="CH31" s="72">
        <f>VLOOKUP(C31,listaBolsa!$D$2:$BA$1090,40,0)</f>
        <v>8000</v>
      </c>
      <c r="CI31" s="242">
        <f>VLOOKUP(C31,listaBolsa!$D$2:$BA$1090,48,0)</f>
        <v>0.1019</v>
      </c>
      <c r="CJ31" s="7" t="b">
        <f t="shared" si="0"/>
        <v>1</v>
      </c>
      <c r="CK31" s="7" t="b">
        <f t="shared" si="1"/>
        <v>0</v>
      </c>
      <c r="CL31" s="7" t="b">
        <f t="shared" si="2"/>
        <v>1</v>
      </c>
      <c r="CM31" s="7" t="b">
        <f t="shared" si="3"/>
        <v>1</v>
      </c>
      <c r="CN31" s="7" t="b">
        <f t="shared" si="4"/>
        <v>1</v>
      </c>
      <c r="CO31" s="7" t="b">
        <f t="shared" si="5"/>
        <v>0</v>
      </c>
      <c r="CP31" s="7" t="b">
        <f t="shared" si="6"/>
        <v>1</v>
      </c>
      <c r="CQ31" s="7" t="b">
        <f t="shared" si="7"/>
        <v>1</v>
      </c>
      <c r="CR31" s="7" t="b">
        <f t="shared" si="8"/>
        <v>0</v>
      </c>
    </row>
    <row r="32" spans="1:96" s="7" customFormat="1" ht="126">
      <c r="A32" s="75">
        <f t="shared" si="9"/>
        <v>22</v>
      </c>
      <c r="B32" s="108" t="s">
        <v>1249</v>
      </c>
      <c r="C32" s="96" t="s">
        <v>1373</v>
      </c>
      <c r="D32" s="75" t="s">
        <v>1551</v>
      </c>
      <c r="E32" s="108" t="s">
        <v>227</v>
      </c>
      <c r="F32" s="109">
        <v>1</v>
      </c>
      <c r="G32" s="245" t="s">
        <v>228</v>
      </c>
      <c r="H32" s="106" t="s">
        <v>1380</v>
      </c>
      <c r="I32" s="254">
        <v>11536.13</v>
      </c>
      <c r="J32" s="255">
        <f t="shared" si="10"/>
        <v>2191.8647000000001</v>
      </c>
      <c r="K32" s="255">
        <f t="shared" si="11"/>
        <v>13727.994699999999</v>
      </c>
      <c r="L32" s="255">
        <f t="shared" si="12"/>
        <v>11536.13</v>
      </c>
      <c r="M32" s="255">
        <f t="shared" si="13"/>
        <v>13727.994699999999</v>
      </c>
      <c r="N32" s="107" t="s">
        <v>1257</v>
      </c>
      <c r="O32" s="256">
        <v>11800</v>
      </c>
      <c r="P32" s="257">
        <f t="shared" si="14"/>
        <v>2242</v>
      </c>
      <c r="Q32" s="257">
        <f t="shared" si="15"/>
        <v>14042</v>
      </c>
      <c r="R32" s="257">
        <f t="shared" si="16"/>
        <v>11800</v>
      </c>
      <c r="S32" s="257">
        <f t="shared" si="17"/>
        <v>14042</v>
      </c>
      <c r="T32" s="97" t="s">
        <v>1270</v>
      </c>
      <c r="U32" s="258">
        <v>9500</v>
      </c>
      <c r="V32" s="259">
        <f t="shared" si="18"/>
        <v>1805</v>
      </c>
      <c r="W32" s="259">
        <f t="shared" si="19"/>
        <v>11305</v>
      </c>
      <c r="X32" s="259">
        <f t="shared" si="20"/>
        <v>9500</v>
      </c>
      <c r="Y32" s="259">
        <f t="shared" si="21"/>
        <v>11305</v>
      </c>
      <c r="Z32" s="260">
        <f t="shared" si="22"/>
        <v>13024.998233333332</v>
      </c>
      <c r="AA32" s="260">
        <f t="shared" si="23"/>
        <v>13024.998233333332</v>
      </c>
      <c r="AB32" s="261">
        <f t="shared" si="24"/>
        <v>1497.8134977724571</v>
      </c>
      <c r="AC32" s="246">
        <f t="shared" si="25"/>
        <v>0.11499529373749018</v>
      </c>
      <c r="AD32" s="5"/>
      <c r="BG32" s="7">
        <v>22</v>
      </c>
      <c r="CA32" s="72" t="str">
        <f>VLOOKUP(C32,listaBolsa!$D$2:$BA$1090,1,0)</f>
        <v>Cono con agujeros</v>
      </c>
      <c r="CB32" s="72" t="str">
        <f>VLOOKUP(C32,listaBolsa!$D$2:$BA$1090,2,0)</f>
        <v>Cono Plástico Altura: 30 cm.</v>
      </c>
      <c r="CC32" s="72" t="str">
        <f>VLOOKUP(C32,listaBolsa!$D$2:$BA$1090,10,0)</f>
        <v>DISMOVEL</v>
      </c>
      <c r="CD32" s="72">
        <f>VLOOKUP(C32,listaBolsa!$D$2:$BA$1090,14,0)</f>
        <v>11536.13</v>
      </c>
      <c r="CE32" s="72" t="str">
        <f>VLOOKUP(C32,listaBolsa!$D$2:$BA$1090,23,0)</f>
        <v>SPORT OLIMPICA</v>
      </c>
      <c r="CF32" s="72">
        <f>VLOOKUP(C32,listaBolsa!$D$2:$BA$1090,29,0)</f>
        <v>14042</v>
      </c>
      <c r="CG32" s="72" t="str">
        <f>VLOOKUP(C32,listaBolsa!$D$2:$BA$1090,36,0)</f>
        <v>GOLARY</v>
      </c>
      <c r="CH32" s="72">
        <f>VLOOKUP(C32,listaBolsa!$D$2:$BA$1090,40,0)</f>
        <v>9500</v>
      </c>
      <c r="CI32" s="242">
        <f>VLOOKUP(C32,listaBolsa!$D$2:$BA$1090,48,0)</f>
        <v>0.115</v>
      </c>
      <c r="CJ32" s="7" t="b">
        <f t="shared" si="0"/>
        <v>1</v>
      </c>
      <c r="CK32" s="7" t="b">
        <f t="shared" si="1"/>
        <v>0</v>
      </c>
      <c r="CL32" s="7" t="b">
        <f t="shared" si="2"/>
        <v>1</v>
      </c>
      <c r="CM32" s="7" t="b">
        <f t="shared" si="3"/>
        <v>1</v>
      </c>
      <c r="CN32" s="7" t="b">
        <f t="shared" si="4"/>
        <v>1</v>
      </c>
      <c r="CO32" s="7" t="b">
        <f t="shared" si="5"/>
        <v>0</v>
      </c>
      <c r="CP32" s="7" t="b">
        <f t="shared" si="6"/>
        <v>1</v>
      </c>
      <c r="CQ32" s="7" t="b">
        <f t="shared" si="7"/>
        <v>1</v>
      </c>
      <c r="CR32" s="7" t="b">
        <f t="shared" si="8"/>
        <v>0</v>
      </c>
    </row>
    <row r="33" spans="1:96" s="7" customFormat="1" ht="252">
      <c r="A33" s="75">
        <f t="shared" si="9"/>
        <v>23</v>
      </c>
      <c r="B33" s="108" t="s">
        <v>1249</v>
      </c>
      <c r="C33" s="96" t="s">
        <v>1381</v>
      </c>
      <c r="D33" s="75" t="s">
        <v>1552</v>
      </c>
      <c r="E33" s="108" t="s">
        <v>227</v>
      </c>
      <c r="F33" s="109">
        <v>1</v>
      </c>
      <c r="G33" s="245" t="s">
        <v>228</v>
      </c>
      <c r="H33" s="106" t="s">
        <v>1255</v>
      </c>
      <c r="I33" s="254">
        <v>45000</v>
      </c>
      <c r="J33" s="255">
        <f t="shared" si="10"/>
        <v>8550</v>
      </c>
      <c r="K33" s="255">
        <f t="shared" si="11"/>
        <v>53550</v>
      </c>
      <c r="L33" s="255">
        <f t="shared" si="12"/>
        <v>45000</v>
      </c>
      <c r="M33" s="255">
        <f t="shared" si="13"/>
        <v>53550</v>
      </c>
      <c r="N33" s="107" t="s">
        <v>1263</v>
      </c>
      <c r="O33" s="256">
        <v>40000</v>
      </c>
      <c r="P33" s="257">
        <f t="shared" si="14"/>
        <v>7600</v>
      </c>
      <c r="Q33" s="257">
        <f t="shared" si="15"/>
        <v>47600</v>
      </c>
      <c r="R33" s="257">
        <f t="shared" si="16"/>
        <v>40000</v>
      </c>
      <c r="S33" s="257">
        <f t="shared" si="17"/>
        <v>47600</v>
      </c>
      <c r="T33" s="97" t="s">
        <v>1257</v>
      </c>
      <c r="U33" s="258">
        <v>45000</v>
      </c>
      <c r="V33" s="259">
        <f t="shared" si="18"/>
        <v>8550</v>
      </c>
      <c r="W33" s="259">
        <f t="shared" si="19"/>
        <v>53550</v>
      </c>
      <c r="X33" s="259">
        <f t="shared" si="20"/>
        <v>45000</v>
      </c>
      <c r="Y33" s="259">
        <f t="shared" si="21"/>
        <v>53550</v>
      </c>
      <c r="Z33" s="260">
        <f t="shared" si="22"/>
        <v>51566.666666666664</v>
      </c>
      <c r="AA33" s="260">
        <f t="shared" si="23"/>
        <v>51566.666666666664</v>
      </c>
      <c r="AB33" s="261">
        <f t="shared" si="24"/>
        <v>3435.234101678273</v>
      </c>
      <c r="AC33" s="246">
        <f t="shared" si="25"/>
        <v>6.6617338752649122E-2</v>
      </c>
      <c r="AD33" s="5"/>
      <c r="BG33" s="7">
        <v>23</v>
      </c>
      <c r="CA33" s="72" t="str">
        <f>VLOOKUP(C33,listaBolsa!$D$2:$BA$1090,1,0)</f>
        <v>Cronómetro</v>
      </c>
      <c r="CB33" s="72" t="str">
        <f>VLOOKUP(C33,listaBolsa!$D$2:$BA$1090,2,0)</f>
        <v>Cronometro de Precisión: 1/100 segundos (centésimas)</v>
      </c>
      <c r="CC33" s="72" t="str">
        <f>VLOOKUP(C33,listaBolsa!$D$2:$BA$1090,10,0)</f>
        <v>GONZALEZ CASTAÑO ASOCIADOS</v>
      </c>
      <c r="CD33" s="72">
        <f>VLOOKUP(C33,listaBolsa!$D$2:$BA$1090,14,0)</f>
        <v>45000</v>
      </c>
      <c r="CE33" s="72" t="str">
        <f>VLOOKUP(C33,listaBolsa!$D$2:$BA$1090,23,0)</f>
        <v>KDEPORT</v>
      </c>
      <c r="CF33" s="72">
        <f>VLOOKUP(C33,listaBolsa!$D$2:$BA$1090,29,0)</f>
        <v>47600</v>
      </c>
      <c r="CG33" s="72" t="str">
        <f>VLOOKUP(C33,listaBolsa!$D$2:$BA$1090,36,0)</f>
        <v>SPORT OLIMPICA</v>
      </c>
      <c r="CH33" s="72">
        <f>VLOOKUP(C33,listaBolsa!$D$2:$BA$1090,40,0)</f>
        <v>45000</v>
      </c>
      <c r="CI33" s="242">
        <f>VLOOKUP(C33,listaBolsa!$D$2:$BA$1090,48,0)</f>
        <v>6.6600000000000006E-2</v>
      </c>
      <c r="CJ33" s="7" t="b">
        <f t="shared" si="0"/>
        <v>1</v>
      </c>
      <c r="CK33" s="7" t="b">
        <f t="shared" si="1"/>
        <v>0</v>
      </c>
      <c r="CL33" s="7" t="b">
        <f t="shared" si="2"/>
        <v>1</v>
      </c>
      <c r="CM33" s="7" t="b">
        <f t="shared" si="3"/>
        <v>1</v>
      </c>
      <c r="CN33" s="7" t="b">
        <f t="shared" si="4"/>
        <v>1</v>
      </c>
      <c r="CO33" s="7" t="b">
        <f t="shared" si="5"/>
        <v>0</v>
      </c>
      <c r="CP33" s="7" t="b">
        <f t="shared" si="6"/>
        <v>1</v>
      </c>
      <c r="CQ33" s="7" t="b">
        <f t="shared" si="7"/>
        <v>1</v>
      </c>
      <c r="CR33" s="7" t="b">
        <f t="shared" si="8"/>
        <v>0</v>
      </c>
    </row>
    <row r="34" spans="1:96" s="7" customFormat="1" ht="63">
      <c r="A34" s="75">
        <f t="shared" si="9"/>
        <v>24</v>
      </c>
      <c r="B34" s="108" t="s">
        <v>1249</v>
      </c>
      <c r="C34" s="96" t="s">
        <v>1394</v>
      </c>
      <c r="D34" s="75" t="s">
        <v>1553</v>
      </c>
      <c r="E34" s="108" t="s">
        <v>227</v>
      </c>
      <c r="F34" s="109">
        <v>1</v>
      </c>
      <c r="G34" s="245" t="s">
        <v>228</v>
      </c>
      <c r="H34" s="106" t="s">
        <v>1399</v>
      </c>
      <c r="I34" s="254">
        <v>15126.05</v>
      </c>
      <c r="J34" s="255">
        <f t="shared" si="10"/>
        <v>2873.9494999999997</v>
      </c>
      <c r="K34" s="255">
        <f t="shared" si="11"/>
        <v>17999.999499999998</v>
      </c>
      <c r="L34" s="255">
        <f t="shared" si="12"/>
        <v>15126.05</v>
      </c>
      <c r="M34" s="255">
        <f t="shared" si="13"/>
        <v>17999.999499999998</v>
      </c>
      <c r="N34" s="107" t="s">
        <v>1277</v>
      </c>
      <c r="O34" s="256">
        <v>17500</v>
      </c>
      <c r="P34" s="257">
        <f t="shared" si="14"/>
        <v>3325</v>
      </c>
      <c r="Q34" s="257">
        <f t="shared" si="15"/>
        <v>20825</v>
      </c>
      <c r="R34" s="257">
        <f t="shared" si="16"/>
        <v>17500</v>
      </c>
      <c r="S34" s="257">
        <f t="shared" si="17"/>
        <v>20825</v>
      </c>
      <c r="T34" s="97" t="s">
        <v>1263</v>
      </c>
      <c r="U34" s="258">
        <v>14000</v>
      </c>
      <c r="V34" s="259">
        <f t="shared" si="18"/>
        <v>2660</v>
      </c>
      <c r="W34" s="259">
        <f t="shared" si="19"/>
        <v>16660</v>
      </c>
      <c r="X34" s="259">
        <f t="shared" si="20"/>
        <v>14000</v>
      </c>
      <c r="Y34" s="259">
        <f t="shared" si="21"/>
        <v>16660</v>
      </c>
      <c r="Z34" s="260">
        <f t="shared" si="22"/>
        <v>18494.999833333331</v>
      </c>
      <c r="AA34" s="260">
        <f t="shared" si="23"/>
        <v>18494.999833333331</v>
      </c>
      <c r="AB34" s="261">
        <f t="shared" si="24"/>
        <v>2126.1644450747654</v>
      </c>
      <c r="AC34" s="246">
        <f t="shared" si="25"/>
        <v>0.11495887884480015</v>
      </c>
      <c r="AD34" s="5"/>
      <c r="BG34" s="7">
        <v>24</v>
      </c>
      <c r="CA34" s="72" t="str">
        <f>VLOOKUP(C34,listaBolsa!$D$2:$BA$1090,1,0)</f>
        <v>Domos estaca</v>
      </c>
      <c r="CB34" s="72" t="str">
        <f>VLOOKUP(C34,listaBolsa!$D$2:$BA$1090,2,0)</f>
        <v>Material : Polietileno de Alta</v>
      </c>
      <c r="CC34" s="72" t="str">
        <f>VLOOKUP(C34,listaBolsa!$D$2:$BA$1090,10,0)</f>
        <v>COMERCIALIZADORA  EXCEL SPORT SAS</v>
      </c>
      <c r="CD34" s="72">
        <f>VLOOKUP(C34,listaBolsa!$D$2:$BA$1090,14,0)</f>
        <v>15126.05</v>
      </c>
      <c r="CE34" s="72" t="str">
        <f>VLOOKUP(C34,listaBolsa!$D$2:$BA$1090,23,0)</f>
        <v>ALMACEN BUSTAMANTE SAS</v>
      </c>
      <c r="CF34" s="72">
        <f>VLOOKUP(C34,listaBolsa!$D$2:$BA$1090,29,0)</f>
        <v>20825</v>
      </c>
      <c r="CG34" s="72" t="str">
        <f>VLOOKUP(C34,listaBolsa!$D$2:$BA$1090,36,0)</f>
        <v>KDEPORT</v>
      </c>
      <c r="CH34" s="72">
        <f>VLOOKUP(C34,listaBolsa!$D$2:$BA$1090,40,0)</f>
        <v>14000</v>
      </c>
      <c r="CI34" s="242">
        <f>VLOOKUP(C34,listaBolsa!$D$2:$BA$1090,48,0)</f>
        <v>0.115</v>
      </c>
      <c r="CJ34" s="7" t="b">
        <f t="shared" si="0"/>
        <v>1</v>
      </c>
      <c r="CK34" s="7" t="b">
        <f t="shared" si="1"/>
        <v>0</v>
      </c>
      <c r="CL34" s="7" t="b">
        <f t="shared" si="2"/>
        <v>1</v>
      </c>
      <c r="CM34" s="7" t="b">
        <f t="shared" si="3"/>
        <v>1</v>
      </c>
      <c r="CN34" s="7" t="b">
        <f t="shared" si="4"/>
        <v>1</v>
      </c>
      <c r="CO34" s="7" t="b">
        <f t="shared" si="5"/>
        <v>0</v>
      </c>
      <c r="CP34" s="7" t="b">
        <f t="shared" si="6"/>
        <v>1</v>
      </c>
      <c r="CQ34" s="7" t="b">
        <f t="shared" si="7"/>
        <v>1</v>
      </c>
      <c r="CR34" s="7" t="b">
        <f t="shared" si="8"/>
        <v>0</v>
      </c>
    </row>
    <row r="35" spans="1:96" s="7" customFormat="1" ht="84">
      <c r="A35" s="75">
        <f t="shared" si="9"/>
        <v>25</v>
      </c>
      <c r="B35" s="108" t="s">
        <v>1249</v>
      </c>
      <c r="C35" s="96" t="s">
        <v>1400</v>
      </c>
      <c r="D35" s="75" t="s">
        <v>1554</v>
      </c>
      <c r="E35" s="108" t="s">
        <v>227</v>
      </c>
      <c r="F35" s="109">
        <v>1</v>
      </c>
      <c r="G35" s="245" t="s">
        <v>228</v>
      </c>
      <c r="H35" s="106" t="s">
        <v>1255</v>
      </c>
      <c r="I35" s="254">
        <v>46218.49</v>
      </c>
      <c r="J35" s="255">
        <f t="shared" si="10"/>
        <v>8781.5131000000001</v>
      </c>
      <c r="K35" s="255">
        <f t="shared" si="11"/>
        <v>55000.003100000002</v>
      </c>
      <c r="L35" s="255">
        <f t="shared" si="12"/>
        <v>46218.49</v>
      </c>
      <c r="M35" s="255">
        <f t="shared" si="13"/>
        <v>55000.003100000002</v>
      </c>
      <c r="N35" s="107" t="s">
        <v>1279</v>
      </c>
      <c r="O35" s="256">
        <v>52101</v>
      </c>
      <c r="P35" s="257">
        <f t="shared" si="14"/>
        <v>9899.19</v>
      </c>
      <c r="Q35" s="257">
        <f t="shared" si="15"/>
        <v>62000.19</v>
      </c>
      <c r="R35" s="257">
        <f t="shared" si="16"/>
        <v>52101</v>
      </c>
      <c r="S35" s="257">
        <f t="shared" si="17"/>
        <v>62000.19</v>
      </c>
      <c r="T35" s="97" t="s">
        <v>1270</v>
      </c>
      <c r="U35" s="258">
        <v>55000</v>
      </c>
      <c r="V35" s="259">
        <f t="shared" si="18"/>
        <v>10450</v>
      </c>
      <c r="W35" s="259">
        <f t="shared" si="19"/>
        <v>65450</v>
      </c>
      <c r="X35" s="259">
        <f t="shared" si="20"/>
        <v>55000</v>
      </c>
      <c r="Y35" s="259">
        <f t="shared" si="21"/>
        <v>65450</v>
      </c>
      <c r="Z35" s="260">
        <f t="shared" si="22"/>
        <v>60816.731033333337</v>
      </c>
      <c r="AA35" s="260">
        <f t="shared" si="23"/>
        <v>60816.731033333337</v>
      </c>
      <c r="AB35" s="261">
        <f t="shared" si="24"/>
        <v>5324.5694799523653</v>
      </c>
      <c r="AC35" s="246">
        <f t="shared" si="25"/>
        <v>8.7551063489979361E-2</v>
      </c>
      <c r="AD35" s="5"/>
      <c r="BG35" s="7">
        <v>25</v>
      </c>
      <c r="CA35" s="72" t="str">
        <f>VLOOKUP(C35,listaBolsa!$D$2:$BA$1090,1,0)</f>
        <v>Escalera de coordinación plástica</v>
      </c>
      <c r="CB35" s="72" t="str">
        <f>VLOOKUP(C35,listaBolsa!$D$2:$BA$1090,2,0)</f>
        <v>Material: Peldaños de PVC resistente (rígidos o planos) y cintas de nylon.</v>
      </c>
      <c r="CC35" s="72" t="str">
        <f>VLOOKUP(C35,listaBolsa!$D$2:$BA$1090,10,0)</f>
        <v>GONZALEZ CASTAÑO ASOCIADOS</v>
      </c>
      <c r="CD35" s="72">
        <f>VLOOKUP(C35,listaBolsa!$D$2:$BA$1090,14,0)</f>
        <v>46218.49</v>
      </c>
      <c r="CE35" s="72" t="str">
        <f>VLOOKUP(C35,listaBolsa!$D$2:$BA$1090,23,0)</f>
        <v>MUNDO OLIMPICO</v>
      </c>
      <c r="CF35" s="72">
        <f>VLOOKUP(C35,listaBolsa!$D$2:$BA$1090,29,0)</f>
        <v>62000</v>
      </c>
      <c r="CG35" s="72" t="str">
        <f>VLOOKUP(C35,listaBolsa!$D$2:$BA$1090,36,0)</f>
        <v>GOLARY</v>
      </c>
      <c r="CH35" s="72">
        <f>VLOOKUP(C35,listaBolsa!$D$2:$BA$1090,40,0)</f>
        <v>55000</v>
      </c>
      <c r="CI35" s="242">
        <f>VLOOKUP(C35,listaBolsa!$D$2:$BA$1090,48,0)</f>
        <v>8.7599999999999997E-2</v>
      </c>
      <c r="CJ35" s="7" t="b">
        <f t="shared" si="0"/>
        <v>1</v>
      </c>
      <c r="CK35" s="7" t="b">
        <f t="shared" si="1"/>
        <v>0</v>
      </c>
      <c r="CL35" s="7" t="b">
        <f t="shared" si="2"/>
        <v>1</v>
      </c>
      <c r="CM35" s="7" t="b">
        <f t="shared" si="3"/>
        <v>1</v>
      </c>
      <c r="CN35" s="7" t="b">
        <f t="shared" si="4"/>
        <v>1</v>
      </c>
      <c r="CO35" s="7" t="b">
        <f t="shared" si="5"/>
        <v>0</v>
      </c>
      <c r="CP35" s="7" t="b">
        <f t="shared" si="6"/>
        <v>1</v>
      </c>
      <c r="CQ35" s="7" t="b">
        <f t="shared" si="7"/>
        <v>1</v>
      </c>
      <c r="CR35" s="7" t="b">
        <f t="shared" si="8"/>
        <v>0</v>
      </c>
    </row>
    <row r="36" spans="1:96" s="7" customFormat="1" ht="126">
      <c r="A36" s="75">
        <f t="shared" si="9"/>
        <v>26</v>
      </c>
      <c r="B36" s="108" t="s">
        <v>1249</v>
      </c>
      <c r="C36" s="96" t="s">
        <v>1406</v>
      </c>
      <c r="D36" s="75" t="s">
        <v>1555</v>
      </c>
      <c r="E36" s="108" t="s">
        <v>227</v>
      </c>
      <c r="F36" s="109">
        <v>1</v>
      </c>
      <c r="G36" s="245" t="s">
        <v>228</v>
      </c>
      <c r="H36" s="106" t="s">
        <v>1279</v>
      </c>
      <c r="I36" s="254">
        <v>24370</v>
      </c>
      <c r="J36" s="255">
        <f t="shared" si="10"/>
        <v>4630.3</v>
      </c>
      <c r="K36" s="255">
        <f t="shared" si="11"/>
        <v>29000.3</v>
      </c>
      <c r="L36" s="255">
        <f t="shared" si="12"/>
        <v>24370</v>
      </c>
      <c r="M36" s="255">
        <f t="shared" si="13"/>
        <v>29000.3</v>
      </c>
      <c r="N36" s="107" t="s">
        <v>1257</v>
      </c>
      <c r="O36" s="256">
        <v>22800</v>
      </c>
      <c r="P36" s="257">
        <f t="shared" si="14"/>
        <v>4332</v>
      </c>
      <c r="Q36" s="257">
        <f t="shared" si="15"/>
        <v>27132</v>
      </c>
      <c r="R36" s="257">
        <f t="shared" si="16"/>
        <v>22800</v>
      </c>
      <c r="S36" s="257">
        <f t="shared" si="17"/>
        <v>27132</v>
      </c>
      <c r="T36" s="97" t="s">
        <v>1270</v>
      </c>
      <c r="U36" s="258">
        <v>28000</v>
      </c>
      <c r="V36" s="259">
        <f t="shared" si="18"/>
        <v>5320</v>
      </c>
      <c r="W36" s="259">
        <f t="shared" si="19"/>
        <v>33320</v>
      </c>
      <c r="X36" s="259">
        <f t="shared" si="20"/>
        <v>28000</v>
      </c>
      <c r="Y36" s="259">
        <f t="shared" si="21"/>
        <v>33320</v>
      </c>
      <c r="Z36" s="260">
        <f t="shared" si="22"/>
        <v>29817.433333333334</v>
      </c>
      <c r="AA36" s="260">
        <f t="shared" si="23"/>
        <v>29817.433333333334</v>
      </c>
      <c r="AB36" s="261">
        <f t="shared" si="24"/>
        <v>3173.8960542735695</v>
      </c>
      <c r="AC36" s="246">
        <f t="shared" si="25"/>
        <v>0.10644430789169991</v>
      </c>
      <c r="AD36" s="5"/>
      <c r="BG36" s="7">
        <v>26</v>
      </c>
      <c r="CA36" s="72" t="str">
        <f>VLOOKUP(C36,listaBolsa!$D$2:$BA$1090,1,0)</f>
        <v>Estaca para cancha de césped con punta</v>
      </c>
      <c r="CB36" s="72" t="str">
        <f>VLOOKUP(C36,listaBolsa!$D$2:$BA$1090,2,0)</f>
        <v>Altura: 160 cm, ideal para trabajos de agilidad, velocidad y coordinación.</v>
      </c>
      <c r="CC36" s="72" t="str">
        <f>VLOOKUP(C36,listaBolsa!$D$2:$BA$1090,10,0)</f>
        <v>MUNDO OLIMPICO</v>
      </c>
      <c r="CD36" s="72">
        <f>VLOOKUP(C36,listaBolsa!$D$2:$BA$1090,14,0)</f>
        <v>24370</v>
      </c>
      <c r="CE36" s="72" t="str">
        <f>VLOOKUP(C36,listaBolsa!$D$2:$BA$1090,23,0)</f>
        <v>SPORT OLIMPICA</v>
      </c>
      <c r="CF36" s="72">
        <f>VLOOKUP(C36,listaBolsa!$D$2:$BA$1090,29,0)</f>
        <v>27132</v>
      </c>
      <c r="CG36" s="72" t="str">
        <f>VLOOKUP(C36,listaBolsa!$D$2:$BA$1090,36,0)</f>
        <v>GOLARY</v>
      </c>
      <c r="CH36" s="72">
        <f>VLOOKUP(C36,listaBolsa!$D$2:$BA$1090,40,0)</f>
        <v>28000</v>
      </c>
      <c r="CI36" s="242">
        <f>VLOOKUP(C36,listaBolsa!$D$2:$BA$1090,48,0)</f>
        <v>0.10639999999999999</v>
      </c>
      <c r="CJ36" s="7" t="b">
        <f t="shared" si="0"/>
        <v>1</v>
      </c>
      <c r="CK36" s="7" t="b">
        <f t="shared" si="1"/>
        <v>0</v>
      </c>
      <c r="CL36" s="7" t="b">
        <f t="shared" si="2"/>
        <v>1</v>
      </c>
      <c r="CM36" s="7" t="b">
        <f t="shared" si="3"/>
        <v>1</v>
      </c>
      <c r="CN36" s="7" t="b">
        <f t="shared" si="4"/>
        <v>1</v>
      </c>
      <c r="CO36" s="7" t="b">
        <f t="shared" si="5"/>
        <v>0</v>
      </c>
      <c r="CP36" s="7" t="b">
        <f t="shared" si="6"/>
        <v>1</v>
      </c>
      <c r="CQ36" s="7" t="b">
        <f t="shared" si="7"/>
        <v>1</v>
      </c>
      <c r="CR36" s="7" t="b">
        <f t="shared" si="8"/>
        <v>0</v>
      </c>
    </row>
    <row r="37" spans="1:96" s="7" customFormat="1" ht="204.75">
      <c r="A37" s="75">
        <f t="shared" si="9"/>
        <v>27</v>
      </c>
      <c r="B37" s="108" t="s">
        <v>1249</v>
      </c>
      <c r="C37" s="96" t="s">
        <v>1411</v>
      </c>
      <c r="D37" s="75" t="s">
        <v>1412</v>
      </c>
      <c r="E37" s="108" t="s">
        <v>227</v>
      </c>
      <c r="F37" s="109">
        <v>1</v>
      </c>
      <c r="G37" s="245" t="s">
        <v>228</v>
      </c>
      <c r="H37" s="106" t="s">
        <v>1255</v>
      </c>
      <c r="I37" s="254">
        <v>29000</v>
      </c>
      <c r="J37" s="255">
        <f t="shared" si="10"/>
        <v>5510</v>
      </c>
      <c r="K37" s="255">
        <f t="shared" si="11"/>
        <v>34510</v>
      </c>
      <c r="L37" s="255">
        <f t="shared" si="12"/>
        <v>29000</v>
      </c>
      <c r="M37" s="255">
        <f t="shared" si="13"/>
        <v>34510</v>
      </c>
      <c r="N37" s="107" t="s">
        <v>1270</v>
      </c>
      <c r="O37" s="256">
        <v>29000</v>
      </c>
      <c r="P37" s="257">
        <f t="shared" si="14"/>
        <v>5510</v>
      </c>
      <c r="Q37" s="257">
        <f t="shared" si="15"/>
        <v>34510</v>
      </c>
      <c r="R37" s="257">
        <f t="shared" si="16"/>
        <v>29000</v>
      </c>
      <c r="S37" s="257">
        <f t="shared" si="17"/>
        <v>34510</v>
      </c>
      <c r="T37" s="97" t="s">
        <v>1257</v>
      </c>
      <c r="U37" s="258">
        <v>22800</v>
      </c>
      <c r="V37" s="259">
        <f t="shared" si="18"/>
        <v>4332</v>
      </c>
      <c r="W37" s="259">
        <f t="shared" si="19"/>
        <v>27132</v>
      </c>
      <c r="X37" s="259">
        <f t="shared" si="20"/>
        <v>22800</v>
      </c>
      <c r="Y37" s="259">
        <f t="shared" si="21"/>
        <v>27132</v>
      </c>
      <c r="Z37" s="260">
        <f t="shared" si="22"/>
        <v>32050.666666666668</v>
      </c>
      <c r="AA37" s="260">
        <f t="shared" si="23"/>
        <v>32050.666666666668</v>
      </c>
      <c r="AB37" s="261">
        <f t="shared" si="24"/>
        <v>4259.6902860810496</v>
      </c>
      <c r="AC37" s="246">
        <f t="shared" si="25"/>
        <v>0.13290488869959177</v>
      </c>
      <c r="AD37" s="5"/>
      <c r="BG37" s="7">
        <v>27</v>
      </c>
      <c r="CA37" s="72" t="str">
        <f>VLOOKUP(C37,listaBolsa!$D$2:$BA$1090,1,0)</f>
        <v>Estacas para cancha sintética</v>
      </c>
      <c r="CB37" s="72" t="str">
        <f>VLOOKUP(C37,listaBolsa!$D$2:$BA$1090,2,0)</f>
        <v>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v>
      </c>
      <c r="CC37" s="72" t="str">
        <f>VLOOKUP(C37,listaBolsa!$D$2:$BA$1090,10,0)</f>
        <v>GONZALEZ CASTAÑO ASOCIADOS</v>
      </c>
      <c r="CD37" s="72">
        <f>VLOOKUP(C37,listaBolsa!$D$2:$BA$1090,14,0)</f>
        <v>29000</v>
      </c>
      <c r="CE37" s="72" t="str">
        <f>VLOOKUP(C37,listaBolsa!$D$2:$BA$1090,23,0)</f>
        <v>GOLARY</v>
      </c>
      <c r="CF37" s="72">
        <f>VLOOKUP(C37,listaBolsa!$D$2:$BA$1090,29,0)</f>
        <v>34510</v>
      </c>
      <c r="CG37" s="72" t="str">
        <f>VLOOKUP(C37,listaBolsa!$D$2:$BA$1090,36,0)</f>
        <v>SPORT OLIMPICA</v>
      </c>
      <c r="CH37" s="72">
        <f>VLOOKUP(C37,listaBolsa!$D$2:$BA$1090,40,0)</f>
        <v>22800</v>
      </c>
      <c r="CI37" s="242">
        <f>VLOOKUP(C37,listaBolsa!$D$2:$BA$1090,48,0)</f>
        <v>0.13289999999999999</v>
      </c>
      <c r="CJ37" s="7" t="b">
        <f t="shared" si="0"/>
        <v>1</v>
      </c>
      <c r="CK37" s="7" t="b">
        <f t="shared" si="1"/>
        <v>1</v>
      </c>
      <c r="CL37" s="7" t="b">
        <f t="shared" si="2"/>
        <v>1</v>
      </c>
      <c r="CM37" s="7" t="b">
        <f t="shared" si="3"/>
        <v>1</v>
      </c>
      <c r="CN37" s="7" t="b">
        <f t="shared" si="4"/>
        <v>1</v>
      </c>
      <c r="CO37" s="7" t="b">
        <f t="shared" si="5"/>
        <v>0</v>
      </c>
      <c r="CP37" s="7" t="b">
        <f t="shared" si="6"/>
        <v>1</v>
      </c>
      <c r="CQ37" s="7" t="b">
        <f t="shared" si="7"/>
        <v>1</v>
      </c>
      <c r="CR37" s="7" t="b">
        <f t="shared" si="8"/>
        <v>0</v>
      </c>
    </row>
    <row r="38" spans="1:96" s="7" customFormat="1" ht="204.75">
      <c r="A38" s="75">
        <f t="shared" si="9"/>
        <v>28</v>
      </c>
      <c r="B38" s="108" t="s">
        <v>1249</v>
      </c>
      <c r="C38" s="96" t="s">
        <v>1413</v>
      </c>
      <c r="D38" s="75" t="s">
        <v>1414</v>
      </c>
      <c r="E38" s="108" t="s">
        <v>227</v>
      </c>
      <c r="F38" s="109">
        <v>1</v>
      </c>
      <c r="G38" s="245" t="s">
        <v>228</v>
      </c>
      <c r="H38" s="106" t="s">
        <v>1255</v>
      </c>
      <c r="I38" s="254">
        <v>60000</v>
      </c>
      <c r="J38" s="255">
        <f t="shared" si="10"/>
        <v>11400</v>
      </c>
      <c r="K38" s="255">
        <f t="shared" si="11"/>
        <v>71400</v>
      </c>
      <c r="L38" s="255">
        <f t="shared" si="12"/>
        <v>60000</v>
      </c>
      <c r="M38" s="255">
        <f t="shared" si="13"/>
        <v>71400</v>
      </c>
      <c r="N38" s="107" t="s">
        <v>1270</v>
      </c>
      <c r="O38" s="256">
        <v>60000</v>
      </c>
      <c r="P38" s="257">
        <f t="shared" si="14"/>
        <v>11400</v>
      </c>
      <c r="Q38" s="257">
        <f t="shared" si="15"/>
        <v>71400</v>
      </c>
      <c r="R38" s="257">
        <f t="shared" si="16"/>
        <v>60000</v>
      </c>
      <c r="S38" s="257">
        <f t="shared" si="17"/>
        <v>71400</v>
      </c>
      <c r="T38" s="97" t="s">
        <v>1263</v>
      </c>
      <c r="U38" s="258">
        <v>55000</v>
      </c>
      <c r="V38" s="259">
        <f t="shared" si="18"/>
        <v>10450</v>
      </c>
      <c r="W38" s="259">
        <f t="shared" si="19"/>
        <v>65450</v>
      </c>
      <c r="X38" s="259">
        <f t="shared" si="20"/>
        <v>55000</v>
      </c>
      <c r="Y38" s="259">
        <f t="shared" si="21"/>
        <v>65450</v>
      </c>
      <c r="Z38" s="260">
        <f t="shared" si="22"/>
        <v>69416.666666666672</v>
      </c>
      <c r="AA38" s="260">
        <f t="shared" si="23"/>
        <v>69416.666666666672</v>
      </c>
      <c r="AB38" s="261">
        <f t="shared" si="24"/>
        <v>3435.2341016782734</v>
      </c>
      <c r="AC38" s="246">
        <f t="shared" si="25"/>
        <v>4.9487165930539347E-2</v>
      </c>
      <c r="AD38" s="5"/>
      <c r="BG38" s="7">
        <v>28</v>
      </c>
      <c r="CA38" s="72" t="str">
        <f>VLOOKUP(C38,listaBolsa!$D$2:$BA$1090,1,0)</f>
        <v>Guantes de arquero</v>
      </c>
      <c r="CB38" s="72" t="str">
        <f>VLOOKUP(C38,listaBolsa!$D$2:$BA$1090,2,0)</f>
        <v>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v>
      </c>
      <c r="CC38" s="72" t="str">
        <f>VLOOKUP(C38,listaBolsa!$D$2:$BA$1090,10,0)</f>
        <v>GONZALEZ CASTAÑO ASOCIADOS</v>
      </c>
      <c r="CD38" s="72">
        <f>VLOOKUP(C38,listaBolsa!$D$2:$BA$1090,14,0)</f>
        <v>60000</v>
      </c>
      <c r="CE38" s="72" t="str">
        <f>VLOOKUP(C38,listaBolsa!$D$2:$BA$1090,23,0)</f>
        <v>GOLARY</v>
      </c>
      <c r="CF38" s="72">
        <f>VLOOKUP(C38,listaBolsa!$D$2:$BA$1090,29,0)</f>
        <v>71400</v>
      </c>
      <c r="CG38" s="72" t="str">
        <f>VLOOKUP(C38,listaBolsa!$D$2:$BA$1090,36,0)</f>
        <v>KDEPORT</v>
      </c>
      <c r="CH38" s="72">
        <f>VLOOKUP(C38,listaBolsa!$D$2:$BA$1090,40,0)</f>
        <v>55000</v>
      </c>
      <c r="CI38" s="242">
        <f>VLOOKUP(C38,listaBolsa!$D$2:$BA$1090,48,0)</f>
        <v>4.9500000000000002E-2</v>
      </c>
      <c r="CJ38" s="7" t="b">
        <f t="shared" si="0"/>
        <v>1</v>
      </c>
      <c r="CK38" s="7" t="b">
        <f t="shared" si="1"/>
        <v>1</v>
      </c>
      <c r="CL38" s="7" t="b">
        <f t="shared" si="2"/>
        <v>1</v>
      </c>
      <c r="CM38" s="7" t="b">
        <f t="shared" si="3"/>
        <v>1</v>
      </c>
      <c r="CN38" s="7" t="b">
        <f t="shared" si="4"/>
        <v>1</v>
      </c>
      <c r="CO38" s="7" t="b">
        <f t="shared" si="5"/>
        <v>0</v>
      </c>
      <c r="CP38" s="7" t="b">
        <f t="shared" si="6"/>
        <v>1</v>
      </c>
      <c r="CQ38" s="7" t="b">
        <f t="shared" si="7"/>
        <v>1</v>
      </c>
      <c r="CR38" s="7" t="b">
        <f t="shared" si="8"/>
        <v>0</v>
      </c>
    </row>
    <row r="39" spans="1:96" s="7" customFormat="1" ht="84">
      <c r="A39" s="75">
        <f t="shared" si="9"/>
        <v>29</v>
      </c>
      <c r="B39" s="108" t="s">
        <v>1249</v>
      </c>
      <c r="C39" s="96" t="s">
        <v>1415</v>
      </c>
      <c r="D39" s="75" t="s">
        <v>1556</v>
      </c>
      <c r="E39" s="108" t="s">
        <v>227</v>
      </c>
      <c r="F39" s="109">
        <v>1</v>
      </c>
      <c r="G39" s="245" t="s">
        <v>228</v>
      </c>
      <c r="H39" s="106" t="s">
        <v>1255</v>
      </c>
      <c r="I39" s="254">
        <v>28000</v>
      </c>
      <c r="J39" s="255">
        <f t="shared" si="10"/>
        <v>5320</v>
      </c>
      <c r="K39" s="255">
        <f t="shared" si="11"/>
        <v>33320</v>
      </c>
      <c r="L39" s="255">
        <f t="shared" si="12"/>
        <v>28000</v>
      </c>
      <c r="M39" s="255">
        <f t="shared" si="13"/>
        <v>33320</v>
      </c>
      <c r="N39" s="107" t="s">
        <v>1270</v>
      </c>
      <c r="O39" s="256">
        <v>28000</v>
      </c>
      <c r="P39" s="257">
        <f t="shared" si="14"/>
        <v>5320</v>
      </c>
      <c r="Q39" s="257">
        <f t="shared" si="15"/>
        <v>33320</v>
      </c>
      <c r="R39" s="257">
        <f t="shared" si="16"/>
        <v>28000</v>
      </c>
      <c r="S39" s="257">
        <f t="shared" si="17"/>
        <v>33320</v>
      </c>
      <c r="T39" s="97" t="s">
        <v>1257</v>
      </c>
      <c r="U39" s="258">
        <v>27700</v>
      </c>
      <c r="V39" s="259">
        <f t="shared" si="18"/>
        <v>5263</v>
      </c>
      <c r="W39" s="259">
        <f t="shared" si="19"/>
        <v>32963</v>
      </c>
      <c r="X39" s="259">
        <f t="shared" si="20"/>
        <v>27700</v>
      </c>
      <c r="Y39" s="259">
        <f t="shared" si="21"/>
        <v>32963</v>
      </c>
      <c r="Z39" s="260">
        <f t="shared" si="22"/>
        <v>33201</v>
      </c>
      <c r="AA39" s="260">
        <f t="shared" si="23"/>
        <v>33201</v>
      </c>
      <c r="AB39" s="261">
        <f t="shared" si="24"/>
        <v>206.11404610069638</v>
      </c>
      <c r="AC39" s="246">
        <f t="shared" si="25"/>
        <v>6.2080674106411368E-3</v>
      </c>
      <c r="AD39" s="5"/>
      <c r="BG39" s="7">
        <v>29</v>
      </c>
      <c r="CA39" s="72" t="str">
        <f>VLOOKUP(C39,listaBolsa!$D$2:$BA$1090,1,0)</f>
        <v>Inflador de balones</v>
      </c>
      <c r="CB39" s="72" t="str">
        <f>VLOOKUP(C39,listaBolsa!$D$2:$BA$1090,2,0)</f>
        <v>Dimensiones: Longitud: 30 cm</v>
      </c>
      <c r="CC39" s="72" t="str">
        <f>VLOOKUP(C39,listaBolsa!$D$2:$BA$1090,10,0)</f>
        <v>GONZALEZ CASTAÑO ASOCIADOS</v>
      </c>
      <c r="CD39" s="72">
        <f>VLOOKUP(C39,listaBolsa!$D$2:$BA$1090,14,0)</f>
        <v>28000</v>
      </c>
      <c r="CE39" s="72" t="str">
        <f>VLOOKUP(C39,listaBolsa!$D$2:$BA$1090,23,0)</f>
        <v>GOLARY</v>
      </c>
      <c r="CF39" s="72">
        <f>VLOOKUP(C39,listaBolsa!$D$2:$BA$1090,29,0)</f>
        <v>33320</v>
      </c>
      <c r="CG39" s="72" t="str">
        <f>VLOOKUP(C39,listaBolsa!$D$2:$BA$1090,36,0)</f>
        <v>SPORT OLIMPICA</v>
      </c>
      <c r="CH39" s="72">
        <f>VLOOKUP(C39,listaBolsa!$D$2:$BA$1090,40,0)</f>
        <v>27700</v>
      </c>
      <c r="CI39" s="242">
        <f>VLOOKUP(C39,listaBolsa!$D$2:$BA$1090,48,0)</f>
        <v>6.1999999999999998E-3</v>
      </c>
      <c r="CJ39" s="7" t="b">
        <f t="shared" si="0"/>
        <v>1</v>
      </c>
      <c r="CK39" s="7" t="b">
        <f t="shared" si="1"/>
        <v>0</v>
      </c>
      <c r="CL39" s="7" t="b">
        <f t="shared" si="2"/>
        <v>1</v>
      </c>
      <c r="CM39" s="7" t="b">
        <f t="shared" si="3"/>
        <v>1</v>
      </c>
      <c r="CN39" s="7" t="b">
        <f t="shared" si="4"/>
        <v>1</v>
      </c>
      <c r="CO39" s="7" t="b">
        <f t="shared" si="5"/>
        <v>0</v>
      </c>
      <c r="CP39" s="7" t="b">
        <f t="shared" si="6"/>
        <v>1</v>
      </c>
      <c r="CQ39" s="7" t="b">
        <f t="shared" si="7"/>
        <v>1</v>
      </c>
      <c r="CR39" s="7" t="b">
        <f t="shared" si="8"/>
        <v>0</v>
      </c>
    </row>
    <row r="40" spans="1:96" s="7" customFormat="1" ht="126">
      <c r="A40" s="75">
        <f t="shared" si="9"/>
        <v>30</v>
      </c>
      <c r="B40" s="108" t="s">
        <v>1249</v>
      </c>
      <c r="C40" s="96" t="s">
        <v>1419</v>
      </c>
      <c r="D40" s="75" t="s">
        <v>1420</v>
      </c>
      <c r="E40" s="108" t="s">
        <v>227</v>
      </c>
      <c r="F40" s="109">
        <v>1</v>
      </c>
      <c r="G40" s="245" t="s">
        <v>228</v>
      </c>
      <c r="H40" s="106" t="s">
        <v>1299</v>
      </c>
      <c r="I40" s="254">
        <v>10504.2</v>
      </c>
      <c r="J40" s="255">
        <f t="shared" si="10"/>
        <v>1995.7980000000002</v>
      </c>
      <c r="K40" s="255">
        <f t="shared" si="11"/>
        <v>12499.998000000001</v>
      </c>
      <c r="L40" s="255">
        <f t="shared" si="12"/>
        <v>10504.2</v>
      </c>
      <c r="M40" s="255">
        <f t="shared" si="13"/>
        <v>12499.998000000001</v>
      </c>
      <c r="N40" s="107" t="s">
        <v>1263</v>
      </c>
      <c r="O40" s="256">
        <v>12500</v>
      </c>
      <c r="P40" s="257">
        <f t="shared" si="14"/>
        <v>2375</v>
      </c>
      <c r="Q40" s="257">
        <f t="shared" si="15"/>
        <v>14875</v>
      </c>
      <c r="R40" s="257">
        <f t="shared" si="16"/>
        <v>12500</v>
      </c>
      <c r="S40" s="257">
        <f t="shared" si="17"/>
        <v>14875</v>
      </c>
      <c r="T40" s="97" t="s">
        <v>1257</v>
      </c>
      <c r="U40" s="258">
        <v>8600</v>
      </c>
      <c r="V40" s="259">
        <f t="shared" si="18"/>
        <v>1634</v>
      </c>
      <c r="W40" s="259">
        <f t="shared" si="19"/>
        <v>10234</v>
      </c>
      <c r="X40" s="259">
        <f t="shared" si="20"/>
        <v>8600</v>
      </c>
      <c r="Y40" s="259">
        <f t="shared" si="21"/>
        <v>10234</v>
      </c>
      <c r="Z40" s="260">
        <f t="shared" si="22"/>
        <v>12536.332666666667</v>
      </c>
      <c r="AA40" s="260">
        <f t="shared" si="23"/>
        <v>12536.332666666667</v>
      </c>
      <c r="AB40" s="261">
        <f t="shared" si="24"/>
        <v>2320.7133399024879</v>
      </c>
      <c r="AC40" s="246">
        <f t="shared" si="25"/>
        <v>0.18511899784480998</v>
      </c>
      <c r="AD40" s="5"/>
      <c r="BG40" s="7">
        <v>30</v>
      </c>
      <c r="CA40" s="72" t="str">
        <f>VLOOKUP(C40,listaBolsa!$D$2:$BA$1090,1,0)</f>
        <v>Lazos</v>
      </c>
      <c r="CB40" s="72" t="str">
        <f>VLOOKUP(C40,listaBolsa!$D$2:$BA$1090,2,0)</f>
        <v>Lazo lastrado con un largo de 2 m ajustable y un peso de 90 gramos, con una empuñadura ergonómica y un revestimiento antideslizante, la cuerda está hecha de 100.0% Poliuretano termoplástico y el Asa: 50.0% Polipropileno y el otro 50.0% Estireno Etileno Butadieno Estireno</v>
      </c>
      <c r="CC40" s="72" t="str">
        <f>VLOOKUP(C40,listaBolsa!$D$2:$BA$1090,10,0)</f>
        <v>GYM SOLUTIONS</v>
      </c>
      <c r="CD40" s="72">
        <f>VLOOKUP(C40,listaBolsa!$D$2:$BA$1090,14,0)</f>
        <v>10504.2</v>
      </c>
      <c r="CE40" s="72" t="str">
        <f>VLOOKUP(C40,listaBolsa!$D$2:$BA$1090,23,0)</f>
        <v>KDEPORT</v>
      </c>
      <c r="CF40" s="72">
        <f>VLOOKUP(C40,listaBolsa!$D$2:$BA$1090,29,0)</f>
        <v>14875</v>
      </c>
      <c r="CG40" s="72" t="str">
        <f>VLOOKUP(C40,listaBolsa!$D$2:$BA$1090,36,0)</f>
        <v>SPORT OLIMPICA</v>
      </c>
      <c r="CH40" s="72">
        <f>VLOOKUP(C40,listaBolsa!$D$2:$BA$1090,40,0)</f>
        <v>8600</v>
      </c>
      <c r="CI40" s="242">
        <f>VLOOKUP(C40,listaBolsa!$D$2:$BA$1090,48,0)</f>
        <v>0.18509999999999999</v>
      </c>
      <c r="CJ40" s="7" t="b">
        <f t="shared" si="0"/>
        <v>1</v>
      </c>
      <c r="CK40" s="7" t="b">
        <f t="shared" si="1"/>
        <v>1</v>
      </c>
      <c r="CL40" s="7" t="b">
        <f t="shared" si="2"/>
        <v>1</v>
      </c>
      <c r="CM40" s="7" t="b">
        <f t="shared" si="3"/>
        <v>1</v>
      </c>
      <c r="CN40" s="7" t="b">
        <f t="shared" si="4"/>
        <v>1</v>
      </c>
      <c r="CO40" s="7" t="b">
        <f t="shared" si="5"/>
        <v>0</v>
      </c>
      <c r="CP40" s="7" t="b">
        <f t="shared" si="6"/>
        <v>1</v>
      </c>
      <c r="CQ40" s="7" t="b">
        <f t="shared" si="7"/>
        <v>1</v>
      </c>
      <c r="CR40" s="7" t="b">
        <f t="shared" si="8"/>
        <v>0</v>
      </c>
    </row>
    <row r="41" spans="1:96" s="7" customFormat="1" ht="63">
      <c r="A41" s="75">
        <f t="shared" si="9"/>
        <v>31</v>
      </c>
      <c r="B41" s="108" t="s">
        <v>1249</v>
      </c>
      <c r="C41" s="96" t="s">
        <v>1422</v>
      </c>
      <c r="D41" s="75" t="s">
        <v>1423</v>
      </c>
      <c r="E41" s="108" t="s">
        <v>227</v>
      </c>
      <c r="F41" s="109">
        <v>1</v>
      </c>
      <c r="G41" s="245" t="s">
        <v>228</v>
      </c>
      <c r="H41" s="106" t="s">
        <v>1259</v>
      </c>
      <c r="I41" s="254">
        <v>41900</v>
      </c>
      <c r="J41" s="255">
        <f t="shared" si="10"/>
        <v>7961</v>
      </c>
      <c r="K41" s="255">
        <f t="shared" si="11"/>
        <v>49861</v>
      </c>
      <c r="L41" s="255">
        <f t="shared" si="12"/>
        <v>41900</v>
      </c>
      <c r="M41" s="255">
        <f t="shared" si="13"/>
        <v>49861</v>
      </c>
      <c r="N41" s="107" t="s">
        <v>1279</v>
      </c>
      <c r="O41" s="256">
        <v>51261</v>
      </c>
      <c r="P41" s="257">
        <f t="shared" si="14"/>
        <v>9739.59</v>
      </c>
      <c r="Q41" s="257">
        <f t="shared" si="15"/>
        <v>61000.59</v>
      </c>
      <c r="R41" s="257">
        <f t="shared" si="16"/>
        <v>51261</v>
      </c>
      <c r="S41" s="257">
        <f t="shared" si="17"/>
        <v>61000.59</v>
      </c>
      <c r="T41" s="97" t="s">
        <v>1425</v>
      </c>
      <c r="U41" s="258">
        <v>49900</v>
      </c>
      <c r="V41" s="259">
        <f t="shared" si="18"/>
        <v>9481</v>
      </c>
      <c r="W41" s="259">
        <f t="shared" si="19"/>
        <v>59381</v>
      </c>
      <c r="X41" s="259">
        <f t="shared" si="20"/>
        <v>49900</v>
      </c>
      <c r="Y41" s="259">
        <f t="shared" si="21"/>
        <v>59381</v>
      </c>
      <c r="Z41" s="260">
        <f t="shared" si="22"/>
        <v>56747.53</v>
      </c>
      <c r="AA41" s="260">
        <f t="shared" si="23"/>
        <v>56747.53</v>
      </c>
      <c r="AB41" s="261">
        <f t="shared" si="24"/>
        <v>6018.6368492126176</v>
      </c>
      <c r="AC41" s="246">
        <f t="shared" si="25"/>
        <v>0.10605989105098702</v>
      </c>
      <c r="AD41" s="5"/>
      <c r="BG41" s="7">
        <v>31</v>
      </c>
      <c r="CA41" s="72" t="str">
        <f>VLOOKUP(C41,listaBolsa!$D$2:$BA$1090,1,0)</f>
        <v>Lentejas</v>
      </c>
      <c r="CB41" s="72" t="str">
        <f>VLOOKUP(C41,listaBolsa!$D$2:$BA$1090,2,0)</f>
        <v>Material flexible y resistente plástico o caucho, de colores visibles, diámetro aproximado 20 cm, apilables y de fácil transporte.</v>
      </c>
      <c r="CC41" s="72" t="str">
        <f>VLOOKUP(C41,listaBolsa!$D$2:$BA$1090,10,0)</f>
        <v>ALMACEN BUSTAMANTE</v>
      </c>
      <c r="CD41" s="72">
        <f>VLOOKUP(C41,listaBolsa!$D$2:$BA$1090,14,0)</f>
        <v>41900</v>
      </c>
      <c r="CE41" s="72" t="str">
        <f>VLOOKUP(C41,listaBolsa!$D$2:$BA$1090,23,0)</f>
        <v>MUNDO OLIMPICO</v>
      </c>
      <c r="CF41" s="72">
        <f>VLOOKUP(C41,listaBolsa!$D$2:$BA$1090,29,0)</f>
        <v>61001</v>
      </c>
      <c r="CG41" s="72" t="str">
        <f>VLOOKUP(C41,listaBolsa!$D$2:$BA$1090,36,0)</f>
        <v>EVOLUTIONS</v>
      </c>
      <c r="CH41" s="72">
        <f>VLOOKUP(C41,listaBolsa!$D$2:$BA$1090,40,0)</f>
        <v>49900</v>
      </c>
      <c r="CI41" s="242">
        <f>VLOOKUP(C41,listaBolsa!$D$2:$BA$1090,48,0)</f>
        <v>0.1061</v>
      </c>
      <c r="CJ41" s="7" t="b">
        <f t="shared" si="0"/>
        <v>1</v>
      </c>
      <c r="CK41" s="7" t="b">
        <f t="shared" si="1"/>
        <v>1</v>
      </c>
      <c r="CL41" s="7" t="b">
        <f t="shared" si="2"/>
        <v>1</v>
      </c>
      <c r="CM41" s="7" t="b">
        <f t="shared" si="3"/>
        <v>1</v>
      </c>
      <c r="CN41" s="7" t="b">
        <f t="shared" si="4"/>
        <v>1</v>
      </c>
      <c r="CO41" s="7" t="b">
        <f t="shared" si="5"/>
        <v>0</v>
      </c>
      <c r="CP41" s="7" t="b">
        <f t="shared" si="6"/>
        <v>1</v>
      </c>
      <c r="CQ41" s="7" t="b">
        <f t="shared" si="7"/>
        <v>1</v>
      </c>
      <c r="CR41" s="7" t="b">
        <f t="shared" si="8"/>
        <v>0</v>
      </c>
    </row>
    <row r="42" spans="1:96" s="7" customFormat="1" ht="63">
      <c r="A42" s="75">
        <f t="shared" si="9"/>
        <v>32</v>
      </c>
      <c r="B42" s="108" t="s">
        <v>1249</v>
      </c>
      <c r="C42" s="96" t="s">
        <v>1426</v>
      </c>
      <c r="D42" s="75" t="s">
        <v>1557</v>
      </c>
      <c r="E42" s="108" t="s">
        <v>227</v>
      </c>
      <c r="F42" s="109">
        <v>1</v>
      </c>
      <c r="G42" s="245" t="s">
        <v>228</v>
      </c>
      <c r="H42" s="106" t="s">
        <v>1255</v>
      </c>
      <c r="I42" s="254">
        <v>310000</v>
      </c>
      <c r="J42" s="255">
        <f t="shared" si="10"/>
        <v>58900</v>
      </c>
      <c r="K42" s="255">
        <f t="shared" si="11"/>
        <v>368900</v>
      </c>
      <c r="L42" s="255">
        <f t="shared" si="12"/>
        <v>310000</v>
      </c>
      <c r="M42" s="255">
        <f t="shared" si="13"/>
        <v>368900</v>
      </c>
      <c r="N42" s="107" t="s">
        <v>1312</v>
      </c>
      <c r="O42" s="256">
        <v>359900</v>
      </c>
      <c r="P42" s="257">
        <f t="shared" si="14"/>
        <v>68381</v>
      </c>
      <c r="Q42" s="257">
        <f t="shared" si="15"/>
        <v>428281</v>
      </c>
      <c r="R42" s="257">
        <f t="shared" si="16"/>
        <v>359900</v>
      </c>
      <c r="S42" s="257">
        <f t="shared" si="17"/>
        <v>428281</v>
      </c>
      <c r="T42" s="97" t="s">
        <v>1270</v>
      </c>
      <c r="U42" s="258">
        <v>310000</v>
      </c>
      <c r="V42" s="259">
        <f t="shared" si="18"/>
        <v>58900</v>
      </c>
      <c r="W42" s="259">
        <f t="shared" si="19"/>
        <v>368900</v>
      </c>
      <c r="X42" s="259">
        <f t="shared" si="20"/>
        <v>310000</v>
      </c>
      <c r="Y42" s="259">
        <f t="shared" si="21"/>
        <v>368900</v>
      </c>
      <c r="Z42" s="260">
        <f t="shared" si="22"/>
        <v>388693.66666666669</v>
      </c>
      <c r="AA42" s="260">
        <f t="shared" si="23"/>
        <v>388693.66666666669</v>
      </c>
      <c r="AB42" s="261">
        <f t="shared" si="24"/>
        <v>34283.636334749172</v>
      </c>
      <c r="AC42" s="246">
        <f t="shared" si="25"/>
        <v>8.8202199507793635E-2</v>
      </c>
      <c r="AD42" s="5"/>
      <c r="BG42" s="7">
        <v>32</v>
      </c>
      <c r="CA42" s="72" t="str">
        <f>VLOOKUP(C42,listaBolsa!$D$2:$BA$1090,1,0)</f>
        <v>Malla Red Precisión Fútbol</v>
      </c>
      <c r="CB42" s="72" t="str">
        <f>VLOOKUP(C42,listaBolsa!$D$2:$BA$1090,2,0)</f>
        <v>Red de precisión para arco de futbol 11.</v>
      </c>
      <c r="CC42" s="72" t="str">
        <f>VLOOKUP(C42,listaBolsa!$D$2:$BA$1090,10,0)</f>
        <v>GONZALEZ CASTAÑO ASOCIADOS</v>
      </c>
      <c r="CD42" s="72">
        <f>VLOOKUP(C42,listaBolsa!$D$2:$BA$1090,14,0)</f>
        <v>310000</v>
      </c>
      <c r="CE42" s="72" t="str">
        <f>VLOOKUP(C42,listaBolsa!$D$2:$BA$1090,23,0)</f>
        <v>ALAMACEN BUSTAMANTE</v>
      </c>
      <c r="CF42" s="72">
        <f>VLOOKUP(C42,listaBolsa!$D$2:$BA$1090,29,0)</f>
        <v>428281</v>
      </c>
      <c r="CG42" s="72" t="str">
        <f>VLOOKUP(C42,listaBolsa!$D$2:$BA$1090,36,0)</f>
        <v>GOLARY</v>
      </c>
      <c r="CH42" s="72">
        <f>VLOOKUP(C42,listaBolsa!$D$2:$BA$1090,40,0)</f>
        <v>310000</v>
      </c>
      <c r="CI42" s="242">
        <f>VLOOKUP(C42,listaBolsa!$D$2:$BA$1090,48,0)</f>
        <v>8.8200000000000001E-2</v>
      </c>
      <c r="CJ42" s="7" t="b">
        <f t="shared" si="0"/>
        <v>1</v>
      </c>
      <c r="CK42" s="7" t="b">
        <f t="shared" si="1"/>
        <v>0</v>
      </c>
      <c r="CL42" s="7" t="b">
        <f t="shared" si="2"/>
        <v>1</v>
      </c>
      <c r="CM42" s="7" t="b">
        <f t="shared" si="3"/>
        <v>1</v>
      </c>
      <c r="CN42" s="7" t="b">
        <f t="shared" si="4"/>
        <v>1</v>
      </c>
      <c r="CO42" s="7" t="b">
        <f t="shared" si="5"/>
        <v>0</v>
      </c>
      <c r="CP42" s="7" t="b">
        <f t="shared" si="6"/>
        <v>1</v>
      </c>
      <c r="CQ42" s="7" t="b">
        <f t="shared" si="7"/>
        <v>1</v>
      </c>
      <c r="CR42" s="7" t="b">
        <f t="shared" si="8"/>
        <v>0</v>
      </c>
    </row>
    <row r="43" spans="1:96" s="7" customFormat="1" ht="84">
      <c r="A43" s="75">
        <f t="shared" si="9"/>
        <v>33</v>
      </c>
      <c r="B43" s="108" t="s">
        <v>1249</v>
      </c>
      <c r="C43" s="96" t="s">
        <v>1429</v>
      </c>
      <c r="D43" s="75" t="s">
        <v>1558</v>
      </c>
      <c r="E43" s="108" t="s">
        <v>227</v>
      </c>
      <c r="F43" s="109">
        <v>1</v>
      </c>
      <c r="G43" s="245" t="s">
        <v>228</v>
      </c>
      <c r="H43" s="106" t="s">
        <v>1435</v>
      </c>
      <c r="I43" s="254">
        <v>92352.94</v>
      </c>
      <c r="J43" s="255">
        <f t="shared" si="10"/>
        <v>17547.0586</v>
      </c>
      <c r="K43" s="255">
        <f t="shared" si="11"/>
        <v>109899.99860000001</v>
      </c>
      <c r="L43" s="255">
        <f t="shared" si="12"/>
        <v>92352.94</v>
      </c>
      <c r="M43" s="255">
        <f t="shared" si="13"/>
        <v>109899.99860000001</v>
      </c>
      <c r="N43" s="107" t="s">
        <v>1257</v>
      </c>
      <c r="O43" s="256">
        <v>98500</v>
      </c>
      <c r="P43" s="257">
        <f t="shared" si="14"/>
        <v>18715</v>
      </c>
      <c r="Q43" s="257">
        <f t="shared" si="15"/>
        <v>117215</v>
      </c>
      <c r="R43" s="257">
        <f t="shared" si="16"/>
        <v>98500</v>
      </c>
      <c r="S43" s="257">
        <f t="shared" si="17"/>
        <v>117215</v>
      </c>
      <c r="T43" s="97" t="s">
        <v>1259</v>
      </c>
      <c r="U43" s="258">
        <v>113900</v>
      </c>
      <c r="V43" s="259">
        <f t="shared" si="18"/>
        <v>21641</v>
      </c>
      <c r="W43" s="259">
        <f t="shared" si="19"/>
        <v>135541</v>
      </c>
      <c r="X43" s="259">
        <f t="shared" si="20"/>
        <v>113900</v>
      </c>
      <c r="Y43" s="259">
        <f t="shared" si="21"/>
        <v>135541</v>
      </c>
      <c r="Z43" s="260">
        <f t="shared" si="22"/>
        <v>120885.33286666666</v>
      </c>
      <c r="AA43" s="260">
        <f t="shared" si="23"/>
        <v>120885.33286666666</v>
      </c>
      <c r="AB43" s="261">
        <f t="shared" si="24"/>
        <v>13208.661768430615</v>
      </c>
      <c r="AC43" s="246">
        <f t="shared" si="25"/>
        <v>0.10926604125745694</v>
      </c>
      <c r="AD43" s="5"/>
      <c r="BG43" s="7">
        <v>33</v>
      </c>
      <c r="CA43" s="72" t="str">
        <f>VLOOKUP(C43,listaBolsa!$D$2:$BA$1090,1,0)</f>
        <v>Mancuernas 10 kg</v>
      </c>
      <c r="CB43" s="72" t="str">
        <f>VLOOKUP(C43,listaBolsa!$D$2:$BA$1090,2,0)</f>
        <v>Ancho: 15 cm hierro fundido encauchetadas</v>
      </c>
      <c r="CC43" s="72" t="str">
        <f>VLOOKUP(C43,listaBolsa!$D$2:$BA$1090,10,0)</f>
        <v>OLIMPICA</v>
      </c>
      <c r="CD43" s="72">
        <f>VLOOKUP(C43,listaBolsa!$D$2:$BA$1090,14,0)</f>
        <v>92352.94</v>
      </c>
      <c r="CE43" s="72" t="str">
        <f>VLOOKUP(C43,listaBolsa!$D$2:$BA$1090,23,0)</f>
        <v>SPORT OLIMPICA</v>
      </c>
      <c r="CF43" s="72">
        <f>VLOOKUP(C43,listaBolsa!$D$2:$BA$1090,29,0)</f>
        <v>117215</v>
      </c>
      <c r="CG43" s="72" t="str">
        <f>VLOOKUP(C43,listaBolsa!$D$2:$BA$1090,36,0)</f>
        <v>ALMACEN BUSTAMANTE</v>
      </c>
      <c r="CH43" s="72">
        <f>VLOOKUP(C43,listaBolsa!$D$2:$BA$1090,40,0)</f>
        <v>113900</v>
      </c>
      <c r="CI43" s="242">
        <f>VLOOKUP(C43,listaBolsa!$D$2:$BA$1090,48,0)</f>
        <v>0.10929999999999999</v>
      </c>
      <c r="CJ43" s="7" t="b">
        <f t="shared" ref="CJ43:CJ66" si="26">CA43=C43</f>
        <v>1</v>
      </c>
      <c r="CK43" s="7" t="b">
        <f t="shared" ref="CK43:CK66" si="27">CB43=D43</f>
        <v>0</v>
      </c>
      <c r="CL43" s="7" t="b">
        <f t="shared" ref="CL43:CL66" si="28">CC43=H43</f>
        <v>1</v>
      </c>
      <c r="CM43" s="7" t="b">
        <f t="shared" ref="CM43:CM66" si="29">CD43=I43</f>
        <v>1</v>
      </c>
      <c r="CN43" s="7" t="b">
        <f t="shared" ref="CN43:CN66" si="30">CE43=N43</f>
        <v>1</v>
      </c>
      <c r="CO43" s="7" t="b">
        <f t="shared" ref="CO43:CO66" si="31">CF43=O43</f>
        <v>0</v>
      </c>
      <c r="CP43" s="7" t="b">
        <f t="shared" ref="CP43:CP66" si="32">CG43=T43</f>
        <v>1</v>
      </c>
      <c r="CQ43" s="7" t="b">
        <f t="shared" ref="CQ43:CQ66" si="33">CH43=U43</f>
        <v>1</v>
      </c>
      <c r="CR43" s="7" t="b">
        <f t="shared" ref="CR43:CR66" si="34">CI43=AC43</f>
        <v>0</v>
      </c>
    </row>
    <row r="44" spans="1:96" s="7" customFormat="1" ht="105">
      <c r="A44" s="75">
        <f t="shared" si="9"/>
        <v>34</v>
      </c>
      <c r="B44" s="108" t="s">
        <v>1249</v>
      </c>
      <c r="C44" s="96" t="s">
        <v>1436</v>
      </c>
      <c r="D44" s="75" t="s">
        <v>1559</v>
      </c>
      <c r="E44" s="108" t="s">
        <v>227</v>
      </c>
      <c r="F44" s="109">
        <v>1</v>
      </c>
      <c r="G44" s="245" t="s">
        <v>228</v>
      </c>
      <c r="H44" s="106" t="s">
        <v>1259</v>
      </c>
      <c r="I44" s="254">
        <v>24900</v>
      </c>
      <c r="J44" s="255">
        <f t="shared" si="10"/>
        <v>4731</v>
      </c>
      <c r="K44" s="255">
        <f t="shared" si="11"/>
        <v>29631</v>
      </c>
      <c r="L44" s="255">
        <f t="shared" si="12"/>
        <v>24900</v>
      </c>
      <c r="M44" s="255">
        <f t="shared" si="13"/>
        <v>29631</v>
      </c>
      <c r="N44" s="107" t="s">
        <v>1263</v>
      </c>
      <c r="O44" s="256">
        <v>23500</v>
      </c>
      <c r="P44" s="257">
        <f t="shared" si="14"/>
        <v>4465</v>
      </c>
      <c r="Q44" s="257">
        <f t="shared" si="15"/>
        <v>27965</v>
      </c>
      <c r="R44" s="257">
        <f t="shared" si="16"/>
        <v>23500</v>
      </c>
      <c r="S44" s="257">
        <f t="shared" si="17"/>
        <v>27965</v>
      </c>
      <c r="T44" s="97" t="s">
        <v>1443</v>
      </c>
      <c r="U44" s="258">
        <v>20924.37</v>
      </c>
      <c r="V44" s="259">
        <f t="shared" si="18"/>
        <v>3975.6302999999998</v>
      </c>
      <c r="W44" s="259">
        <f t="shared" si="19"/>
        <v>24900.0003</v>
      </c>
      <c r="X44" s="259">
        <f t="shared" si="20"/>
        <v>20924.37</v>
      </c>
      <c r="Y44" s="259">
        <f t="shared" si="21"/>
        <v>24900.0003</v>
      </c>
      <c r="Z44" s="260">
        <f t="shared" si="22"/>
        <v>27498.666766666665</v>
      </c>
      <c r="AA44" s="260">
        <f t="shared" si="23"/>
        <v>27498.666766666665</v>
      </c>
      <c r="AB44" s="261">
        <f t="shared" si="24"/>
        <v>2399.7269748313793</v>
      </c>
      <c r="AC44" s="246">
        <f t="shared" si="25"/>
        <v>8.7267029896165013E-2</v>
      </c>
      <c r="AD44" s="5"/>
      <c r="BG44" s="7">
        <v>34</v>
      </c>
      <c r="CA44" s="72" t="str">
        <f>VLOOKUP(C44,listaBolsa!$D$2:$BA$1090,1,0)</f>
        <v>Mancuernas 2kg</v>
      </c>
      <c r="CB44" s="72" t="str">
        <f>VLOOKUP(C44,listaBolsa!$D$2:$BA$1090,2,0)</f>
        <v>Tipo: Pesas y mancuernas, hierro fundido encauchetadas</v>
      </c>
      <c r="CC44" s="72" t="str">
        <f>VLOOKUP(C44,listaBolsa!$D$2:$BA$1090,10,0)</f>
        <v>ALMACEN BUSTAMANTE</v>
      </c>
      <c r="CD44" s="72">
        <f>VLOOKUP(C44,listaBolsa!$D$2:$BA$1090,14,0)</f>
        <v>24900</v>
      </c>
      <c r="CE44" s="72" t="str">
        <f>VLOOKUP(C44,listaBolsa!$D$2:$BA$1090,23,0)</f>
        <v>KDEPORT</v>
      </c>
      <c r="CF44" s="72">
        <f>VLOOKUP(C44,listaBolsa!$D$2:$BA$1090,29,0)</f>
        <v>27965</v>
      </c>
      <c r="CG44" s="72" t="str">
        <f>VLOOKUP(C44,listaBolsa!$D$2:$BA$1090,36,0)</f>
        <v>SPORTFITNES</v>
      </c>
      <c r="CH44" s="72">
        <f>VLOOKUP(C44,listaBolsa!$D$2:$BA$1090,40,0)</f>
        <v>20924.37</v>
      </c>
      <c r="CI44" s="242">
        <f>VLOOKUP(C44,listaBolsa!$D$2:$BA$1090,48,0)</f>
        <v>8.7300000000000003E-2</v>
      </c>
      <c r="CJ44" s="7" t="b">
        <f t="shared" si="26"/>
        <v>1</v>
      </c>
      <c r="CK44" s="7" t="b">
        <f t="shared" si="27"/>
        <v>0</v>
      </c>
      <c r="CL44" s="7" t="b">
        <f t="shared" si="28"/>
        <v>1</v>
      </c>
      <c r="CM44" s="7" t="b">
        <f t="shared" si="29"/>
        <v>1</v>
      </c>
      <c r="CN44" s="7" t="b">
        <f t="shared" si="30"/>
        <v>1</v>
      </c>
      <c r="CO44" s="7" t="b">
        <f t="shared" si="31"/>
        <v>0</v>
      </c>
      <c r="CP44" s="7" t="b">
        <f t="shared" si="32"/>
        <v>1</v>
      </c>
      <c r="CQ44" s="7" t="b">
        <f t="shared" si="33"/>
        <v>1</v>
      </c>
      <c r="CR44" s="7" t="b">
        <f t="shared" si="34"/>
        <v>0</v>
      </c>
    </row>
    <row r="45" spans="1:96" s="7" customFormat="1" ht="84">
      <c r="A45" s="75">
        <f t="shared" si="9"/>
        <v>35</v>
      </c>
      <c r="B45" s="108" t="s">
        <v>1249</v>
      </c>
      <c r="C45" s="96" t="s">
        <v>1444</v>
      </c>
      <c r="D45" s="75" t="s">
        <v>1560</v>
      </c>
      <c r="E45" s="108" t="s">
        <v>227</v>
      </c>
      <c r="F45" s="109">
        <v>1</v>
      </c>
      <c r="G45" s="245" t="s">
        <v>228</v>
      </c>
      <c r="H45" s="106" t="s">
        <v>1259</v>
      </c>
      <c r="I45" s="254">
        <v>59500</v>
      </c>
      <c r="J45" s="255">
        <f t="shared" si="10"/>
        <v>11305</v>
      </c>
      <c r="K45" s="255">
        <f t="shared" si="11"/>
        <v>70805</v>
      </c>
      <c r="L45" s="255">
        <f t="shared" si="12"/>
        <v>59500</v>
      </c>
      <c r="M45" s="255">
        <f t="shared" si="13"/>
        <v>70805</v>
      </c>
      <c r="N45" s="107" t="s">
        <v>1263</v>
      </c>
      <c r="O45" s="256">
        <v>56000</v>
      </c>
      <c r="P45" s="257">
        <f t="shared" si="14"/>
        <v>10640</v>
      </c>
      <c r="Q45" s="257">
        <f t="shared" si="15"/>
        <v>66640</v>
      </c>
      <c r="R45" s="257">
        <f t="shared" si="16"/>
        <v>56000</v>
      </c>
      <c r="S45" s="257">
        <f t="shared" si="17"/>
        <v>66640</v>
      </c>
      <c r="T45" s="97" t="s">
        <v>1297</v>
      </c>
      <c r="U45" s="258">
        <v>51764.71</v>
      </c>
      <c r="V45" s="259">
        <f t="shared" si="18"/>
        <v>9835.2949000000008</v>
      </c>
      <c r="W45" s="259">
        <f t="shared" si="19"/>
        <v>61600.0049</v>
      </c>
      <c r="X45" s="259">
        <f t="shared" si="20"/>
        <v>51764.71</v>
      </c>
      <c r="Y45" s="259">
        <f t="shared" si="21"/>
        <v>61600.0049</v>
      </c>
      <c r="Z45" s="260">
        <f t="shared" si="22"/>
        <v>66348.334966666662</v>
      </c>
      <c r="AA45" s="260">
        <f t="shared" si="23"/>
        <v>66348.334966666662</v>
      </c>
      <c r="AB45" s="261">
        <f t="shared" si="24"/>
        <v>4609.423506959195</v>
      </c>
      <c r="AC45" s="246">
        <f t="shared" si="25"/>
        <v>6.9473084882611821E-2</v>
      </c>
      <c r="AD45" s="5"/>
      <c r="BG45" s="7">
        <v>35</v>
      </c>
      <c r="CA45" s="72" t="str">
        <f>VLOOKUP(C45,listaBolsa!$D$2:$BA$1090,1,0)</f>
        <v>Mancuernas 5kg</v>
      </c>
      <c r="CB45" s="72" t="str">
        <f>VLOOKUP(C45,listaBolsa!$D$2:$BA$1090,2,0)</f>
        <v>Ancho: 10 cm hierro fundido encauchetadas</v>
      </c>
      <c r="CC45" s="72" t="str">
        <f>VLOOKUP(C45,listaBolsa!$D$2:$BA$1090,10,0)</f>
        <v>ALMACEN BUSTAMANTE</v>
      </c>
      <c r="CD45" s="72">
        <f>VLOOKUP(C45,listaBolsa!$D$2:$BA$1090,14,0)</f>
        <v>59500</v>
      </c>
      <c r="CE45" s="72" t="str">
        <f>VLOOKUP(C45,listaBolsa!$D$2:$BA$1090,23,0)</f>
        <v>KDEPORT</v>
      </c>
      <c r="CF45" s="72">
        <f>VLOOKUP(C45,listaBolsa!$D$2:$BA$1090,29,0)</f>
        <v>66640</v>
      </c>
      <c r="CG45" s="72" t="str">
        <f>VLOOKUP(C45,listaBolsa!$D$2:$BA$1090,36,0)</f>
        <v>SPORTFITNESS</v>
      </c>
      <c r="CH45" s="72">
        <f>VLOOKUP(C45,listaBolsa!$D$2:$BA$1090,40,0)</f>
        <v>51764.71</v>
      </c>
      <c r="CI45" s="242">
        <f>VLOOKUP(C45,listaBolsa!$D$2:$BA$1090,48,0)</f>
        <v>6.9500000000000006E-2</v>
      </c>
      <c r="CJ45" s="7" t="b">
        <f t="shared" si="26"/>
        <v>1</v>
      </c>
      <c r="CK45" s="7" t="b">
        <f t="shared" si="27"/>
        <v>0</v>
      </c>
      <c r="CL45" s="7" t="b">
        <f t="shared" si="28"/>
        <v>1</v>
      </c>
      <c r="CM45" s="7" t="b">
        <f t="shared" si="29"/>
        <v>1</v>
      </c>
      <c r="CN45" s="7" t="b">
        <f t="shared" si="30"/>
        <v>1</v>
      </c>
      <c r="CO45" s="7" t="b">
        <f t="shared" si="31"/>
        <v>0</v>
      </c>
      <c r="CP45" s="7" t="b">
        <f t="shared" si="32"/>
        <v>1</v>
      </c>
      <c r="CQ45" s="7" t="b">
        <f t="shared" si="33"/>
        <v>1</v>
      </c>
      <c r="CR45" s="7" t="b">
        <f t="shared" si="34"/>
        <v>0</v>
      </c>
    </row>
    <row r="46" spans="1:96" s="7" customFormat="1" ht="220.5">
      <c r="A46" s="75">
        <f t="shared" si="9"/>
        <v>36</v>
      </c>
      <c r="B46" s="108" t="s">
        <v>1249</v>
      </c>
      <c r="C46" s="96" t="s">
        <v>1450</v>
      </c>
      <c r="D46" s="75" t="s">
        <v>1451</v>
      </c>
      <c r="E46" s="108" t="s">
        <v>227</v>
      </c>
      <c r="F46" s="109">
        <v>1</v>
      </c>
      <c r="G46" s="245" t="s">
        <v>228</v>
      </c>
      <c r="H46" s="106" t="s">
        <v>1270</v>
      </c>
      <c r="I46" s="254">
        <v>268907.56</v>
      </c>
      <c r="J46" s="255">
        <f t="shared" si="10"/>
        <v>51092.436399999999</v>
      </c>
      <c r="K46" s="255">
        <f t="shared" si="11"/>
        <v>319999.9964</v>
      </c>
      <c r="L46" s="255">
        <f t="shared" si="12"/>
        <v>268907.56</v>
      </c>
      <c r="M46" s="255">
        <f t="shared" si="13"/>
        <v>319999.9964</v>
      </c>
      <c r="N46" s="107" t="s">
        <v>1453</v>
      </c>
      <c r="O46" s="256">
        <v>286615.63</v>
      </c>
      <c r="P46" s="257">
        <f t="shared" si="14"/>
        <v>54456.969700000001</v>
      </c>
      <c r="Q46" s="257">
        <f t="shared" si="15"/>
        <v>341072.59970000002</v>
      </c>
      <c r="R46" s="257">
        <f t="shared" si="16"/>
        <v>286615.63</v>
      </c>
      <c r="S46" s="257">
        <f t="shared" si="17"/>
        <v>341072.59970000002</v>
      </c>
      <c r="T46" s="97" t="s">
        <v>1455</v>
      </c>
      <c r="U46" s="258">
        <v>195798.32</v>
      </c>
      <c r="V46" s="259">
        <f t="shared" si="18"/>
        <v>37201.680800000002</v>
      </c>
      <c r="W46" s="259">
        <f t="shared" si="19"/>
        <v>233000.00080000001</v>
      </c>
      <c r="X46" s="259">
        <f t="shared" si="20"/>
        <v>195798.32</v>
      </c>
      <c r="Y46" s="259">
        <f t="shared" si="21"/>
        <v>233000.00080000001</v>
      </c>
      <c r="Z46" s="260">
        <f t="shared" si="22"/>
        <v>298024.19896666665</v>
      </c>
      <c r="AA46" s="260">
        <f t="shared" si="23"/>
        <v>298024.19896666665</v>
      </c>
      <c r="AB46" s="261">
        <f t="shared" si="24"/>
        <v>57289.819452266085</v>
      </c>
      <c r="AC46" s="246">
        <f t="shared" si="25"/>
        <v>0.19223210615415101</v>
      </c>
      <c r="AD46" s="5"/>
      <c r="BG46" s="7">
        <v>36</v>
      </c>
      <c r="CA46" s="72" t="str">
        <f>VLOOKUP(C46,listaBolsa!$D$2:$BA$1090,1,0)</f>
        <v>Muñecos de barrera</v>
      </c>
      <c r="CB46" s="72" t="str">
        <f>VLOOKUP(C46,listaBolsa!$D$2:$BA$1090,2,0)</f>
        <v>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v>
      </c>
      <c r="CC46" s="72" t="str">
        <f>VLOOKUP(C46,listaBolsa!$D$2:$BA$1090,10,0)</f>
        <v>GOLARY</v>
      </c>
      <c r="CD46" s="72">
        <f>VLOOKUP(C46,listaBolsa!$D$2:$BA$1090,14,0)</f>
        <v>268907.56</v>
      </c>
      <c r="CE46" s="72" t="str">
        <f>VLOOKUP(C46,listaBolsa!$D$2:$BA$1090,23,0)</f>
        <v>DESERCART</v>
      </c>
      <c r="CF46" s="72">
        <f>VLOOKUP(C46,listaBolsa!$D$2:$BA$1090,29,0)</f>
        <v>341073</v>
      </c>
      <c r="CG46" s="72" t="str">
        <f>VLOOKUP(C46,listaBolsa!$D$2:$BA$1090,36,0)</f>
        <v>VIOMAR</v>
      </c>
      <c r="CH46" s="72">
        <f>VLOOKUP(C46,listaBolsa!$D$2:$BA$1090,40,0)</f>
        <v>195798.32</v>
      </c>
      <c r="CI46" s="242">
        <f>VLOOKUP(C46,listaBolsa!$D$2:$BA$1090,48,0)</f>
        <v>0.19220000000000001</v>
      </c>
      <c r="CJ46" s="7" t="b">
        <f t="shared" si="26"/>
        <v>1</v>
      </c>
      <c r="CK46" s="7" t="b">
        <f t="shared" si="27"/>
        <v>1</v>
      </c>
      <c r="CL46" s="7" t="b">
        <f t="shared" si="28"/>
        <v>1</v>
      </c>
      <c r="CM46" s="7" t="b">
        <f t="shared" si="29"/>
        <v>1</v>
      </c>
      <c r="CN46" s="7" t="b">
        <f t="shared" si="30"/>
        <v>1</v>
      </c>
      <c r="CO46" s="7" t="b">
        <f t="shared" si="31"/>
        <v>0</v>
      </c>
      <c r="CP46" s="7" t="b">
        <f t="shared" si="32"/>
        <v>1</v>
      </c>
      <c r="CQ46" s="7" t="b">
        <f t="shared" si="33"/>
        <v>1</v>
      </c>
      <c r="CR46" s="7" t="b">
        <f t="shared" si="34"/>
        <v>0</v>
      </c>
    </row>
    <row r="47" spans="1:96" s="7" customFormat="1" ht="63">
      <c r="A47" s="75">
        <f t="shared" si="9"/>
        <v>37</v>
      </c>
      <c r="B47" s="108" t="s">
        <v>1249</v>
      </c>
      <c r="C47" s="96" t="s">
        <v>1456</v>
      </c>
      <c r="D47" s="75" t="s">
        <v>1561</v>
      </c>
      <c r="E47" s="108" t="s">
        <v>227</v>
      </c>
      <c r="F47" s="109">
        <v>1</v>
      </c>
      <c r="G47" s="245" t="s">
        <v>228</v>
      </c>
      <c r="H47" s="106" t="s">
        <v>1255</v>
      </c>
      <c r="I47" s="254">
        <v>35000</v>
      </c>
      <c r="J47" s="255">
        <f t="shared" si="10"/>
        <v>6650</v>
      </c>
      <c r="K47" s="255">
        <f t="shared" si="11"/>
        <v>41650</v>
      </c>
      <c r="L47" s="255">
        <f t="shared" si="12"/>
        <v>35000</v>
      </c>
      <c r="M47" s="255">
        <f t="shared" si="13"/>
        <v>41650</v>
      </c>
      <c r="N47" s="107" t="s">
        <v>1263</v>
      </c>
      <c r="O47" s="256">
        <v>25000</v>
      </c>
      <c r="P47" s="257">
        <f t="shared" si="14"/>
        <v>4750</v>
      </c>
      <c r="Q47" s="257">
        <f t="shared" si="15"/>
        <v>29750</v>
      </c>
      <c r="R47" s="257">
        <f t="shared" si="16"/>
        <v>25000</v>
      </c>
      <c r="S47" s="257">
        <f t="shared" si="17"/>
        <v>29750</v>
      </c>
      <c r="T47" s="97" t="s">
        <v>1270</v>
      </c>
      <c r="U47" s="258">
        <v>35000</v>
      </c>
      <c r="V47" s="259">
        <f t="shared" si="18"/>
        <v>6650</v>
      </c>
      <c r="W47" s="259">
        <f t="shared" si="19"/>
        <v>41650</v>
      </c>
      <c r="X47" s="259">
        <f t="shared" si="20"/>
        <v>35000</v>
      </c>
      <c r="Y47" s="259">
        <f t="shared" si="21"/>
        <v>41650</v>
      </c>
      <c r="Z47" s="260">
        <f t="shared" si="22"/>
        <v>37683.333333333336</v>
      </c>
      <c r="AA47" s="260">
        <f t="shared" si="23"/>
        <v>37683.333333333336</v>
      </c>
      <c r="AB47" s="261">
        <f t="shared" si="24"/>
        <v>6870.4682033565405</v>
      </c>
      <c r="AC47" s="246">
        <f t="shared" si="25"/>
        <v>0.18232113763882901</v>
      </c>
      <c r="AD47" s="5"/>
      <c r="BG47" s="7">
        <v>37</v>
      </c>
      <c r="CA47" s="72" t="str">
        <f>VLOOKUP(C47,listaBolsa!$D$2:$BA$1090,1,0)</f>
        <v>Paquete con bandas elásticas</v>
      </c>
      <c r="CB47" s="72" t="str">
        <f>VLOOKUP(C47,listaBolsa!$D$2:$BA$1090,2,0)</f>
        <v>Kit de bandas de entrenamiento de látex, con tensión y medidas acorde a cada color, paquete x 5:</v>
      </c>
      <c r="CC47" s="72" t="str">
        <f>VLOOKUP(C47,listaBolsa!$D$2:$BA$1090,10,0)</f>
        <v>GONZALEZ CASTAÑO ASOCIADOS</v>
      </c>
      <c r="CD47" s="72">
        <f>VLOOKUP(C47,listaBolsa!$D$2:$BA$1090,14,0)</f>
        <v>35000</v>
      </c>
      <c r="CE47" s="72" t="str">
        <f>VLOOKUP(C47,listaBolsa!$D$2:$BA$1090,23,0)</f>
        <v>KDEPORT</v>
      </c>
      <c r="CF47" s="72">
        <f>VLOOKUP(C47,listaBolsa!$D$2:$BA$1090,29,0)</f>
        <v>29750</v>
      </c>
      <c r="CG47" s="72" t="str">
        <f>VLOOKUP(C47,listaBolsa!$D$2:$BA$1090,36,0)</f>
        <v>GOLARY</v>
      </c>
      <c r="CH47" s="72">
        <f>VLOOKUP(C47,listaBolsa!$D$2:$BA$1090,40,0)</f>
        <v>35000</v>
      </c>
      <c r="CI47" s="242">
        <f>VLOOKUP(C47,listaBolsa!$D$2:$BA$1090,48,0)</f>
        <v>0.18229999999999999</v>
      </c>
      <c r="CJ47" s="7" t="b">
        <f t="shared" si="26"/>
        <v>1</v>
      </c>
      <c r="CK47" s="7" t="b">
        <f t="shared" si="27"/>
        <v>0</v>
      </c>
      <c r="CL47" s="7" t="b">
        <f t="shared" si="28"/>
        <v>1</v>
      </c>
      <c r="CM47" s="7" t="b">
        <f t="shared" si="29"/>
        <v>1</v>
      </c>
      <c r="CN47" s="7" t="b">
        <f t="shared" si="30"/>
        <v>1</v>
      </c>
      <c r="CO47" s="7" t="b">
        <f t="shared" si="31"/>
        <v>0</v>
      </c>
      <c r="CP47" s="7" t="b">
        <f t="shared" si="32"/>
        <v>1</v>
      </c>
      <c r="CQ47" s="7" t="b">
        <f t="shared" si="33"/>
        <v>1</v>
      </c>
      <c r="CR47" s="7" t="b">
        <f t="shared" si="34"/>
        <v>0</v>
      </c>
    </row>
    <row r="48" spans="1:96" s="7" customFormat="1" ht="126">
      <c r="A48" s="75">
        <f t="shared" si="9"/>
        <v>38</v>
      </c>
      <c r="B48" s="108" t="s">
        <v>1249</v>
      </c>
      <c r="C48" s="96" t="s">
        <v>1459</v>
      </c>
      <c r="D48" s="75" t="s">
        <v>1562</v>
      </c>
      <c r="E48" s="108" t="s">
        <v>227</v>
      </c>
      <c r="F48" s="109">
        <v>1</v>
      </c>
      <c r="G48" s="245" t="s">
        <v>228</v>
      </c>
      <c r="H48" s="106" t="s">
        <v>1255</v>
      </c>
      <c r="I48" s="254">
        <v>55000</v>
      </c>
      <c r="J48" s="255">
        <f t="shared" si="10"/>
        <v>10450</v>
      </c>
      <c r="K48" s="255">
        <f t="shared" si="11"/>
        <v>65450</v>
      </c>
      <c r="L48" s="255">
        <f t="shared" si="12"/>
        <v>55000</v>
      </c>
      <c r="M48" s="255">
        <f t="shared" si="13"/>
        <v>65450</v>
      </c>
      <c r="N48" s="107" t="s">
        <v>1257</v>
      </c>
      <c r="O48" s="256">
        <v>52000</v>
      </c>
      <c r="P48" s="257">
        <f t="shared" si="14"/>
        <v>9880</v>
      </c>
      <c r="Q48" s="257">
        <f t="shared" si="15"/>
        <v>61880</v>
      </c>
      <c r="R48" s="257">
        <f t="shared" si="16"/>
        <v>52000</v>
      </c>
      <c r="S48" s="257">
        <f t="shared" si="17"/>
        <v>61880</v>
      </c>
      <c r="T48" s="97" t="s">
        <v>1270</v>
      </c>
      <c r="U48" s="258">
        <v>55000</v>
      </c>
      <c r="V48" s="259">
        <f t="shared" si="18"/>
        <v>10450</v>
      </c>
      <c r="W48" s="259">
        <f t="shared" si="19"/>
        <v>65450</v>
      </c>
      <c r="X48" s="259">
        <f t="shared" si="20"/>
        <v>55000</v>
      </c>
      <c r="Y48" s="259">
        <f t="shared" si="21"/>
        <v>65450</v>
      </c>
      <c r="Z48" s="260">
        <f t="shared" si="22"/>
        <v>64260</v>
      </c>
      <c r="AA48" s="260">
        <f t="shared" si="23"/>
        <v>64260</v>
      </c>
      <c r="AB48" s="261">
        <f t="shared" si="24"/>
        <v>2061.140461006964</v>
      </c>
      <c r="AC48" s="246">
        <f t="shared" si="25"/>
        <v>3.2075014954979206E-2</v>
      </c>
      <c r="AD48" s="5"/>
      <c r="BG48" s="7">
        <v>38</v>
      </c>
      <c r="CA48" s="72" t="str">
        <f>VLOOKUP(C48,listaBolsa!$D$2:$BA$1090,1,0)</f>
        <v>Paracaídas</v>
      </c>
      <c r="CB48" s="72" t="str">
        <f>VLOOKUP(C48,listaBolsa!$D$2:$BA$1090,2,0)</f>
        <v>Consiste en una cúpula de nylon (137 cm aprox)</v>
      </c>
      <c r="CC48" s="72" t="str">
        <f>VLOOKUP(C48,listaBolsa!$D$2:$BA$1090,10,0)</f>
        <v>GONZALEZ CASTAÑO ASOCIADOS</v>
      </c>
      <c r="CD48" s="72">
        <f>VLOOKUP(C48,listaBolsa!$D$2:$BA$1090,14,0)</f>
        <v>55000</v>
      </c>
      <c r="CE48" s="72" t="str">
        <f>VLOOKUP(C48,listaBolsa!$D$2:$BA$1090,23,0)</f>
        <v>SPORT OLIMPICA</v>
      </c>
      <c r="CF48" s="72">
        <f>VLOOKUP(C48,listaBolsa!$D$2:$BA$1090,29,0)</f>
        <v>61880</v>
      </c>
      <c r="CG48" s="72" t="str">
        <f>VLOOKUP(C48,listaBolsa!$D$2:$BA$1090,36,0)</f>
        <v>GOLARY</v>
      </c>
      <c r="CH48" s="72">
        <f>VLOOKUP(C48,listaBolsa!$D$2:$BA$1090,40,0)</f>
        <v>55000</v>
      </c>
      <c r="CI48" s="242">
        <f>VLOOKUP(C48,listaBolsa!$D$2:$BA$1090,48,0)</f>
        <v>3.2099999999999997E-2</v>
      </c>
      <c r="CJ48" s="7" t="b">
        <f t="shared" si="26"/>
        <v>1</v>
      </c>
      <c r="CK48" s="7" t="b">
        <f t="shared" si="27"/>
        <v>0</v>
      </c>
      <c r="CL48" s="7" t="b">
        <f t="shared" si="28"/>
        <v>1</v>
      </c>
      <c r="CM48" s="7" t="b">
        <f t="shared" si="29"/>
        <v>1</v>
      </c>
      <c r="CN48" s="7" t="b">
        <f t="shared" si="30"/>
        <v>1</v>
      </c>
      <c r="CO48" s="7" t="b">
        <f t="shared" si="31"/>
        <v>0</v>
      </c>
      <c r="CP48" s="7" t="b">
        <f t="shared" si="32"/>
        <v>1</v>
      </c>
      <c r="CQ48" s="7" t="b">
        <f t="shared" si="33"/>
        <v>1</v>
      </c>
      <c r="CR48" s="7" t="b">
        <f t="shared" si="34"/>
        <v>0</v>
      </c>
    </row>
    <row r="49" spans="1:96" s="7" customFormat="1" ht="94.5">
      <c r="A49" s="75">
        <f t="shared" si="9"/>
        <v>39</v>
      </c>
      <c r="B49" s="108" t="s">
        <v>1249</v>
      </c>
      <c r="C49" s="96" t="s">
        <v>1465</v>
      </c>
      <c r="D49" s="75" t="s">
        <v>1466</v>
      </c>
      <c r="E49" s="108" t="s">
        <v>227</v>
      </c>
      <c r="F49" s="109">
        <v>1</v>
      </c>
      <c r="G49" s="245" t="s">
        <v>228</v>
      </c>
      <c r="H49" s="106" t="s">
        <v>1255</v>
      </c>
      <c r="I49" s="254">
        <v>19000</v>
      </c>
      <c r="J49" s="255">
        <f t="shared" si="10"/>
        <v>3610</v>
      </c>
      <c r="K49" s="255">
        <f t="shared" si="11"/>
        <v>22610</v>
      </c>
      <c r="L49" s="255">
        <f t="shared" si="12"/>
        <v>19000</v>
      </c>
      <c r="M49" s="255">
        <f t="shared" si="13"/>
        <v>22610</v>
      </c>
      <c r="N49" s="107" t="s">
        <v>1263</v>
      </c>
      <c r="O49" s="256">
        <v>16000</v>
      </c>
      <c r="P49" s="257">
        <f t="shared" si="14"/>
        <v>3040</v>
      </c>
      <c r="Q49" s="257">
        <f t="shared" si="15"/>
        <v>19040</v>
      </c>
      <c r="R49" s="257">
        <f t="shared" si="16"/>
        <v>16000</v>
      </c>
      <c r="S49" s="257">
        <f t="shared" si="17"/>
        <v>19040</v>
      </c>
      <c r="T49" s="97" t="s">
        <v>1270</v>
      </c>
      <c r="U49" s="258">
        <v>19000</v>
      </c>
      <c r="V49" s="259">
        <f t="shared" si="18"/>
        <v>3610</v>
      </c>
      <c r="W49" s="259">
        <f t="shared" si="19"/>
        <v>22610</v>
      </c>
      <c r="X49" s="259">
        <f t="shared" si="20"/>
        <v>19000</v>
      </c>
      <c r="Y49" s="259">
        <f t="shared" si="21"/>
        <v>22610</v>
      </c>
      <c r="Z49" s="260">
        <f t="shared" si="22"/>
        <v>21420</v>
      </c>
      <c r="AA49" s="260">
        <f t="shared" si="23"/>
        <v>21420</v>
      </c>
      <c r="AB49" s="261">
        <f t="shared" si="24"/>
        <v>2061.140461006964</v>
      </c>
      <c r="AC49" s="246">
        <f t="shared" si="25"/>
        <v>9.6225044864937631E-2</v>
      </c>
      <c r="AD49" s="5"/>
      <c r="BG49" s="7">
        <v>39</v>
      </c>
      <c r="CA49" s="72" t="str">
        <f>VLOOKUP(C49,listaBolsa!$D$2:$BA$1090,1,0)</f>
        <v>Petos talla L</v>
      </c>
      <c r="CB49" s="72" t="str">
        <f>VLOOKUP(C49,listaBolsa!$D$2:$BA$1090,2,0)</f>
        <v>Petos tipo chaleco de tela malla pool con rebordes en tela poliéster. Con medidas de 53 cm de ancho al pecho y 72,5 cm de largo de color verde neón. Con logos institucionales aprobados por la oficina de prensa.</v>
      </c>
      <c r="CC49" s="72" t="str">
        <f>VLOOKUP(C49,listaBolsa!$D$2:$BA$1090,10,0)</f>
        <v>GONZALEZ CASTAÑO ASOCIADOS</v>
      </c>
      <c r="CD49" s="72">
        <f>VLOOKUP(C49,listaBolsa!$D$2:$BA$1090,14,0)</f>
        <v>19000</v>
      </c>
      <c r="CE49" s="72" t="str">
        <f>VLOOKUP(C49,listaBolsa!$D$2:$BA$1090,23,0)</f>
        <v>KDEPORT</v>
      </c>
      <c r="CF49" s="72">
        <f>VLOOKUP(C49,listaBolsa!$D$2:$BA$1090,29,0)</f>
        <v>19040</v>
      </c>
      <c r="CG49" s="72" t="str">
        <f>VLOOKUP(C49,listaBolsa!$D$2:$BA$1090,36,0)</f>
        <v>GOLARY</v>
      </c>
      <c r="CH49" s="72">
        <f>VLOOKUP(C49,listaBolsa!$D$2:$BA$1090,40,0)</f>
        <v>19000</v>
      </c>
      <c r="CI49" s="242">
        <f>VLOOKUP(C49,listaBolsa!$D$2:$BA$1090,48,0)</f>
        <v>9.6199999999999994E-2</v>
      </c>
      <c r="CJ49" s="7" t="b">
        <f t="shared" si="26"/>
        <v>1</v>
      </c>
      <c r="CK49" s="7" t="b">
        <f t="shared" si="27"/>
        <v>1</v>
      </c>
      <c r="CL49" s="7" t="b">
        <f t="shared" si="28"/>
        <v>1</v>
      </c>
      <c r="CM49" s="7" t="b">
        <f t="shared" si="29"/>
        <v>1</v>
      </c>
      <c r="CN49" s="7" t="b">
        <f t="shared" si="30"/>
        <v>1</v>
      </c>
      <c r="CO49" s="7" t="b">
        <f t="shared" si="31"/>
        <v>0</v>
      </c>
      <c r="CP49" s="7" t="b">
        <f t="shared" si="32"/>
        <v>1</v>
      </c>
      <c r="CQ49" s="7" t="b">
        <f t="shared" si="33"/>
        <v>1</v>
      </c>
      <c r="CR49" s="7" t="b">
        <f t="shared" si="34"/>
        <v>0</v>
      </c>
    </row>
    <row r="50" spans="1:96" s="7" customFormat="1" ht="94.5">
      <c r="A50" s="75">
        <f t="shared" si="9"/>
        <v>40</v>
      </c>
      <c r="B50" s="108" t="s">
        <v>1249</v>
      </c>
      <c r="C50" s="96" t="s">
        <v>1467</v>
      </c>
      <c r="D50" s="75" t="s">
        <v>1468</v>
      </c>
      <c r="E50" s="108" t="s">
        <v>227</v>
      </c>
      <c r="F50" s="109">
        <v>1</v>
      </c>
      <c r="G50" s="245" t="s">
        <v>228</v>
      </c>
      <c r="H50" s="106" t="s">
        <v>1255</v>
      </c>
      <c r="I50" s="254">
        <v>19000</v>
      </c>
      <c r="J50" s="255">
        <f t="shared" si="10"/>
        <v>3610</v>
      </c>
      <c r="K50" s="255">
        <f t="shared" si="11"/>
        <v>22610</v>
      </c>
      <c r="L50" s="255">
        <f t="shared" si="12"/>
        <v>19000</v>
      </c>
      <c r="M50" s="255">
        <f t="shared" si="13"/>
        <v>22610</v>
      </c>
      <c r="N50" s="107" t="s">
        <v>1263</v>
      </c>
      <c r="O50" s="256">
        <v>16000</v>
      </c>
      <c r="P50" s="257">
        <f t="shared" si="14"/>
        <v>3040</v>
      </c>
      <c r="Q50" s="257">
        <f t="shared" si="15"/>
        <v>19040</v>
      </c>
      <c r="R50" s="257">
        <f t="shared" si="16"/>
        <v>16000</v>
      </c>
      <c r="S50" s="257">
        <f t="shared" si="17"/>
        <v>19040</v>
      </c>
      <c r="T50" s="97" t="s">
        <v>1270</v>
      </c>
      <c r="U50" s="258">
        <v>19000</v>
      </c>
      <c r="V50" s="259">
        <f t="shared" si="18"/>
        <v>3610</v>
      </c>
      <c r="W50" s="259">
        <f t="shared" si="19"/>
        <v>22610</v>
      </c>
      <c r="X50" s="259">
        <f t="shared" si="20"/>
        <v>19000</v>
      </c>
      <c r="Y50" s="259">
        <f t="shared" si="21"/>
        <v>22610</v>
      </c>
      <c r="Z50" s="260">
        <f t="shared" si="22"/>
        <v>21420</v>
      </c>
      <c r="AA50" s="260">
        <f t="shared" si="23"/>
        <v>21420</v>
      </c>
      <c r="AB50" s="261">
        <f t="shared" si="24"/>
        <v>2061.140461006964</v>
      </c>
      <c r="AC50" s="246">
        <f t="shared" si="25"/>
        <v>9.6225044864937631E-2</v>
      </c>
      <c r="AD50" s="5"/>
      <c r="BG50" s="7">
        <v>40</v>
      </c>
      <c r="CA50" s="72" t="str">
        <f>VLOOKUP(C50,listaBolsa!$D$2:$BA$1090,1,0)</f>
        <v>Petos talla M</v>
      </c>
      <c r="CB50" s="72" t="str">
        <f>VLOOKUP(C50,listaBolsa!$D$2:$BA$1090,2,0)</f>
        <v>Petos tipo chaleco de tela malla pool con rebordes en tela poliéster. Con medidas de 51 cm de ancho al pecho y 71 cm de largo de color verde neón. Con logos institucionales aprobados por la oficina de prensa.</v>
      </c>
      <c r="CC50" s="72" t="str">
        <f>VLOOKUP(C50,listaBolsa!$D$2:$BA$1090,10,0)</f>
        <v>GONZALEZ CASTAÑO ASOCIADOS</v>
      </c>
      <c r="CD50" s="72">
        <f>VLOOKUP(C50,listaBolsa!$D$2:$BA$1090,14,0)</f>
        <v>19000</v>
      </c>
      <c r="CE50" s="72" t="str">
        <f>VLOOKUP(C50,listaBolsa!$D$2:$BA$1090,23,0)</f>
        <v>KDEPORT</v>
      </c>
      <c r="CF50" s="72">
        <f>VLOOKUP(C50,listaBolsa!$D$2:$BA$1090,29,0)</f>
        <v>19040</v>
      </c>
      <c r="CG50" s="72" t="str">
        <f>VLOOKUP(C50,listaBolsa!$D$2:$BA$1090,36,0)</f>
        <v>GOLARY</v>
      </c>
      <c r="CH50" s="72">
        <f>VLOOKUP(C50,listaBolsa!$D$2:$BA$1090,40,0)</f>
        <v>19000</v>
      </c>
      <c r="CI50" s="242">
        <f>VLOOKUP(C50,listaBolsa!$D$2:$BA$1090,48,0)</f>
        <v>9.6199999999999994E-2</v>
      </c>
      <c r="CJ50" s="7" t="b">
        <f t="shared" si="26"/>
        <v>1</v>
      </c>
      <c r="CK50" s="7" t="b">
        <f t="shared" si="27"/>
        <v>1</v>
      </c>
      <c r="CL50" s="7" t="b">
        <f t="shared" si="28"/>
        <v>1</v>
      </c>
      <c r="CM50" s="7" t="b">
        <f t="shared" si="29"/>
        <v>1</v>
      </c>
      <c r="CN50" s="7" t="b">
        <f t="shared" si="30"/>
        <v>1</v>
      </c>
      <c r="CO50" s="7" t="b">
        <f t="shared" si="31"/>
        <v>0</v>
      </c>
      <c r="CP50" s="7" t="b">
        <f t="shared" si="32"/>
        <v>1</v>
      </c>
      <c r="CQ50" s="7" t="b">
        <f t="shared" si="33"/>
        <v>1</v>
      </c>
      <c r="CR50" s="7" t="b">
        <f t="shared" si="34"/>
        <v>0</v>
      </c>
    </row>
    <row r="51" spans="1:96" s="7" customFormat="1" ht="94.5">
      <c r="A51" s="75">
        <f t="shared" si="9"/>
        <v>41</v>
      </c>
      <c r="B51" s="108" t="s">
        <v>1249</v>
      </c>
      <c r="C51" s="96" t="s">
        <v>1469</v>
      </c>
      <c r="D51" s="75" t="s">
        <v>1470</v>
      </c>
      <c r="E51" s="108" t="s">
        <v>227</v>
      </c>
      <c r="F51" s="109">
        <v>1</v>
      </c>
      <c r="G51" s="245" t="s">
        <v>228</v>
      </c>
      <c r="H51" s="106" t="s">
        <v>1255</v>
      </c>
      <c r="I51" s="254">
        <v>19000</v>
      </c>
      <c r="J51" s="255">
        <f t="shared" si="10"/>
        <v>3610</v>
      </c>
      <c r="K51" s="255">
        <f t="shared" si="11"/>
        <v>22610</v>
      </c>
      <c r="L51" s="255">
        <f t="shared" si="12"/>
        <v>19000</v>
      </c>
      <c r="M51" s="255">
        <f t="shared" si="13"/>
        <v>22610</v>
      </c>
      <c r="N51" s="107" t="s">
        <v>1263</v>
      </c>
      <c r="O51" s="256">
        <v>16000</v>
      </c>
      <c r="P51" s="257">
        <f t="shared" si="14"/>
        <v>3040</v>
      </c>
      <c r="Q51" s="257">
        <f t="shared" si="15"/>
        <v>19040</v>
      </c>
      <c r="R51" s="257">
        <f t="shared" si="16"/>
        <v>16000</v>
      </c>
      <c r="S51" s="257">
        <f t="shared" si="17"/>
        <v>19040</v>
      </c>
      <c r="T51" s="97" t="s">
        <v>1349</v>
      </c>
      <c r="U51" s="258">
        <v>12941.18</v>
      </c>
      <c r="V51" s="259">
        <f t="shared" si="18"/>
        <v>2458.8242</v>
      </c>
      <c r="W51" s="259">
        <f t="shared" si="19"/>
        <v>15400.004199999999</v>
      </c>
      <c r="X51" s="259">
        <f t="shared" si="20"/>
        <v>12941.18</v>
      </c>
      <c r="Y51" s="259">
        <f t="shared" si="21"/>
        <v>15400.004199999999</v>
      </c>
      <c r="Z51" s="260">
        <f t="shared" si="22"/>
        <v>19016.668066666665</v>
      </c>
      <c r="AA51" s="260">
        <f t="shared" si="23"/>
        <v>19016.668066666665</v>
      </c>
      <c r="AB51" s="261">
        <f t="shared" si="24"/>
        <v>3605.0545270965426</v>
      </c>
      <c r="AC51" s="246">
        <f t="shared" si="25"/>
        <v>0.18957340552289792</v>
      </c>
      <c r="AD51" s="5"/>
      <c r="BG51" s="7">
        <v>41</v>
      </c>
      <c r="CA51" s="72" t="str">
        <f>VLOOKUP(C51,listaBolsa!$D$2:$BA$1090,1,0)</f>
        <v>Petos talla S</v>
      </c>
      <c r="CB51" s="72" t="str">
        <f>VLOOKUP(C51,listaBolsa!$D$2:$BA$1090,2,0)</f>
        <v xml:space="preserve">Petos tipo chaleco de tela malla pool con rebordes en tela poliéster. Con medidas de 49 cm de ancho al pecho y 69. 5 cm de largo de color verde neón. Con logos institucionales aprobados por la oficina de prensa. </v>
      </c>
      <c r="CC51" s="72" t="str">
        <f>VLOOKUP(C51,listaBolsa!$D$2:$BA$1090,10,0)</f>
        <v>GONZALEZ CASTAÑO ASOCIADOS</v>
      </c>
      <c r="CD51" s="72">
        <f>VLOOKUP(C51,listaBolsa!$D$2:$BA$1090,14,0)</f>
        <v>19000</v>
      </c>
      <c r="CE51" s="72" t="str">
        <f>VLOOKUP(C51,listaBolsa!$D$2:$BA$1090,23,0)</f>
        <v>KDEPORT</v>
      </c>
      <c r="CF51" s="72">
        <f>VLOOKUP(C51,listaBolsa!$D$2:$BA$1090,29,0)</f>
        <v>19040</v>
      </c>
      <c r="CG51" s="72" t="str">
        <f>VLOOKUP(C51,listaBolsa!$D$2:$BA$1090,36,0)</f>
        <v>REGOL</v>
      </c>
      <c r="CH51" s="72">
        <f>VLOOKUP(C51,listaBolsa!$D$2:$BA$1090,40,0)</f>
        <v>12941.18</v>
      </c>
      <c r="CI51" s="242">
        <f>VLOOKUP(C51,listaBolsa!$D$2:$BA$1090,48,0)</f>
        <v>0.18959999999999999</v>
      </c>
      <c r="CJ51" s="7" t="b">
        <f t="shared" si="26"/>
        <v>1</v>
      </c>
      <c r="CK51" s="7" t="b">
        <f t="shared" si="27"/>
        <v>1</v>
      </c>
      <c r="CL51" s="7" t="b">
        <f t="shared" si="28"/>
        <v>1</v>
      </c>
      <c r="CM51" s="7" t="b">
        <f t="shared" si="29"/>
        <v>1</v>
      </c>
      <c r="CN51" s="7" t="b">
        <f t="shared" si="30"/>
        <v>1</v>
      </c>
      <c r="CO51" s="7" t="b">
        <f t="shared" si="31"/>
        <v>0</v>
      </c>
      <c r="CP51" s="7" t="b">
        <f t="shared" si="32"/>
        <v>1</v>
      </c>
      <c r="CQ51" s="7" t="b">
        <f t="shared" si="33"/>
        <v>1</v>
      </c>
      <c r="CR51" s="7" t="b">
        <f t="shared" si="34"/>
        <v>0</v>
      </c>
    </row>
    <row r="52" spans="1:96" s="7" customFormat="1" ht="105">
      <c r="A52" s="75">
        <f t="shared" si="9"/>
        <v>42</v>
      </c>
      <c r="B52" s="108" t="s">
        <v>1249</v>
      </c>
      <c r="C52" s="96" t="s">
        <v>1472</v>
      </c>
      <c r="D52" s="75" t="s">
        <v>1563</v>
      </c>
      <c r="E52" s="108" t="s">
        <v>227</v>
      </c>
      <c r="F52" s="109">
        <v>1</v>
      </c>
      <c r="G52" s="245" t="s">
        <v>228</v>
      </c>
      <c r="H52" s="106" t="s">
        <v>1255</v>
      </c>
      <c r="I52" s="254">
        <v>70000</v>
      </c>
      <c r="J52" s="255">
        <f t="shared" si="10"/>
        <v>13300</v>
      </c>
      <c r="K52" s="255">
        <f t="shared" si="11"/>
        <v>83300</v>
      </c>
      <c r="L52" s="255">
        <f t="shared" si="12"/>
        <v>70000</v>
      </c>
      <c r="M52" s="255">
        <f t="shared" si="13"/>
        <v>83300</v>
      </c>
      <c r="N52" s="107" t="s">
        <v>1263</v>
      </c>
      <c r="O52" s="256">
        <v>72000</v>
      </c>
      <c r="P52" s="257">
        <f t="shared" si="14"/>
        <v>13680</v>
      </c>
      <c r="Q52" s="257">
        <f t="shared" si="15"/>
        <v>85680</v>
      </c>
      <c r="R52" s="257">
        <f t="shared" si="16"/>
        <v>72000</v>
      </c>
      <c r="S52" s="257">
        <f t="shared" si="17"/>
        <v>85680</v>
      </c>
      <c r="T52" s="97" t="s">
        <v>1270</v>
      </c>
      <c r="U52" s="258">
        <v>70000</v>
      </c>
      <c r="V52" s="259">
        <f t="shared" si="18"/>
        <v>13300</v>
      </c>
      <c r="W52" s="259">
        <f t="shared" si="19"/>
        <v>83300</v>
      </c>
      <c r="X52" s="259">
        <f t="shared" si="20"/>
        <v>70000</v>
      </c>
      <c r="Y52" s="259">
        <f t="shared" si="21"/>
        <v>83300</v>
      </c>
      <c r="Z52" s="260">
        <f t="shared" si="22"/>
        <v>84093.333333333328</v>
      </c>
      <c r="AA52" s="260">
        <f t="shared" si="23"/>
        <v>84093.333333333328</v>
      </c>
      <c r="AB52" s="261">
        <f t="shared" si="24"/>
        <v>1374.0936406713092</v>
      </c>
      <c r="AC52" s="246">
        <f t="shared" si="25"/>
        <v>1.6340101958196955E-2</v>
      </c>
      <c r="AD52" s="5"/>
      <c r="BG52" s="7">
        <v>42</v>
      </c>
      <c r="CA52" s="72" t="str">
        <f>VLOOKUP(C52,listaBolsa!$D$2:$BA$1090,1,0)</f>
        <v>Platillos</v>
      </c>
      <c r="CB52" s="72" t="str">
        <f>VLOOKUP(C52,listaBolsa!$D$2:$BA$1090,2,0)</f>
        <v>Kit de platillos (30 unidades)</v>
      </c>
      <c r="CC52" s="72" t="str">
        <f>VLOOKUP(C52,listaBolsa!$D$2:$BA$1090,10,0)</f>
        <v>GONZALEZ CASTAÑO ASOCIADOS</v>
      </c>
      <c r="CD52" s="72">
        <f>VLOOKUP(C52,listaBolsa!$D$2:$BA$1090,14,0)</f>
        <v>70000</v>
      </c>
      <c r="CE52" s="72" t="str">
        <f>VLOOKUP(C52,listaBolsa!$D$2:$BA$1090,23,0)</f>
        <v>KDEPORT</v>
      </c>
      <c r="CF52" s="72">
        <f>VLOOKUP(C52,listaBolsa!$D$2:$BA$1090,29,0)</f>
        <v>85680</v>
      </c>
      <c r="CG52" s="72" t="str">
        <f>VLOOKUP(C52,listaBolsa!$D$2:$BA$1090,36,0)</f>
        <v>GOLARY</v>
      </c>
      <c r="CH52" s="72">
        <f>VLOOKUP(C52,listaBolsa!$D$2:$BA$1090,40,0)</f>
        <v>70000</v>
      </c>
      <c r="CI52" s="242">
        <f>VLOOKUP(C52,listaBolsa!$D$2:$BA$1090,48,0)</f>
        <v>1.6299999999999999E-2</v>
      </c>
      <c r="CJ52" s="7" t="b">
        <f t="shared" si="26"/>
        <v>1</v>
      </c>
      <c r="CK52" s="7" t="b">
        <f t="shared" si="27"/>
        <v>0</v>
      </c>
      <c r="CL52" s="7" t="b">
        <f t="shared" si="28"/>
        <v>1</v>
      </c>
      <c r="CM52" s="7" t="b">
        <f t="shared" si="29"/>
        <v>1</v>
      </c>
      <c r="CN52" s="7" t="b">
        <f t="shared" si="30"/>
        <v>1</v>
      </c>
      <c r="CO52" s="7" t="b">
        <f t="shared" si="31"/>
        <v>0</v>
      </c>
      <c r="CP52" s="7" t="b">
        <f t="shared" si="32"/>
        <v>1</v>
      </c>
      <c r="CQ52" s="7" t="b">
        <f t="shared" si="33"/>
        <v>1</v>
      </c>
      <c r="CR52" s="7" t="b">
        <f t="shared" si="34"/>
        <v>0</v>
      </c>
    </row>
    <row r="53" spans="1:96" s="7" customFormat="1" ht="84">
      <c r="A53" s="75">
        <f t="shared" si="9"/>
        <v>43</v>
      </c>
      <c r="B53" s="108" t="s">
        <v>1249</v>
      </c>
      <c r="C53" s="96" t="s">
        <v>1479</v>
      </c>
      <c r="D53" s="75" t="s">
        <v>1564</v>
      </c>
      <c r="E53" s="108" t="s">
        <v>227</v>
      </c>
      <c r="F53" s="109">
        <v>1</v>
      </c>
      <c r="G53" s="245" t="s">
        <v>228</v>
      </c>
      <c r="H53" s="106" t="s">
        <v>1380</v>
      </c>
      <c r="I53" s="254">
        <v>4364.71</v>
      </c>
      <c r="J53" s="255">
        <f t="shared" si="10"/>
        <v>829.29489999999998</v>
      </c>
      <c r="K53" s="255">
        <f t="shared" si="11"/>
        <v>5194.0048999999999</v>
      </c>
      <c r="L53" s="255">
        <f t="shared" si="12"/>
        <v>4364.71</v>
      </c>
      <c r="M53" s="255">
        <f t="shared" si="13"/>
        <v>5194.0048999999999</v>
      </c>
      <c r="N53" s="107" t="s">
        <v>1257</v>
      </c>
      <c r="O53" s="256">
        <v>4500</v>
      </c>
      <c r="P53" s="257">
        <f t="shared" si="14"/>
        <v>855</v>
      </c>
      <c r="Q53" s="257">
        <f t="shared" si="15"/>
        <v>5355</v>
      </c>
      <c r="R53" s="257">
        <f t="shared" si="16"/>
        <v>4500</v>
      </c>
      <c r="S53" s="257">
        <f t="shared" si="17"/>
        <v>5355</v>
      </c>
      <c r="T53" s="97" t="s">
        <v>1259</v>
      </c>
      <c r="U53" s="258">
        <v>3500</v>
      </c>
      <c r="V53" s="259">
        <f t="shared" si="18"/>
        <v>665</v>
      </c>
      <c r="W53" s="259">
        <f t="shared" si="19"/>
        <v>4165</v>
      </c>
      <c r="X53" s="259">
        <f t="shared" si="20"/>
        <v>3500</v>
      </c>
      <c r="Y53" s="259">
        <f t="shared" si="21"/>
        <v>4165</v>
      </c>
      <c r="Z53" s="260">
        <f t="shared" si="22"/>
        <v>4904.6683000000003</v>
      </c>
      <c r="AA53" s="260">
        <f t="shared" si="23"/>
        <v>4904.6683000000003</v>
      </c>
      <c r="AB53" s="261">
        <f t="shared" si="24"/>
        <v>645.60959648588846</v>
      </c>
      <c r="AC53" s="246">
        <f t="shared" si="25"/>
        <v>0.1316316531509151</v>
      </c>
      <c r="AD53" s="5"/>
      <c r="BG53" s="7">
        <v>43</v>
      </c>
      <c r="CA53" s="72" t="str">
        <f>VLOOKUP(C53,listaBolsa!$D$2:$BA$1090,1,0)</f>
        <v>Platillos triangulares</v>
      </c>
      <c r="CB53" s="72" t="str">
        <f>VLOOKUP(C53,listaBolsa!$D$2:$BA$1090,2,0)</f>
        <v>Dimensiones: Lado: 18 – 22 cm - Altura: 4 – 6 cm</v>
      </c>
      <c r="CC53" s="72" t="str">
        <f>VLOOKUP(C53,listaBolsa!$D$2:$BA$1090,10,0)</f>
        <v>DISMOVEL</v>
      </c>
      <c r="CD53" s="72">
        <f>VLOOKUP(C53,listaBolsa!$D$2:$BA$1090,14,0)</f>
        <v>4364.71</v>
      </c>
      <c r="CE53" s="72" t="str">
        <f>VLOOKUP(C53,listaBolsa!$D$2:$BA$1090,23,0)</f>
        <v>SPORT OLIMPICA</v>
      </c>
      <c r="CF53" s="72">
        <f>VLOOKUP(C53,listaBolsa!$D$2:$BA$1090,29,0)</f>
        <v>5355</v>
      </c>
      <c r="CG53" s="72" t="str">
        <f>VLOOKUP(C53,listaBolsa!$D$2:$BA$1090,36,0)</f>
        <v>ALMACEN BUSTAMANTE</v>
      </c>
      <c r="CH53" s="72">
        <f>VLOOKUP(C53,listaBolsa!$D$2:$BA$1090,40,0)</f>
        <v>3500</v>
      </c>
      <c r="CI53" s="242">
        <f>VLOOKUP(C53,listaBolsa!$D$2:$BA$1090,48,0)</f>
        <v>0.13159999999999999</v>
      </c>
      <c r="CJ53" s="7" t="b">
        <f t="shared" si="26"/>
        <v>1</v>
      </c>
      <c r="CK53" s="7" t="b">
        <f t="shared" si="27"/>
        <v>0</v>
      </c>
      <c r="CL53" s="7" t="b">
        <f t="shared" si="28"/>
        <v>1</v>
      </c>
      <c r="CM53" s="7" t="b">
        <f t="shared" si="29"/>
        <v>1</v>
      </c>
      <c r="CN53" s="7" t="b">
        <f t="shared" si="30"/>
        <v>1</v>
      </c>
      <c r="CO53" s="7" t="b">
        <f t="shared" si="31"/>
        <v>0</v>
      </c>
      <c r="CP53" s="7" t="b">
        <f t="shared" si="32"/>
        <v>1</v>
      </c>
      <c r="CQ53" s="7" t="b">
        <f t="shared" si="33"/>
        <v>1</v>
      </c>
      <c r="CR53" s="7" t="b">
        <f t="shared" si="34"/>
        <v>0</v>
      </c>
    </row>
    <row r="54" spans="1:96" s="7" customFormat="1" ht="63">
      <c r="A54" s="75">
        <f t="shared" si="9"/>
        <v>44</v>
      </c>
      <c r="B54" s="108" t="s">
        <v>1249</v>
      </c>
      <c r="C54" s="96" t="s">
        <v>1484</v>
      </c>
      <c r="D54" s="75" t="s">
        <v>1485</v>
      </c>
      <c r="E54" s="108" t="s">
        <v>227</v>
      </c>
      <c r="F54" s="109">
        <v>1</v>
      </c>
      <c r="G54" s="245" t="s">
        <v>228</v>
      </c>
      <c r="H54" s="106" t="s">
        <v>1255</v>
      </c>
      <c r="I54" s="254">
        <v>60000</v>
      </c>
      <c r="J54" s="255">
        <f t="shared" si="10"/>
        <v>11400</v>
      </c>
      <c r="K54" s="255">
        <f t="shared" si="11"/>
        <v>71400</v>
      </c>
      <c r="L54" s="255">
        <f t="shared" si="12"/>
        <v>60000</v>
      </c>
      <c r="M54" s="255">
        <f t="shared" si="13"/>
        <v>71400</v>
      </c>
      <c r="N54" s="107" t="s">
        <v>1270</v>
      </c>
      <c r="O54" s="256">
        <v>60000</v>
      </c>
      <c r="P54" s="257">
        <f t="shared" si="14"/>
        <v>11400</v>
      </c>
      <c r="Q54" s="257">
        <f t="shared" si="15"/>
        <v>71400</v>
      </c>
      <c r="R54" s="257">
        <f t="shared" si="16"/>
        <v>60000</v>
      </c>
      <c r="S54" s="257">
        <f t="shared" si="17"/>
        <v>71400</v>
      </c>
      <c r="T54" s="97" t="s">
        <v>1487</v>
      </c>
      <c r="U54" s="258">
        <v>83193.279999999999</v>
      </c>
      <c r="V54" s="259">
        <f t="shared" si="18"/>
        <v>15806.7232</v>
      </c>
      <c r="W54" s="259">
        <f t="shared" si="19"/>
        <v>99000.003200000006</v>
      </c>
      <c r="X54" s="259">
        <f t="shared" si="20"/>
        <v>83193.279999999999</v>
      </c>
      <c r="Y54" s="259">
        <f t="shared" si="21"/>
        <v>99000.003200000006</v>
      </c>
      <c r="Z54" s="260">
        <f t="shared" si="22"/>
        <v>80600.001066666664</v>
      </c>
      <c r="AA54" s="260">
        <f t="shared" si="23"/>
        <v>80600.001066666664</v>
      </c>
      <c r="AB54" s="261">
        <f t="shared" si="24"/>
        <v>15934.869277154579</v>
      </c>
      <c r="AC54" s="246">
        <f t="shared" si="25"/>
        <v>0.19770309015224918</v>
      </c>
      <c r="AD54" s="5"/>
      <c r="BG54" s="7">
        <v>44</v>
      </c>
      <c r="CA54" s="72" t="str">
        <f>VLOOKUP(C54,listaBolsa!$D$2:$BA$1090,1,0)</f>
        <v>Portería talla S</v>
      </c>
      <c r="CB54" s="72" t="str">
        <f>VLOOKUP(C54,listaBolsa!$D$2:$BA$1090,2,0)</f>
        <v>Portería de fútbol Classique 500 talla S -La portería mide 95 cm x 70 cm material PVC</v>
      </c>
      <c r="CC54" s="72" t="str">
        <f>VLOOKUP(C54,listaBolsa!$D$2:$BA$1090,10,0)</f>
        <v>GONZALEZ CASTAÑO ASOCIADOS</v>
      </c>
      <c r="CD54" s="72">
        <f>VLOOKUP(C54,listaBolsa!$D$2:$BA$1090,14,0)</f>
        <v>60000</v>
      </c>
      <c r="CE54" s="72" t="str">
        <f>VLOOKUP(C54,listaBolsa!$D$2:$BA$1090,23,0)</f>
        <v>GOLARY</v>
      </c>
      <c r="CF54" s="72">
        <f>VLOOKUP(C54,listaBolsa!$D$2:$BA$1090,29,0)</f>
        <v>71400</v>
      </c>
      <c r="CG54" s="72" t="str">
        <f>VLOOKUP(C54,listaBolsa!$D$2:$BA$1090,36,0)</f>
        <v>DECLATON</v>
      </c>
      <c r="CH54" s="72">
        <f>VLOOKUP(C54,listaBolsa!$D$2:$BA$1090,40,0)</f>
        <v>83193.279999999999</v>
      </c>
      <c r="CI54" s="242">
        <f>VLOOKUP(C54,listaBolsa!$D$2:$BA$1090,48,0)</f>
        <v>0.19769999999999999</v>
      </c>
      <c r="CJ54" s="7" t="b">
        <f t="shared" si="26"/>
        <v>1</v>
      </c>
      <c r="CK54" s="7" t="b">
        <f t="shared" si="27"/>
        <v>1</v>
      </c>
      <c r="CL54" s="7" t="b">
        <f t="shared" si="28"/>
        <v>1</v>
      </c>
      <c r="CM54" s="7" t="b">
        <f t="shared" si="29"/>
        <v>1</v>
      </c>
      <c r="CN54" s="7" t="b">
        <f t="shared" si="30"/>
        <v>1</v>
      </c>
      <c r="CO54" s="7" t="b">
        <f t="shared" si="31"/>
        <v>0</v>
      </c>
      <c r="CP54" s="7" t="b">
        <f t="shared" si="32"/>
        <v>1</v>
      </c>
      <c r="CQ54" s="7" t="b">
        <f t="shared" si="33"/>
        <v>1</v>
      </c>
      <c r="CR54" s="7" t="b">
        <f t="shared" si="34"/>
        <v>0</v>
      </c>
    </row>
    <row r="55" spans="1:96" s="7" customFormat="1" ht="63">
      <c r="A55" s="75">
        <f t="shared" si="9"/>
        <v>45</v>
      </c>
      <c r="B55" s="108" t="s">
        <v>1249</v>
      </c>
      <c r="C55" s="96" t="s">
        <v>1488</v>
      </c>
      <c r="D55" s="75" t="s">
        <v>1565</v>
      </c>
      <c r="E55" s="108" t="s">
        <v>227</v>
      </c>
      <c r="F55" s="109">
        <v>1</v>
      </c>
      <c r="G55" s="245" t="s">
        <v>228</v>
      </c>
      <c r="H55" s="106" t="s">
        <v>1493</v>
      </c>
      <c r="I55" s="254">
        <v>208435.29</v>
      </c>
      <c r="J55" s="255">
        <f t="shared" si="10"/>
        <v>39602.705099999999</v>
      </c>
      <c r="K55" s="255">
        <f t="shared" si="11"/>
        <v>248037.9951</v>
      </c>
      <c r="L55" s="255">
        <f t="shared" si="12"/>
        <v>208435.29</v>
      </c>
      <c r="M55" s="255">
        <f t="shared" si="13"/>
        <v>248037.9951</v>
      </c>
      <c r="N55" s="107" t="s">
        <v>1263</v>
      </c>
      <c r="O55" s="256">
        <v>240000</v>
      </c>
      <c r="P55" s="257">
        <f t="shared" si="14"/>
        <v>45600</v>
      </c>
      <c r="Q55" s="257">
        <f t="shared" si="15"/>
        <v>285600</v>
      </c>
      <c r="R55" s="257">
        <f t="shared" si="16"/>
        <v>240000</v>
      </c>
      <c r="S55" s="257">
        <f t="shared" si="17"/>
        <v>285600</v>
      </c>
      <c r="T55" s="97" t="s">
        <v>1257</v>
      </c>
      <c r="U55" s="258">
        <v>212000</v>
      </c>
      <c r="V55" s="259">
        <f t="shared" si="18"/>
        <v>40280</v>
      </c>
      <c r="W55" s="259">
        <f t="shared" si="19"/>
        <v>252280</v>
      </c>
      <c r="X55" s="259">
        <f t="shared" si="20"/>
        <v>212000</v>
      </c>
      <c r="Y55" s="259">
        <f t="shared" si="21"/>
        <v>252280</v>
      </c>
      <c r="Z55" s="260">
        <f t="shared" si="22"/>
        <v>261972.66503333332</v>
      </c>
      <c r="AA55" s="260">
        <f t="shared" si="23"/>
        <v>261972.66503333332</v>
      </c>
      <c r="AB55" s="261">
        <f t="shared" si="24"/>
        <v>20571.506255333079</v>
      </c>
      <c r="AC55" s="246">
        <f t="shared" si="25"/>
        <v>7.8525392153855317E-2</v>
      </c>
      <c r="AD55" s="5"/>
      <c r="BG55" s="7">
        <v>45</v>
      </c>
      <c r="CA55" s="72" t="str">
        <f>VLOOKUP(C55,listaBolsa!$D$2:$BA$1090,1,0)</f>
        <v>Rebotador arquero</v>
      </c>
      <c r="CB55" s="72" t="str">
        <f>VLOOKUP(C55,listaBolsa!$D$2:$BA$1090,2,0)</f>
        <v>Dimensiones: 60x60 cm</v>
      </c>
      <c r="CC55" s="72" t="str">
        <f>VLOOKUP(C55,listaBolsa!$D$2:$BA$1090,10,0)</f>
        <v>MIYAGI</v>
      </c>
      <c r="CD55" s="72">
        <f>VLOOKUP(C55,listaBolsa!$D$2:$BA$1090,14,0)</f>
        <v>208435.29</v>
      </c>
      <c r="CE55" s="72" t="str">
        <f>VLOOKUP(C55,listaBolsa!$D$2:$BA$1090,23,0)</f>
        <v>KDEPORT</v>
      </c>
      <c r="CF55" s="72">
        <f>VLOOKUP(C55,listaBolsa!$D$2:$BA$1090,29,0)</f>
        <v>285600</v>
      </c>
      <c r="CG55" s="72" t="str">
        <f>VLOOKUP(C55,listaBolsa!$D$2:$BA$1090,36,0)</f>
        <v>SPORT OLIMPICA</v>
      </c>
      <c r="CH55" s="72">
        <f>VLOOKUP(C55,listaBolsa!$D$2:$BA$1090,40,0)</f>
        <v>212000</v>
      </c>
      <c r="CI55" s="242">
        <f>VLOOKUP(C55,listaBolsa!$D$2:$BA$1090,48,0)</f>
        <v>7.85E-2</v>
      </c>
      <c r="CJ55" s="7" t="b">
        <f t="shared" si="26"/>
        <v>1</v>
      </c>
      <c r="CK55" s="7" t="b">
        <f t="shared" si="27"/>
        <v>0</v>
      </c>
      <c r="CL55" s="7" t="b">
        <f t="shared" si="28"/>
        <v>1</v>
      </c>
      <c r="CM55" s="7" t="b">
        <f t="shared" si="29"/>
        <v>1</v>
      </c>
      <c r="CN55" s="7" t="b">
        <f t="shared" si="30"/>
        <v>1</v>
      </c>
      <c r="CO55" s="7" t="b">
        <f t="shared" si="31"/>
        <v>0</v>
      </c>
      <c r="CP55" s="7" t="b">
        <f t="shared" si="32"/>
        <v>1</v>
      </c>
      <c r="CQ55" s="7" t="b">
        <f t="shared" si="33"/>
        <v>1</v>
      </c>
      <c r="CR55" s="7" t="b">
        <f t="shared" si="34"/>
        <v>0</v>
      </c>
    </row>
    <row r="56" spans="1:96" s="7" customFormat="1" ht="189">
      <c r="A56" s="75">
        <f t="shared" si="9"/>
        <v>46</v>
      </c>
      <c r="B56" s="108" t="s">
        <v>1249</v>
      </c>
      <c r="C56" s="96" t="s">
        <v>1494</v>
      </c>
      <c r="D56" s="75" t="s">
        <v>1566</v>
      </c>
      <c r="E56" s="108" t="s">
        <v>227</v>
      </c>
      <c r="F56" s="109">
        <v>1</v>
      </c>
      <c r="G56" s="245" t="s">
        <v>228</v>
      </c>
      <c r="H56" s="106" t="s">
        <v>1255</v>
      </c>
      <c r="I56" s="254">
        <v>70000</v>
      </c>
      <c r="J56" s="255">
        <f t="shared" si="10"/>
        <v>13300</v>
      </c>
      <c r="K56" s="255">
        <f t="shared" si="11"/>
        <v>83300</v>
      </c>
      <c r="L56" s="255">
        <f t="shared" si="12"/>
        <v>70000</v>
      </c>
      <c r="M56" s="255">
        <f t="shared" si="13"/>
        <v>83300</v>
      </c>
      <c r="N56" s="107" t="s">
        <v>1263</v>
      </c>
      <c r="O56" s="256">
        <v>52000</v>
      </c>
      <c r="P56" s="257">
        <f t="shared" si="14"/>
        <v>9880</v>
      </c>
      <c r="Q56" s="257">
        <f t="shared" si="15"/>
        <v>61880</v>
      </c>
      <c r="R56" s="257">
        <f t="shared" si="16"/>
        <v>52000</v>
      </c>
      <c r="S56" s="257">
        <f t="shared" si="17"/>
        <v>61880</v>
      </c>
      <c r="T56" s="97" t="s">
        <v>1270</v>
      </c>
      <c r="U56" s="258">
        <v>70000</v>
      </c>
      <c r="V56" s="259">
        <f t="shared" si="18"/>
        <v>13300</v>
      </c>
      <c r="W56" s="259">
        <f t="shared" si="19"/>
        <v>83300</v>
      </c>
      <c r="X56" s="259">
        <f t="shared" si="20"/>
        <v>70000</v>
      </c>
      <c r="Y56" s="259">
        <f t="shared" si="21"/>
        <v>83300</v>
      </c>
      <c r="Z56" s="260">
        <f t="shared" si="22"/>
        <v>76160</v>
      </c>
      <c r="AA56" s="260">
        <f t="shared" si="23"/>
        <v>76160</v>
      </c>
      <c r="AB56" s="261">
        <f t="shared" si="24"/>
        <v>12366.842766041784</v>
      </c>
      <c r="AC56" s="246">
        <f t="shared" si="25"/>
        <v>0.16237976320958225</v>
      </c>
      <c r="AD56" s="5"/>
      <c r="BG56" s="7">
        <v>46</v>
      </c>
      <c r="CA56" s="72" t="str">
        <f>VLOOKUP(C56,listaBolsa!$D$2:$BA$1090,1,0)</f>
        <v>Red Fútbol tenis</v>
      </c>
      <c r="CB56" s="72" t="str">
        <f>VLOOKUP(C56,listaBolsa!$D$2:$BA$1090,2,0)</f>
        <v>Medidas: Altura: 1,30m</v>
      </c>
      <c r="CC56" s="72" t="str">
        <f>VLOOKUP(C56,listaBolsa!$D$2:$BA$1090,10,0)</f>
        <v>GONZALEZ CASTAÑO ASOCIADOS</v>
      </c>
      <c r="CD56" s="72">
        <f>VLOOKUP(C56,listaBolsa!$D$2:$BA$1090,14,0)</f>
        <v>70000</v>
      </c>
      <c r="CE56" s="72" t="str">
        <f>VLOOKUP(C56,listaBolsa!$D$2:$BA$1090,23,0)</f>
        <v>KDEPORT</v>
      </c>
      <c r="CF56" s="72">
        <f>VLOOKUP(C56,listaBolsa!$D$2:$BA$1090,29,0)</f>
        <v>61880</v>
      </c>
      <c r="CG56" s="72" t="str">
        <f>VLOOKUP(C56,listaBolsa!$D$2:$BA$1090,36,0)</f>
        <v>GOLARY</v>
      </c>
      <c r="CH56" s="72">
        <f>VLOOKUP(C56,listaBolsa!$D$2:$BA$1090,40,0)</f>
        <v>70000</v>
      </c>
      <c r="CI56" s="242">
        <f>VLOOKUP(C56,listaBolsa!$D$2:$BA$1090,48,0)</f>
        <v>0.16239999999999999</v>
      </c>
      <c r="CJ56" s="7" t="b">
        <f t="shared" si="26"/>
        <v>1</v>
      </c>
      <c r="CK56" s="7" t="b">
        <f t="shared" si="27"/>
        <v>0</v>
      </c>
      <c r="CL56" s="7" t="b">
        <f t="shared" si="28"/>
        <v>1</v>
      </c>
      <c r="CM56" s="7" t="b">
        <f t="shared" si="29"/>
        <v>1</v>
      </c>
      <c r="CN56" s="7" t="b">
        <f t="shared" si="30"/>
        <v>1</v>
      </c>
      <c r="CO56" s="7" t="b">
        <f t="shared" si="31"/>
        <v>0</v>
      </c>
      <c r="CP56" s="7" t="b">
        <f t="shared" si="32"/>
        <v>1</v>
      </c>
      <c r="CQ56" s="7" t="b">
        <f t="shared" si="33"/>
        <v>1</v>
      </c>
      <c r="CR56" s="7" t="b">
        <f t="shared" si="34"/>
        <v>0</v>
      </c>
    </row>
    <row r="57" spans="1:96" s="7" customFormat="1" ht="84">
      <c r="A57" s="75">
        <f t="shared" si="9"/>
        <v>47</v>
      </c>
      <c r="B57" s="108" t="s">
        <v>1249</v>
      </c>
      <c r="C57" s="96" t="s">
        <v>1503</v>
      </c>
      <c r="D57" s="75" t="s">
        <v>1567</v>
      </c>
      <c r="E57" s="108" t="s">
        <v>227</v>
      </c>
      <c r="F57" s="109">
        <v>1</v>
      </c>
      <c r="G57" s="245" t="s">
        <v>228</v>
      </c>
      <c r="H57" s="106" t="s">
        <v>1255</v>
      </c>
      <c r="I57" s="254">
        <v>35000</v>
      </c>
      <c r="J57" s="255">
        <f t="shared" si="10"/>
        <v>6650</v>
      </c>
      <c r="K57" s="255">
        <f t="shared" si="11"/>
        <v>41650</v>
      </c>
      <c r="L57" s="255">
        <f t="shared" si="12"/>
        <v>35000</v>
      </c>
      <c r="M57" s="255">
        <f t="shared" si="13"/>
        <v>41650</v>
      </c>
      <c r="N57" s="107" t="s">
        <v>1257</v>
      </c>
      <c r="O57" s="256">
        <v>39300</v>
      </c>
      <c r="P57" s="257">
        <f t="shared" si="14"/>
        <v>7467</v>
      </c>
      <c r="Q57" s="257">
        <f t="shared" si="15"/>
        <v>46767</v>
      </c>
      <c r="R57" s="257">
        <f t="shared" si="16"/>
        <v>39300</v>
      </c>
      <c r="S57" s="257">
        <f t="shared" si="17"/>
        <v>46767</v>
      </c>
      <c r="T57" s="97" t="s">
        <v>1270</v>
      </c>
      <c r="U57" s="258">
        <v>45000</v>
      </c>
      <c r="V57" s="259">
        <f t="shared" si="18"/>
        <v>8550</v>
      </c>
      <c r="W57" s="259">
        <f t="shared" si="19"/>
        <v>53550</v>
      </c>
      <c r="X57" s="259">
        <f t="shared" si="20"/>
        <v>45000</v>
      </c>
      <c r="Y57" s="259">
        <f t="shared" si="21"/>
        <v>53550</v>
      </c>
      <c r="Z57" s="260">
        <f t="shared" si="22"/>
        <v>47322.333333333336</v>
      </c>
      <c r="AA57" s="260">
        <f t="shared" si="23"/>
        <v>47322.333333333336</v>
      </c>
      <c r="AB57" s="261">
        <f t="shared" si="24"/>
        <v>5969.4050233950029</v>
      </c>
      <c r="AC57" s="246">
        <f t="shared" si="25"/>
        <v>0.12614350567515695</v>
      </c>
      <c r="AD57" s="5"/>
      <c r="BG57" s="7">
        <v>47</v>
      </c>
      <c r="CA57" s="72" t="str">
        <f>VLOOKUP(C57,listaBolsa!$D$2:$BA$1090,1,0)</f>
        <v>Rueda abdominal</v>
      </c>
      <c r="CB57" s="72" t="str">
        <f>VLOOKUP(C57,listaBolsa!$D$2:$BA$1090,2,0)</f>
        <v>Rueda Abdominal Rodillo Grueso Tipo Barril Gym</v>
      </c>
      <c r="CC57" s="72" t="str">
        <f>VLOOKUP(C57,listaBolsa!$D$2:$BA$1090,10,0)</f>
        <v>GONZALEZ CASTAÑO ASOCIADOS</v>
      </c>
      <c r="CD57" s="72">
        <f>VLOOKUP(C57,listaBolsa!$D$2:$BA$1090,14,0)</f>
        <v>35000</v>
      </c>
      <c r="CE57" s="72" t="str">
        <f>VLOOKUP(C57,listaBolsa!$D$2:$BA$1090,23,0)</f>
        <v>SPORT OLIMPICA</v>
      </c>
      <c r="CF57" s="72">
        <f>VLOOKUP(C57,listaBolsa!$D$2:$BA$1090,29,0)</f>
        <v>46767</v>
      </c>
      <c r="CG57" s="72" t="str">
        <f>VLOOKUP(C57,listaBolsa!$D$2:$BA$1090,36,0)</f>
        <v>GOLARY</v>
      </c>
      <c r="CH57" s="72">
        <f>VLOOKUP(C57,listaBolsa!$D$2:$BA$1090,40,0)</f>
        <v>45000</v>
      </c>
      <c r="CI57" s="242">
        <f>VLOOKUP(C57,listaBolsa!$D$2:$BA$1090,48,0)</f>
        <v>0.12609999999999999</v>
      </c>
      <c r="CJ57" s="7" t="b">
        <f t="shared" si="26"/>
        <v>1</v>
      </c>
      <c r="CK57" s="7" t="b">
        <f t="shared" si="27"/>
        <v>0</v>
      </c>
      <c r="CL57" s="7" t="b">
        <f t="shared" si="28"/>
        <v>1</v>
      </c>
      <c r="CM57" s="7" t="b">
        <f t="shared" si="29"/>
        <v>1</v>
      </c>
      <c r="CN57" s="7" t="b">
        <f t="shared" si="30"/>
        <v>1</v>
      </c>
      <c r="CO57" s="7" t="b">
        <f t="shared" si="31"/>
        <v>0</v>
      </c>
      <c r="CP57" s="7" t="b">
        <f t="shared" si="32"/>
        <v>1</v>
      </c>
      <c r="CQ57" s="7" t="b">
        <f t="shared" si="33"/>
        <v>1</v>
      </c>
      <c r="CR57" s="7" t="b">
        <f t="shared" si="34"/>
        <v>0</v>
      </c>
    </row>
    <row r="58" spans="1:96" s="7" customFormat="1" ht="78.75">
      <c r="A58" s="75">
        <f t="shared" si="9"/>
        <v>49</v>
      </c>
      <c r="B58" s="108" t="s">
        <v>1249</v>
      </c>
      <c r="C58" s="96" t="s">
        <v>1512</v>
      </c>
      <c r="D58" s="75" t="s">
        <v>1513</v>
      </c>
      <c r="E58" s="108" t="s">
        <v>227</v>
      </c>
      <c r="F58" s="109">
        <v>1</v>
      </c>
      <c r="G58" s="245" t="s">
        <v>228</v>
      </c>
      <c r="H58" s="106" t="s">
        <v>1514</v>
      </c>
      <c r="I58" s="254">
        <v>18000</v>
      </c>
      <c r="J58" s="255">
        <f t="shared" si="10"/>
        <v>3420</v>
      </c>
      <c r="K58" s="255">
        <f t="shared" si="11"/>
        <v>21420</v>
      </c>
      <c r="L58" s="255">
        <f t="shared" si="12"/>
        <v>18000</v>
      </c>
      <c r="M58" s="255">
        <f t="shared" si="13"/>
        <v>21420</v>
      </c>
      <c r="N58" s="107" t="s">
        <v>1279</v>
      </c>
      <c r="O58" s="256">
        <v>15966.39</v>
      </c>
      <c r="P58" s="257">
        <f t="shared" si="14"/>
        <v>3033.6140999999998</v>
      </c>
      <c r="Q58" s="257">
        <f t="shared" si="15"/>
        <v>19000.004099999998</v>
      </c>
      <c r="R58" s="257">
        <f t="shared" si="16"/>
        <v>15966.39</v>
      </c>
      <c r="S58" s="257">
        <f t="shared" si="17"/>
        <v>19000.004099999998</v>
      </c>
      <c r="T58" s="97" t="s">
        <v>1270</v>
      </c>
      <c r="U58" s="258">
        <v>18000</v>
      </c>
      <c r="V58" s="259">
        <f t="shared" si="18"/>
        <v>3420</v>
      </c>
      <c r="W58" s="259">
        <f t="shared" si="19"/>
        <v>21420</v>
      </c>
      <c r="X58" s="259">
        <f t="shared" si="20"/>
        <v>18000</v>
      </c>
      <c r="Y58" s="259">
        <f t="shared" si="21"/>
        <v>21420</v>
      </c>
      <c r="Z58" s="260">
        <f t="shared" ref="Z58:Z66" si="35">IF(A59="","",AVERAGE(K58,Q58,W58))</f>
        <v>20613.334699999999</v>
      </c>
      <c r="AA58" s="260">
        <f t="shared" si="23"/>
        <v>20613.334699999999</v>
      </c>
      <c r="AB58" s="261">
        <f t="shared" si="24"/>
        <v>1397.1852843027918</v>
      </c>
      <c r="AC58" s="246">
        <f t="shared" si="25"/>
        <v>6.7780652894691124E-2</v>
      </c>
      <c r="AD58" s="5"/>
      <c r="BG58" s="7">
        <v>49</v>
      </c>
      <c r="CA58" s="72" t="str">
        <f>VLOOKUP(C58,listaBolsa!$D$2:$BA$1090,1,0)</f>
        <v>Silbatos</v>
      </c>
      <c r="CB58" s="72" t="str">
        <f>VLOOKUP(C58,listaBolsa!$D$2:$BA$1090,2,0)</f>
        <v>Silbato de aire, de material plástico con capacidad de producir un sonido no menor a 115 decibeles, con boquilla recubierta con látex y cordón de tela de 20 centímetros de largo</v>
      </c>
      <c r="CC58" s="72" t="str">
        <f>VLOOKUP(C58,listaBolsa!$D$2:$BA$1090,10,0)</f>
        <v xml:space="preserve">GONZALEZ CASTAÑO ASOCIADOS </v>
      </c>
      <c r="CD58" s="72">
        <f>VLOOKUP(C58,listaBolsa!$D$2:$BA$1090,14,0)</f>
        <v>18000</v>
      </c>
      <c r="CE58" s="72" t="str">
        <f>VLOOKUP(C58,listaBolsa!$D$2:$BA$1090,23,0)</f>
        <v>MUNDO OLIMPICO</v>
      </c>
      <c r="CF58" s="72">
        <f>VLOOKUP(C58,listaBolsa!$D$2:$BA$1090,29,0)</f>
        <v>19000</v>
      </c>
      <c r="CG58" s="72" t="str">
        <f>VLOOKUP(C58,listaBolsa!$D$2:$BA$1090,36,0)</f>
        <v>GOLARY</v>
      </c>
      <c r="CH58" s="72">
        <f>VLOOKUP(C58,listaBolsa!$D$2:$BA$1090,40,0)</f>
        <v>18000</v>
      </c>
      <c r="CI58" s="242">
        <f>VLOOKUP(C58,listaBolsa!$D$2:$BA$1090,48,0)</f>
        <v>6.7799999999999999E-2</v>
      </c>
      <c r="CJ58" s="7" t="b">
        <f t="shared" si="26"/>
        <v>1</v>
      </c>
      <c r="CK58" s="7" t="b">
        <f t="shared" si="27"/>
        <v>1</v>
      </c>
      <c r="CL58" s="7" t="b">
        <f t="shared" si="28"/>
        <v>1</v>
      </c>
      <c r="CM58" s="7" t="b">
        <f t="shared" si="29"/>
        <v>1</v>
      </c>
      <c r="CN58" s="7" t="b">
        <f t="shared" si="30"/>
        <v>1</v>
      </c>
      <c r="CO58" s="7" t="b">
        <f t="shared" si="31"/>
        <v>0</v>
      </c>
      <c r="CP58" s="7" t="b">
        <f t="shared" si="32"/>
        <v>1</v>
      </c>
      <c r="CQ58" s="7" t="b">
        <f t="shared" si="33"/>
        <v>1</v>
      </c>
      <c r="CR58" s="7" t="b">
        <f t="shared" si="34"/>
        <v>0</v>
      </c>
    </row>
    <row r="59" spans="1:96" s="7" customFormat="1" ht="63">
      <c r="A59" s="75">
        <f t="shared" si="9"/>
        <v>50</v>
      </c>
      <c r="B59" s="108" t="s">
        <v>1249</v>
      </c>
      <c r="C59" s="96" t="s">
        <v>1516</v>
      </c>
      <c r="D59" s="75" t="s">
        <v>1517</v>
      </c>
      <c r="E59" s="108" t="s">
        <v>227</v>
      </c>
      <c r="F59" s="109">
        <v>1</v>
      </c>
      <c r="G59" s="245" t="s">
        <v>228</v>
      </c>
      <c r="H59" s="106" t="s">
        <v>1263</v>
      </c>
      <c r="I59" s="254">
        <v>88000</v>
      </c>
      <c r="J59" s="255">
        <f t="shared" si="10"/>
        <v>16720</v>
      </c>
      <c r="K59" s="255">
        <f t="shared" si="11"/>
        <v>104720</v>
      </c>
      <c r="L59" s="255">
        <f t="shared" si="12"/>
        <v>88000</v>
      </c>
      <c r="M59" s="255">
        <f t="shared" si="13"/>
        <v>104720</v>
      </c>
      <c r="N59" s="107" t="s">
        <v>1277</v>
      </c>
      <c r="O59" s="256">
        <v>95900</v>
      </c>
      <c r="P59" s="257">
        <f t="shared" si="14"/>
        <v>18221</v>
      </c>
      <c r="Q59" s="257">
        <f t="shared" si="15"/>
        <v>114121</v>
      </c>
      <c r="R59" s="257">
        <f t="shared" si="16"/>
        <v>95900</v>
      </c>
      <c r="S59" s="257">
        <f t="shared" si="17"/>
        <v>114121</v>
      </c>
      <c r="T59" s="97" t="s">
        <v>1257</v>
      </c>
      <c r="U59" s="258">
        <v>78500</v>
      </c>
      <c r="V59" s="259">
        <f t="shared" si="18"/>
        <v>14915</v>
      </c>
      <c r="W59" s="259">
        <f t="shared" si="19"/>
        <v>93415</v>
      </c>
      <c r="X59" s="259">
        <f t="shared" si="20"/>
        <v>78500</v>
      </c>
      <c r="Y59" s="259">
        <f t="shared" si="21"/>
        <v>93415</v>
      </c>
      <c r="Z59" s="260">
        <f t="shared" si="35"/>
        <v>104085.33333333333</v>
      </c>
      <c r="AA59" s="260">
        <f t="shared" si="23"/>
        <v>104085.33333333333</v>
      </c>
      <c r="AB59" s="261">
        <f t="shared" si="24"/>
        <v>10367.579772219424</v>
      </c>
      <c r="AC59" s="246">
        <f t="shared" si="25"/>
        <v>9.9606538598644295E-2</v>
      </c>
      <c r="AD59" s="5"/>
      <c r="BG59" s="7">
        <v>50</v>
      </c>
      <c r="CA59" s="72" t="str">
        <f>VLOOKUP(C59,listaBolsa!$D$2:$BA$1090,1,0)</f>
        <v>Step</v>
      </c>
      <c r="CB59" s="72" t="str">
        <f>VLOOKUP(C59,listaBolsa!$D$2:$BA$1090,2,0)</f>
        <v>Material plástico de alta resistencia con superficie antideslizante, altura ajustable mediante módulos aprox. entre 10 y 25 cm.</v>
      </c>
      <c r="CC59" s="72" t="str">
        <f>VLOOKUP(C59,listaBolsa!$D$2:$BA$1090,10,0)</f>
        <v>KDEPORT</v>
      </c>
      <c r="CD59" s="72">
        <f>VLOOKUP(C59,listaBolsa!$D$2:$BA$1090,14,0)</f>
        <v>88000</v>
      </c>
      <c r="CE59" s="72" t="str">
        <f>VLOOKUP(C59,listaBolsa!$D$2:$BA$1090,23,0)</f>
        <v>ALMACEN BUSTAMANTE SAS</v>
      </c>
      <c r="CF59" s="72">
        <f>VLOOKUP(C59,listaBolsa!$D$2:$BA$1090,29,0)</f>
        <v>114121</v>
      </c>
      <c r="CG59" s="72" t="str">
        <f>VLOOKUP(C59,listaBolsa!$D$2:$BA$1090,36,0)</f>
        <v>SPORT OLIMPICA</v>
      </c>
      <c r="CH59" s="72">
        <f>VLOOKUP(C59,listaBolsa!$D$2:$BA$1090,40,0)</f>
        <v>78500</v>
      </c>
      <c r="CI59" s="242">
        <f>VLOOKUP(C59,listaBolsa!$D$2:$BA$1090,48,0)</f>
        <v>9.9599999999999994E-2</v>
      </c>
      <c r="CJ59" s="7" t="b">
        <f t="shared" si="26"/>
        <v>1</v>
      </c>
      <c r="CK59" s="7" t="b">
        <f t="shared" si="27"/>
        <v>1</v>
      </c>
      <c r="CL59" s="7" t="b">
        <f t="shared" si="28"/>
        <v>1</v>
      </c>
      <c r="CM59" s="7" t="b">
        <f t="shared" si="29"/>
        <v>1</v>
      </c>
      <c r="CN59" s="7" t="b">
        <f t="shared" si="30"/>
        <v>1</v>
      </c>
      <c r="CO59" s="7" t="b">
        <f t="shared" si="31"/>
        <v>0</v>
      </c>
      <c r="CP59" s="7" t="b">
        <f t="shared" si="32"/>
        <v>1</v>
      </c>
      <c r="CQ59" s="7" t="b">
        <f t="shared" si="33"/>
        <v>1</v>
      </c>
      <c r="CR59" s="7" t="b">
        <f t="shared" si="34"/>
        <v>0</v>
      </c>
    </row>
    <row r="60" spans="1:96" s="7" customFormat="1" ht="63">
      <c r="A60" s="75">
        <f t="shared" si="9"/>
        <v>51</v>
      </c>
      <c r="B60" s="108" t="s">
        <v>1249</v>
      </c>
      <c r="C60" s="96" t="s">
        <v>1518</v>
      </c>
      <c r="D60" s="75" t="s">
        <v>1568</v>
      </c>
      <c r="E60" s="108" t="s">
        <v>227</v>
      </c>
      <c r="F60" s="109">
        <v>1</v>
      </c>
      <c r="G60" s="245" t="s">
        <v>228</v>
      </c>
      <c r="H60" s="106" t="s">
        <v>1255</v>
      </c>
      <c r="I60" s="254">
        <v>70000</v>
      </c>
      <c r="J60" s="255">
        <f t="shared" si="10"/>
        <v>13300</v>
      </c>
      <c r="K60" s="255">
        <f t="shared" si="11"/>
        <v>83300</v>
      </c>
      <c r="L60" s="255">
        <f t="shared" si="12"/>
        <v>70000</v>
      </c>
      <c r="M60" s="255">
        <f t="shared" si="13"/>
        <v>83300</v>
      </c>
      <c r="N60" s="107" t="s">
        <v>1257</v>
      </c>
      <c r="O60" s="256">
        <v>84700</v>
      </c>
      <c r="P60" s="257">
        <f t="shared" si="14"/>
        <v>16093</v>
      </c>
      <c r="Q60" s="257">
        <f t="shared" si="15"/>
        <v>100793</v>
      </c>
      <c r="R60" s="257">
        <f t="shared" si="16"/>
        <v>84700</v>
      </c>
      <c r="S60" s="257">
        <f t="shared" si="17"/>
        <v>100793</v>
      </c>
      <c r="T60" s="97" t="s">
        <v>1270</v>
      </c>
      <c r="U60" s="258">
        <v>70000</v>
      </c>
      <c r="V60" s="259">
        <f t="shared" si="18"/>
        <v>13300</v>
      </c>
      <c r="W60" s="259">
        <f t="shared" si="19"/>
        <v>83300</v>
      </c>
      <c r="X60" s="259">
        <f t="shared" si="20"/>
        <v>70000</v>
      </c>
      <c r="Y60" s="259">
        <f t="shared" si="21"/>
        <v>83300</v>
      </c>
      <c r="Z60" s="260">
        <f t="shared" si="35"/>
        <v>89131</v>
      </c>
      <c r="AA60" s="260">
        <f t="shared" si="23"/>
        <v>89131</v>
      </c>
      <c r="AB60" s="261">
        <f t="shared" si="24"/>
        <v>10099.588258934124</v>
      </c>
      <c r="AC60" s="246">
        <f t="shared" si="25"/>
        <v>0.11331173507459945</v>
      </c>
      <c r="AD60" s="5"/>
      <c r="BG60" s="7">
        <v>51</v>
      </c>
      <c r="CA60" s="72" t="str">
        <f>VLOOKUP(C60,listaBolsa!$D$2:$BA$1090,1,0)</f>
        <v>Tablero Táctico</v>
      </c>
      <c r="CB60" s="72" t="str">
        <f>VLOOKUP(C60,listaBolsa!$D$2:$BA$1090,2,0)</f>
        <v>Ancho x Altura28.5 cm x 42 cm</v>
      </c>
      <c r="CC60" s="72" t="str">
        <f>VLOOKUP(C60,listaBolsa!$D$2:$BA$1090,10,0)</f>
        <v>GONZALEZ CASTAÑO ASOCIADOS</v>
      </c>
      <c r="CD60" s="72">
        <f>VLOOKUP(C60,listaBolsa!$D$2:$BA$1090,14,0)</f>
        <v>70000</v>
      </c>
      <c r="CE60" s="72" t="str">
        <f>VLOOKUP(C60,listaBolsa!$D$2:$BA$1090,23,0)</f>
        <v>SPORT OLIMPICA</v>
      </c>
      <c r="CF60" s="72">
        <f>VLOOKUP(C60,listaBolsa!$D$2:$BA$1090,29,0)</f>
        <v>100793</v>
      </c>
      <c r="CG60" s="72" t="str">
        <f>VLOOKUP(C60,listaBolsa!$D$2:$BA$1090,36,0)</f>
        <v>GOLARY</v>
      </c>
      <c r="CH60" s="72">
        <f>VLOOKUP(C60,listaBolsa!$D$2:$BA$1090,40,0)</f>
        <v>70000</v>
      </c>
      <c r="CI60" s="242">
        <f>VLOOKUP(C60,listaBolsa!$D$2:$BA$1090,48,0)</f>
        <v>0.1133</v>
      </c>
      <c r="CJ60" s="7" t="b">
        <f t="shared" si="26"/>
        <v>1</v>
      </c>
      <c r="CK60" s="7" t="b">
        <f t="shared" si="27"/>
        <v>0</v>
      </c>
      <c r="CL60" s="7" t="b">
        <f t="shared" si="28"/>
        <v>1</v>
      </c>
      <c r="CM60" s="7" t="b">
        <f t="shared" si="29"/>
        <v>1</v>
      </c>
      <c r="CN60" s="7" t="b">
        <f t="shared" si="30"/>
        <v>1</v>
      </c>
      <c r="CO60" s="7" t="b">
        <f t="shared" si="31"/>
        <v>0</v>
      </c>
      <c r="CP60" s="7" t="b">
        <f t="shared" si="32"/>
        <v>1</v>
      </c>
      <c r="CQ60" s="7" t="b">
        <f t="shared" si="33"/>
        <v>1</v>
      </c>
      <c r="CR60" s="7" t="b">
        <f t="shared" si="34"/>
        <v>0</v>
      </c>
    </row>
    <row r="61" spans="1:96" s="7" customFormat="1" ht="63">
      <c r="A61" s="75">
        <f t="shared" si="9"/>
        <v>52</v>
      </c>
      <c r="B61" s="108" t="s">
        <v>1249</v>
      </c>
      <c r="C61" s="96" t="s">
        <v>1522</v>
      </c>
      <c r="D61" s="75" t="s">
        <v>1569</v>
      </c>
      <c r="E61" s="108" t="s">
        <v>227</v>
      </c>
      <c r="F61" s="109">
        <v>1</v>
      </c>
      <c r="G61" s="245" t="s">
        <v>228</v>
      </c>
      <c r="H61" s="106" t="s">
        <v>1255</v>
      </c>
      <c r="I61" s="254">
        <v>350000</v>
      </c>
      <c r="J61" s="255">
        <f t="shared" si="10"/>
        <v>66500</v>
      </c>
      <c r="K61" s="255">
        <f t="shared" si="11"/>
        <v>416500</v>
      </c>
      <c r="L61" s="255">
        <f t="shared" si="12"/>
        <v>350000</v>
      </c>
      <c r="M61" s="255">
        <f t="shared" si="13"/>
        <v>416500</v>
      </c>
      <c r="N61" s="107" t="s">
        <v>1277</v>
      </c>
      <c r="O61" s="256">
        <v>292000</v>
      </c>
      <c r="P61" s="257">
        <f t="shared" si="14"/>
        <v>55480</v>
      </c>
      <c r="Q61" s="257">
        <f t="shared" si="15"/>
        <v>347480</v>
      </c>
      <c r="R61" s="257">
        <f t="shared" si="16"/>
        <v>292000</v>
      </c>
      <c r="S61" s="257">
        <f t="shared" si="17"/>
        <v>347480</v>
      </c>
      <c r="T61" s="97" t="s">
        <v>1270</v>
      </c>
      <c r="U61" s="258">
        <v>350000</v>
      </c>
      <c r="V61" s="259">
        <f t="shared" si="18"/>
        <v>66500</v>
      </c>
      <c r="W61" s="259">
        <f t="shared" si="19"/>
        <v>416500</v>
      </c>
      <c r="X61" s="259">
        <f t="shared" si="20"/>
        <v>350000</v>
      </c>
      <c r="Y61" s="259">
        <f t="shared" si="21"/>
        <v>416500</v>
      </c>
      <c r="Z61" s="260">
        <f t="shared" si="35"/>
        <v>393493.33333333331</v>
      </c>
      <c r="AA61" s="260">
        <f t="shared" si="23"/>
        <v>393493.33333333331</v>
      </c>
      <c r="AB61" s="261">
        <f t="shared" si="24"/>
        <v>39848.715579467971</v>
      </c>
      <c r="AC61" s="246">
        <f t="shared" si="25"/>
        <v>0.10126909963608356</v>
      </c>
      <c r="AD61" s="5"/>
      <c r="BG61" s="7">
        <v>52</v>
      </c>
      <c r="CA61" s="72" t="str">
        <f>VLOOKUP(C61,listaBolsa!$D$2:$BA$1090,1,0)</f>
        <v>Trampolín</v>
      </c>
      <c r="CB61" s="72" t="str">
        <f>VLOOKUP(C61,listaBolsa!$D$2:$BA$1090,2,0)</f>
        <v>Composición: Tubos de Hierro, Gomas de caucho Tela Oxford</v>
      </c>
      <c r="CC61" s="72" t="str">
        <f>VLOOKUP(C61,listaBolsa!$D$2:$BA$1090,10,0)</f>
        <v>GONZALEZ CASTAÑO ASOCIADOS</v>
      </c>
      <c r="CD61" s="72">
        <f>VLOOKUP(C61,listaBolsa!$D$2:$BA$1090,14,0)</f>
        <v>350000</v>
      </c>
      <c r="CE61" s="72" t="str">
        <f>VLOOKUP(C61,listaBolsa!$D$2:$BA$1090,23,0)</f>
        <v>ALMACEN BUSTAMANTE SAS</v>
      </c>
      <c r="CF61" s="72">
        <f>VLOOKUP(C61,listaBolsa!$D$2:$BA$1090,29,0)</f>
        <v>347480</v>
      </c>
      <c r="CG61" s="72" t="str">
        <f>VLOOKUP(C61,listaBolsa!$D$2:$BA$1090,36,0)</f>
        <v>GOLARY</v>
      </c>
      <c r="CH61" s="72">
        <f>VLOOKUP(C61,listaBolsa!$D$2:$BA$1090,40,0)</f>
        <v>350000</v>
      </c>
      <c r="CI61" s="242">
        <f>VLOOKUP(C61,listaBolsa!$D$2:$BA$1090,48,0)</f>
        <v>0.1013</v>
      </c>
      <c r="CJ61" s="7" t="b">
        <f t="shared" si="26"/>
        <v>1</v>
      </c>
      <c r="CK61" s="7" t="b">
        <f t="shared" si="27"/>
        <v>0</v>
      </c>
      <c r="CL61" s="7" t="b">
        <f t="shared" si="28"/>
        <v>1</v>
      </c>
      <c r="CM61" s="7" t="b">
        <f t="shared" si="29"/>
        <v>1</v>
      </c>
      <c r="CN61" s="7" t="b">
        <f t="shared" si="30"/>
        <v>1</v>
      </c>
      <c r="CO61" s="7" t="b">
        <f t="shared" si="31"/>
        <v>0</v>
      </c>
      <c r="CP61" s="7" t="b">
        <f t="shared" si="32"/>
        <v>1</v>
      </c>
      <c r="CQ61" s="7" t="b">
        <f t="shared" si="33"/>
        <v>1</v>
      </c>
      <c r="CR61" s="7" t="b">
        <f t="shared" si="34"/>
        <v>0</v>
      </c>
    </row>
    <row r="62" spans="1:96" s="7" customFormat="1" ht="189">
      <c r="A62" s="75">
        <f t="shared" si="9"/>
        <v>53</v>
      </c>
      <c r="B62" s="108" t="s">
        <v>1249</v>
      </c>
      <c r="C62" s="96" t="s">
        <v>1525</v>
      </c>
      <c r="D62" s="75" t="s">
        <v>1526</v>
      </c>
      <c r="E62" s="108" t="s">
        <v>227</v>
      </c>
      <c r="F62" s="109">
        <v>1</v>
      </c>
      <c r="G62" s="245" t="s">
        <v>228</v>
      </c>
      <c r="H62" s="106" t="s">
        <v>1255</v>
      </c>
      <c r="I62" s="254">
        <v>220000</v>
      </c>
      <c r="J62" s="255">
        <f t="shared" si="10"/>
        <v>41800</v>
      </c>
      <c r="K62" s="255">
        <f t="shared" si="11"/>
        <v>261800</v>
      </c>
      <c r="L62" s="255">
        <f t="shared" si="12"/>
        <v>220000</v>
      </c>
      <c r="M62" s="255">
        <f t="shared" si="13"/>
        <v>261800</v>
      </c>
      <c r="N62" s="107" t="s">
        <v>1263</v>
      </c>
      <c r="O62" s="256">
        <v>180000</v>
      </c>
      <c r="P62" s="257">
        <f t="shared" si="14"/>
        <v>34200</v>
      </c>
      <c r="Q62" s="257">
        <f t="shared" si="15"/>
        <v>214200</v>
      </c>
      <c r="R62" s="257">
        <f t="shared" si="16"/>
        <v>180000</v>
      </c>
      <c r="S62" s="257">
        <f t="shared" si="17"/>
        <v>214200</v>
      </c>
      <c r="T62" s="97" t="s">
        <v>1270</v>
      </c>
      <c r="U62" s="258">
        <v>220000</v>
      </c>
      <c r="V62" s="259">
        <f t="shared" si="18"/>
        <v>41800</v>
      </c>
      <c r="W62" s="259">
        <f t="shared" si="19"/>
        <v>261800</v>
      </c>
      <c r="X62" s="259">
        <f t="shared" si="20"/>
        <v>220000</v>
      </c>
      <c r="Y62" s="259">
        <f t="shared" si="21"/>
        <v>261800</v>
      </c>
      <c r="Z62" s="260">
        <f t="shared" si="35"/>
        <v>245933.33333333334</v>
      </c>
      <c r="AA62" s="260">
        <f t="shared" si="23"/>
        <v>245933.33333333334</v>
      </c>
      <c r="AB62" s="261">
        <f t="shared" si="24"/>
        <v>27481.872813426184</v>
      </c>
      <c r="AC62" s="246">
        <f t="shared" si="25"/>
        <v>0.11174521339154045</v>
      </c>
      <c r="AD62" s="5"/>
      <c r="BG62" s="7">
        <v>53</v>
      </c>
      <c r="CA62" s="72" t="str">
        <f>VLOOKUP(C62,listaBolsa!$D$2:$BA$1090,1,0)</f>
        <v>Trineo de arrastre</v>
      </c>
      <c r="CB62" s="72" t="str">
        <f>VLOOKUP(C62,listaBolsa!$D$2:$BA$1090,2,0)</f>
        <v>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v>
      </c>
      <c r="CC62" s="72" t="str">
        <f>VLOOKUP(C62,listaBolsa!$D$2:$BA$1090,10,0)</f>
        <v>GONZALEZ CASTAÑO ASOCIADOS</v>
      </c>
      <c r="CD62" s="72">
        <f>VLOOKUP(C62,listaBolsa!$D$2:$BA$1090,14,0)</f>
        <v>220000</v>
      </c>
      <c r="CE62" s="72" t="str">
        <f>VLOOKUP(C62,listaBolsa!$D$2:$BA$1090,23,0)</f>
        <v>KDEPORT</v>
      </c>
      <c r="CF62" s="72">
        <f>VLOOKUP(C62,listaBolsa!$D$2:$BA$1090,29,0)</f>
        <v>214200</v>
      </c>
      <c r="CG62" s="72" t="str">
        <f>VLOOKUP(C62,listaBolsa!$D$2:$BA$1090,36,0)</f>
        <v>GOLARY</v>
      </c>
      <c r="CH62" s="72">
        <f>VLOOKUP(C62,listaBolsa!$D$2:$BA$1090,40,0)</f>
        <v>220000</v>
      </c>
      <c r="CI62" s="242">
        <f>VLOOKUP(C62,listaBolsa!$D$2:$BA$1090,48,0)</f>
        <v>0.11169999999999999</v>
      </c>
      <c r="CJ62" s="7" t="b">
        <f t="shared" si="26"/>
        <v>1</v>
      </c>
      <c r="CK62" s="7" t="b">
        <f t="shared" si="27"/>
        <v>1</v>
      </c>
      <c r="CL62" s="7" t="b">
        <f t="shared" si="28"/>
        <v>1</v>
      </c>
      <c r="CM62" s="7" t="b">
        <f t="shared" si="29"/>
        <v>1</v>
      </c>
      <c r="CN62" s="7" t="b">
        <f t="shared" si="30"/>
        <v>1</v>
      </c>
      <c r="CO62" s="7" t="b">
        <f t="shared" si="31"/>
        <v>0</v>
      </c>
      <c r="CP62" s="7" t="b">
        <f t="shared" si="32"/>
        <v>1</v>
      </c>
      <c r="CQ62" s="7" t="b">
        <f t="shared" si="33"/>
        <v>1</v>
      </c>
      <c r="CR62" s="7" t="b">
        <f t="shared" si="34"/>
        <v>0</v>
      </c>
    </row>
    <row r="63" spans="1:96" s="7" customFormat="1" ht="126">
      <c r="A63" s="75">
        <f t="shared" si="9"/>
        <v>54</v>
      </c>
      <c r="B63" s="108" t="s">
        <v>1249</v>
      </c>
      <c r="C63" s="96" t="s">
        <v>1527</v>
      </c>
      <c r="D63" s="75" t="s">
        <v>1570</v>
      </c>
      <c r="E63" s="108" t="s">
        <v>227</v>
      </c>
      <c r="F63" s="109">
        <v>1</v>
      </c>
      <c r="G63" s="245" t="s">
        <v>228</v>
      </c>
      <c r="H63" s="106" t="s">
        <v>1255</v>
      </c>
      <c r="I63" s="254">
        <v>180000</v>
      </c>
      <c r="J63" s="255">
        <f t="shared" si="10"/>
        <v>34200</v>
      </c>
      <c r="K63" s="255">
        <f t="shared" si="11"/>
        <v>214200</v>
      </c>
      <c r="L63" s="255">
        <f t="shared" si="12"/>
        <v>180000</v>
      </c>
      <c r="M63" s="255">
        <f t="shared" si="13"/>
        <v>214200</v>
      </c>
      <c r="N63" s="107" t="s">
        <v>1277</v>
      </c>
      <c r="O63" s="256">
        <v>202000</v>
      </c>
      <c r="P63" s="257">
        <f t="shared" si="14"/>
        <v>38380</v>
      </c>
      <c r="Q63" s="257">
        <f t="shared" si="15"/>
        <v>240380</v>
      </c>
      <c r="R63" s="257">
        <f t="shared" si="16"/>
        <v>202000</v>
      </c>
      <c r="S63" s="257">
        <f t="shared" si="17"/>
        <v>240380</v>
      </c>
      <c r="T63" s="97" t="s">
        <v>1270</v>
      </c>
      <c r="U63" s="258">
        <v>180000</v>
      </c>
      <c r="V63" s="259">
        <f t="shared" si="18"/>
        <v>34200</v>
      </c>
      <c r="W63" s="259">
        <f t="shared" si="19"/>
        <v>214200</v>
      </c>
      <c r="X63" s="259">
        <f t="shared" si="20"/>
        <v>180000</v>
      </c>
      <c r="Y63" s="259">
        <f t="shared" si="21"/>
        <v>214200</v>
      </c>
      <c r="Z63" s="260">
        <f t="shared" si="35"/>
        <v>222926.66666666666</v>
      </c>
      <c r="AA63" s="260">
        <f t="shared" si="23"/>
        <v>222926.66666666666</v>
      </c>
      <c r="AB63" s="261">
        <f t="shared" si="24"/>
        <v>15115.030047384402</v>
      </c>
      <c r="AC63" s="246">
        <f t="shared" si="25"/>
        <v>6.7802700652162456E-2</v>
      </c>
      <c r="AD63" s="5"/>
      <c r="BG63" s="7">
        <v>54</v>
      </c>
      <c r="CA63" s="72" t="str">
        <f>VLOOKUP(C63,listaBolsa!$D$2:$BA$1090,1,0)</f>
        <v>TRX</v>
      </c>
      <c r="CB63" s="72" t="str">
        <f>VLOOKUP(C63,listaBolsa!$D$2:$BA$1090,2,0)</f>
        <v>Material en poliéster y nailon de alta resistencia.</v>
      </c>
      <c r="CC63" s="72" t="str">
        <f>VLOOKUP(C63,listaBolsa!$D$2:$BA$1090,10,0)</f>
        <v>GONZALEZ CASTAÑO ASOCIADOS</v>
      </c>
      <c r="CD63" s="72">
        <f>VLOOKUP(C63,listaBolsa!$D$2:$BA$1090,14,0)</f>
        <v>180000</v>
      </c>
      <c r="CE63" s="72" t="str">
        <f>VLOOKUP(C63,listaBolsa!$D$2:$BA$1090,23,0)</f>
        <v>ALMACEN BUSTAMANTE SAS</v>
      </c>
      <c r="CF63" s="72">
        <f>VLOOKUP(C63,listaBolsa!$D$2:$BA$1090,29,0)</f>
        <v>240380</v>
      </c>
      <c r="CG63" s="72" t="str">
        <f>VLOOKUP(C63,listaBolsa!$D$2:$BA$1090,36,0)</f>
        <v>GOLARY</v>
      </c>
      <c r="CH63" s="72">
        <f>VLOOKUP(C63,listaBolsa!$D$2:$BA$1090,40,0)</f>
        <v>180000</v>
      </c>
      <c r="CI63" s="242">
        <f>VLOOKUP(C63,listaBolsa!$D$2:$BA$1090,48,0)</f>
        <v>6.7799999999999999E-2</v>
      </c>
      <c r="CJ63" s="7" t="b">
        <f t="shared" si="26"/>
        <v>1</v>
      </c>
      <c r="CK63" s="7" t="b">
        <f t="shared" si="27"/>
        <v>0</v>
      </c>
      <c r="CL63" s="7" t="b">
        <f t="shared" si="28"/>
        <v>1</v>
      </c>
      <c r="CM63" s="7" t="b">
        <f t="shared" si="29"/>
        <v>1</v>
      </c>
      <c r="CN63" s="7" t="b">
        <f t="shared" si="30"/>
        <v>1</v>
      </c>
      <c r="CO63" s="7" t="b">
        <f t="shared" si="31"/>
        <v>0</v>
      </c>
      <c r="CP63" s="7" t="b">
        <f t="shared" si="32"/>
        <v>1</v>
      </c>
      <c r="CQ63" s="7" t="b">
        <f t="shared" si="33"/>
        <v>1</v>
      </c>
      <c r="CR63" s="7" t="b">
        <f t="shared" si="34"/>
        <v>0</v>
      </c>
    </row>
    <row r="64" spans="1:96" s="7" customFormat="1" ht="94.5">
      <c r="A64" s="75">
        <f t="shared" si="9"/>
        <v>55</v>
      </c>
      <c r="B64" s="108" t="s">
        <v>1249</v>
      </c>
      <c r="C64" s="96" t="s">
        <v>1534</v>
      </c>
      <c r="D64" s="75" t="s">
        <v>1535</v>
      </c>
      <c r="E64" s="108" t="s">
        <v>227</v>
      </c>
      <c r="F64" s="109">
        <v>1</v>
      </c>
      <c r="G64" s="245" t="s">
        <v>228</v>
      </c>
      <c r="H64" s="106" t="s">
        <v>1255</v>
      </c>
      <c r="I64" s="254">
        <v>60000</v>
      </c>
      <c r="J64" s="255">
        <f t="shared" si="10"/>
        <v>11400</v>
      </c>
      <c r="K64" s="255">
        <f t="shared" si="11"/>
        <v>71400</v>
      </c>
      <c r="L64" s="255">
        <f t="shared" si="12"/>
        <v>60000</v>
      </c>
      <c r="M64" s="255">
        <f t="shared" si="13"/>
        <v>71400</v>
      </c>
      <c r="N64" s="107" t="s">
        <v>1257</v>
      </c>
      <c r="O64" s="256">
        <v>50000</v>
      </c>
      <c r="P64" s="257">
        <f t="shared" si="14"/>
        <v>9500</v>
      </c>
      <c r="Q64" s="257">
        <f t="shared" si="15"/>
        <v>59500</v>
      </c>
      <c r="R64" s="257">
        <f t="shared" si="16"/>
        <v>50000</v>
      </c>
      <c r="S64" s="257">
        <f t="shared" si="17"/>
        <v>59500</v>
      </c>
      <c r="T64" s="97" t="s">
        <v>1277</v>
      </c>
      <c r="U64" s="258">
        <v>53900</v>
      </c>
      <c r="V64" s="259">
        <f t="shared" si="18"/>
        <v>10241</v>
      </c>
      <c r="W64" s="259">
        <f t="shared" si="19"/>
        <v>64141</v>
      </c>
      <c r="X64" s="259">
        <f t="shared" si="20"/>
        <v>53900</v>
      </c>
      <c r="Y64" s="259">
        <f t="shared" si="21"/>
        <v>64141</v>
      </c>
      <c r="Z64" s="260">
        <f t="shared" si="35"/>
        <v>65013.666666666664</v>
      </c>
      <c r="AA64" s="260">
        <f t="shared" si="23"/>
        <v>65013.666666666664</v>
      </c>
      <c r="AB64" s="261">
        <f t="shared" si="24"/>
        <v>5997.8046261389118</v>
      </c>
      <c r="AC64" s="246">
        <f t="shared" si="25"/>
        <v>9.2254520220962449E-2</v>
      </c>
      <c r="AD64" s="5"/>
      <c r="BG64" s="7">
        <v>55</v>
      </c>
      <c r="CA64" s="72" t="str">
        <f>VLOOKUP(C64,listaBolsa!$D$2:$BA$1090,1,0)</f>
        <v>Tula balonera</v>
      </c>
      <c r="CB64" s="72" t="str">
        <f>VLOOKUP(C64,listaBolsa!$D$2:$BA$1090,2,0)</f>
        <v>Tula balonera de poliéster con maya en nylon, agarre reforzado para cargar con medidas de 130 cm x 45 cm que permite almacenar de 15 a 20 balones número 5, con base impermeable y cierre de cuerda a presión.</v>
      </c>
      <c r="CC64" s="72" t="str">
        <f>VLOOKUP(C64,listaBolsa!$D$2:$BA$1090,10,0)</f>
        <v>GONZALEZ CASTAÑO ASOCIADOS</v>
      </c>
      <c r="CD64" s="72">
        <f>VLOOKUP(C64,listaBolsa!$D$2:$BA$1090,14,0)</f>
        <v>60000</v>
      </c>
      <c r="CE64" s="72" t="str">
        <f>VLOOKUP(C64,listaBolsa!$D$2:$BA$1090,23,0)</f>
        <v>SPORT OLIMPICA</v>
      </c>
      <c r="CF64" s="72">
        <f>VLOOKUP(C64,listaBolsa!$D$2:$BA$1090,29,0)</f>
        <v>59500</v>
      </c>
      <c r="CG64" s="72" t="str">
        <f>VLOOKUP(C64,listaBolsa!$D$2:$BA$1090,36,0)</f>
        <v>ALMACEN BUSTAMANTE SAS</v>
      </c>
      <c r="CH64" s="72">
        <f>VLOOKUP(C64,listaBolsa!$D$2:$BA$1090,40,0)</f>
        <v>53900</v>
      </c>
      <c r="CI64" s="242">
        <f>VLOOKUP(C64,listaBolsa!$D$2:$BA$1090,48,0)</f>
        <v>9.2299999999999993E-2</v>
      </c>
      <c r="CJ64" s="7" t="b">
        <f t="shared" si="26"/>
        <v>1</v>
      </c>
      <c r="CK64" s="7" t="b">
        <f t="shared" si="27"/>
        <v>1</v>
      </c>
      <c r="CL64" s="7" t="b">
        <f t="shared" si="28"/>
        <v>1</v>
      </c>
      <c r="CM64" s="7" t="b">
        <f t="shared" si="29"/>
        <v>1</v>
      </c>
      <c r="CN64" s="7" t="b">
        <f t="shared" si="30"/>
        <v>1</v>
      </c>
      <c r="CO64" s="7" t="b">
        <f t="shared" si="31"/>
        <v>0</v>
      </c>
      <c r="CP64" s="7" t="b">
        <f t="shared" si="32"/>
        <v>1</v>
      </c>
      <c r="CQ64" s="7" t="b">
        <f t="shared" si="33"/>
        <v>1</v>
      </c>
      <c r="CR64" s="7" t="b">
        <f t="shared" si="34"/>
        <v>0</v>
      </c>
    </row>
    <row r="65" spans="1:96" s="7" customFormat="1" ht="63">
      <c r="A65" s="75">
        <f t="shared" si="9"/>
        <v>56</v>
      </c>
      <c r="B65" s="108" t="s">
        <v>1249</v>
      </c>
      <c r="C65" s="96" t="s">
        <v>1536</v>
      </c>
      <c r="D65" s="75" t="s">
        <v>1537</v>
      </c>
      <c r="E65" s="108" t="s">
        <v>227</v>
      </c>
      <c r="F65" s="109">
        <v>1</v>
      </c>
      <c r="G65" s="245" t="s">
        <v>228</v>
      </c>
      <c r="H65" s="106" t="s">
        <v>1255</v>
      </c>
      <c r="I65" s="254">
        <v>45000</v>
      </c>
      <c r="J65" s="255">
        <f t="shared" si="10"/>
        <v>8550</v>
      </c>
      <c r="K65" s="255">
        <f t="shared" si="11"/>
        <v>53550</v>
      </c>
      <c r="L65" s="255">
        <f t="shared" si="12"/>
        <v>45000</v>
      </c>
      <c r="M65" s="255">
        <f t="shared" si="13"/>
        <v>53550</v>
      </c>
      <c r="N65" s="107" t="s">
        <v>1539</v>
      </c>
      <c r="O65" s="256">
        <v>37815.129999999997</v>
      </c>
      <c r="P65" s="257">
        <f t="shared" si="14"/>
        <v>7184.8746999999994</v>
      </c>
      <c r="Q65" s="257">
        <f t="shared" si="15"/>
        <v>45000.004699999998</v>
      </c>
      <c r="R65" s="257">
        <f t="shared" si="16"/>
        <v>37815.129999999997</v>
      </c>
      <c r="S65" s="257">
        <f t="shared" si="17"/>
        <v>45000.004699999998</v>
      </c>
      <c r="T65" s="97" t="s">
        <v>1270</v>
      </c>
      <c r="U65" s="258">
        <v>45000</v>
      </c>
      <c r="V65" s="259">
        <f t="shared" si="18"/>
        <v>8550</v>
      </c>
      <c r="W65" s="259">
        <f t="shared" si="19"/>
        <v>53550</v>
      </c>
      <c r="X65" s="259">
        <f t="shared" si="20"/>
        <v>45000</v>
      </c>
      <c r="Y65" s="259">
        <f t="shared" si="21"/>
        <v>53550</v>
      </c>
      <c r="Z65" s="260">
        <f t="shared" si="35"/>
        <v>50700.001566666666</v>
      </c>
      <c r="AA65" s="260">
        <f t="shared" si="23"/>
        <v>50700.001566666666</v>
      </c>
      <c r="AB65" s="261">
        <f t="shared" si="24"/>
        <v>4936.3420880250369</v>
      </c>
      <c r="AC65" s="246">
        <f t="shared" si="25"/>
        <v>9.736374626210062E-2</v>
      </c>
      <c r="AD65" s="5"/>
      <c r="BG65" s="7">
        <v>56</v>
      </c>
      <c r="CA65" s="72" t="str">
        <f>VLOOKUP(C65,listaBolsa!$D$2:$BA$1090,1,0)</f>
        <v>Vallas de salto</v>
      </c>
      <c r="CB65" s="72" t="str">
        <f>VLOOKUP(C65,listaBolsa!$D$2:$BA$1090,2,0)</f>
        <v>Material resistente en PVC o aluminio similar, con estructura reforzada y altura ajustable o fija 60 cm, base amplia que garantiza estabilidad durante su uso.</v>
      </c>
      <c r="CC65" s="72" t="str">
        <f>VLOOKUP(C65,listaBolsa!$D$2:$BA$1090,10,0)</f>
        <v>GONZALEZ CASTAÑO ASOCIADOS</v>
      </c>
      <c r="CD65" s="72">
        <f>VLOOKUP(C65,listaBolsa!$D$2:$BA$1090,14,0)</f>
        <v>45000</v>
      </c>
      <c r="CE65" s="72" t="str">
        <f>VLOOKUP(C65,listaBolsa!$D$2:$BA$1090,23,0)</f>
        <v>GRUPO DAVALOS</v>
      </c>
      <c r="CF65" s="72">
        <f>VLOOKUP(C65,listaBolsa!$D$2:$BA$1090,29,0)</f>
        <v>45000</v>
      </c>
      <c r="CG65" s="72" t="str">
        <f>VLOOKUP(C65,listaBolsa!$D$2:$BA$1090,36,0)</f>
        <v>GOLARY</v>
      </c>
      <c r="CH65" s="72">
        <f>VLOOKUP(C65,listaBolsa!$D$2:$BA$1090,40,0)</f>
        <v>45000</v>
      </c>
      <c r="CI65" s="242">
        <f>VLOOKUP(C65,listaBolsa!$D$2:$BA$1090,48,0)</f>
        <v>9.74E-2</v>
      </c>
      <c r="CJ65" s="7" t="b">
        <f t="shared" si="26"/>
        <v>1</v>
      </c>
      <c r="CK65" s="7" t="b">
        <f t="shared" si="27"/>
        <v>1</v>
      </c>
      <c r="CL65" s="7" t="b">
        <f t="shared" si="28"/>
        <v>1</v>
      </c>
      <c r="CM65" s="7" t="b">
        <f t="shared" si="29"/>
        <v>1</v>
      </c>
      <c r="CN65" s="7" t="b">
        <f t="shared" si="30"/>
        <v>1</v>
      </c>
      <c r="CO65" s="7" t="b">
        <f t="shared" si="31"/>
        <v>0</v>
      </c>
      <c r="CP65" s="7" t="b">
        <f t="shared" si="32"/>
        <v>1</v>
      </c>
      <c r="CQ65" s="7" t="b">
        <f t="shared" si="33"/>
        <v>1</v>
      </c>
      <c r="CR65" s="7" t="b">
        <f t="shared" si="34"/>
        <v>0</v>
      </c>
    </row>
    <row r="66" spans="1:96" s="7" customFormat="1" ht="94.5">
      <c r="A66" s="75">
        <f t="shared" si="9"/>
        <v>57</v>
      </c>
      <c r="B66" s="108" t="s">
        <v>1249</v>
      </c>
      <c r="C66" s="96" t="s">
        <v>1540</v>
      </c>
      <c r="D66" s="75" t="s">
        <v>1541</v>
      </c>
      <c r="E66" s="108" t="s">
        <v>227</v>
      </c>
      <c r="F66" s="109">
        <v>1</v>
      </c>
      <c r="G66" s="245" t="s">
        <v>228</v>
      </c>
      <c r="H66" s="106" t="s">
        <v>1255</v>
      </c>
      <c r="I66" s="254">
        <v>42000</v>
      </c>
      <c r="J66" s="255">
        <f t="shared" si="10"/>
        <v>7980</v>
      </c>
      <c r="K66" s="255">
        <f t="shared" si="11"/>
        <v>49980</v>
      </c>
      <c r="L66" s="255">
        <f t="shared" si="12"/>
        <v>42000</v>
      </c>
      <c r="M66" s="255">
        <f t="shared" si="13"/>
        <v>49980</v>
      </c>
      <c r="N66" s="107" t="s">
        <v>922</v>
      </c>
      <c r="O66" s="256">
        <v>27647.06</v>
      </c>
      <c r="P66" s="257">
        <f t="shared" si="14"/>
        <v>5252.9414000000006</v>
      </c>
      <c r="Q66" s="257">
        <f t="shared" si="15"/>
        <v>32900.001400000001</v>
      </c>
      <c r="R66" s="257">
        <f t="shared" si="16"/>
        <v>27647.06</v>
      </c>
      <c r="S66" s="257">
        <f t="shared" si="17"/>
        <v>32900.001400000001</v>
      </c>
      <c r="T66" s="97" t="s">
        <v>1270</v>
      </c>
      <c r="U66" s="258">
        <v>42000</v>
      </c>
      <c r="V66" s="259">
        <f t="shared" si="18"/>
        <v>7980</v>
      </c>
      <c r="W66" s="259">
        <f t="shared" si="19"/>
        <v>49980</v>
      </c>
      <c r="X66" s="259">
        <f t="shared" si="20"/>
        <v>42000</v>
      </c>
      <c r="Y66" s="259">
        <f t="shared" si="21"/>
        <v>49980</v>
      </c>
      <c r="Z66" s="260">
        <f t="shared" si="35"/>
        <v>44286.667133333336</v>
      </c>
      <c r="AA66" s="260">
        <f t="shared" ref="AA66" si="36">IF(B66="","",Z66*F66)</f>
        <v>44286.667133333336</v>
      </c>
      <c r="AB66" s="261">
        <f t="shared" ref="AB66" si="37">IF(B66="","",STDEV(M66,S66,Y66))</f>
        <v>9861.1417894684073</v>
      </c>
      <c r="AC66" s="246">
        <f t="shared" ref="AC66" si="38">IF(B66="","",(AB66/AA66))</f>
        <v>0.2226661527673687</v>
      </c>
      <c r="AD66" s="5"/>
      <c r="BG66" s="7">
        <v>57</v>
      </c>
      <c r="CA66" s="72" t="str">
        <f>VLOOKUP(C66,listaBolsa!$D$2:$BA$1090,1,0)</f>
        <v>Vallas de velocidad</v>
      </c>
      <c r="CB66" s="72" t="str">
        <f>VLOOKUP(C66,listaBolsa!$D$2:$BA$1090,2,0)</f>
        <v>Material plástico resistente en PVC o aluminio polietileno de alta densidad, con estructura liviana y diseño portátil, altura aproximada 30 cm, base estable que permite uso en superficies sintéticas o naturales.</v>
      </c>
      <c r="CC66" s="72" t="str">
        <f>VLOOKUP(C66,listaBolsa!$D$2:$BA$1090,10,0)</f>
        <v>GONZALEZ CASTAÑO ASOCIADOS</v>
      </c>
      <c r="CD66" s="72">
        <f>VLOOKUP(C66,listaBolsa!$D$2:$BA$1090,14,0)</f>
        <v>42000</v>
      </c>
      <c r="CE66" s="72" t="str">
        <f>VLOOKUP(C66,listaBolsa!$D$2:$BA$1090,23,0)</f>
        <v>FALABELLA</v>
      </c>
      <c r="CF66" s="72">
        <f>VLOOKUP(C66,listaBolsa!$D$2:$BA$1090,29,0)</f>
        <v>32900</v>
      </c>
      <c r="CG66" s="72" t="str">
        <f>VLOOKUP(C66,listaBolsa!$D$2:$BA$1090,36,0)</f>
        <v>GOLARY</v>
      </c>
      <c r="CH66" s="72">
        <f>VLOOKUP(C66,listaBolsa!$D$2:$BA$1090,40,0)</f>
        <v>42000</v>
      </c>
      <c r="CI66" s="242">
        <f>VLOOKUP(C66,listaBolsa!$D$2:$BA$1090,48,0)</f>
        <v>0.22270000000000001</v>
      </c>
      <c r="CJ66" s="7" t="b">
        <f t="shared" si="26"/>
        <v>1</v>
      </c>
      <c r="CK66" s="7" t="b">
        <f t="shared" si="27"/>
        <v>1</v>
      </c>
      <c r="CL66" s="7" t="b">
        <f t="shared" si="28"/>
        <v>1</v>
      </c>
      <c r="CM66" s="7" t="b">
        <f t="shared" si="29"/>
        <v>1</v>
      </c>
      <c r="CN66" s="7" t="b">
        <f t="shared" si="30"/>
        <v>1</v>
      </c>
      <c r="CO66" s="7" t="b">
        <f t="shared" si="31"/>
        <v>0</v>
      </c>
      <c r="CP66" s="7" t="b">
        <f t="shared" si="32"/>
        <v>1</v>
      </c>
      <c r="CQ66" s="7" t="b">
        <f t="shared" si="33"/>
        <v>1</v>
      </c>
      <c r="CR66" s="7" t="b">
        <f t="shared" si="34"/>
        <v>0</v>
      </c>
    </row>
    <row r="67" spans="1:96" s="7" customFormat="1" ht="24">
      <c r="A67" s="285" t="s">
        <v>50</v>
      </c>
      <c r="B67" s="285"/>
      <c r="C67" s="285"/>
      <c r="D67" s="285"/>
      <c r="E67" s="285"/>
      <c r="F67" s="285"/>
      <c r="G67" s="285"/>
      <c r="H67" s="285"/>
      <c r="I67" s="285"/>
      <c r="J67" s="285"/>
      <c r="K67" s="285"/>
      <c r="L67" s="285"/>
      <c r="M67" s="285"/>
      <c r="N67" s="285"/>
      <c r="O67" s="285"/>
      <c r="P67" s="285"/>
      <c r="Q67" s="285"/>
      <c r="R67" s="285"/>
      <c r="S67" s="285"/>
      <c r="T67" s="285"/>
      <c r="U67" s="285"/>
      <c r="V67" s="285"/>
      <c r="W67" s="285"/>
      <c r="X67" s="285"/>
      <c r="Y67" s="285"/>
      <c r="Z67" s="285"/>
      <c r="AA67" s="247">
        <f>SUM(AA11:AA66)</f>
        <v>5461476.4677666649</v>
      </c>
    </row>
    <row r="68" spans="1:96">
      <c r="L68" s="70"/>
      <c r="M68" s="70"/>
    </row>
  </sheetData>
  <sheetProtection algorithmName="SHA-512" hashValue="VwJoIiSYznUyopRA6azlxrIT9zqYiOfDVZ0h+x14K1SHgplamL2/mBhTgQ7vmzxaZSEG3uak4jh3SpiC/vjlEQ==" saltValue="nIYU8jBG3jrEt+IMhWDVpQ==" spinCount="100000" sheet="1" formatColumns="0" formatRows="0" insertColumns="0" insertRows="0" autoFilter="0"/>
  <autoFilter ref="A10:CR10" xr:uid="{7AD43144-1811-45AD-AA69-E4A585A11D2D}"/>
  <mergeCells count="18">
    <mergeCell ref="Z4:AA4"/>
    <mergeCell ref="Z5:AA5"/>
    <mergeCell ref="Z6:AA6"/>
    <mergeCell ref="N9:S9"/>
    <mergeCell ref="T9:Y9"/>
    <mergeCell ref="N3:W6"/>
    <mergeCell ref="A3:M3"/>
    <mergeCell ref="A4:B6"/>
    <mergeCell ref="H4:M4"/>
    <mergeCell ref="D5:F5"/>
    <mergeCell ref="L5:M5"/>
    <mergeCell ref="I5:J5"/>
    <mergeCell ref="E4:G4"/>
    <mergeCell ref="A67:Z67"/>
    <mergeCell ref="D6:M6"/>
    <mergeCell ref="H9:M9"/>
    <mergeCell ref="Z9:AC9"/>
    <mergeCell ref="H7:V7"/>
  </mergeCells>
  <conditionalFormatting sqref="AC11:AC66">
    <cfRule type="cellIs" dxfId="7" priority="18" stopIfTrue="1" operator="greaterThan">
      <formula>0.2</formula>
    </cfRule>
  </conditionalFormatting>
  <dataValidations count="1">
    <dataValidation type="list" allowBlank="1" showInputMessage="1" sqref="G11:G66" xr:uid="{4CC2BC95-6C7B-467E-B94E-803DA1489329}">
      <formula1>"Compra,Alquiler,PrestaciónServicio"</formula1>
    </dataValidation>
  </dataValidations>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3">
        <x14:dataValidation type="list" allowBlank="1" showInputMessage="1" promptTitle="Seleccione Item " prompt="Si es un ítem de la bolsa básica, seleccione de la lista" xr:uid="{A7F407A3-6C48-4EDF-BD2A-226B53F935CB}">
          <x14:formula1>
            <xm:f>listaBolsa!$D$3:$D$248</xm:f>
          </x14:formula1>
          <xm:sqref>C11</xm:sqref>
        </x14:dataValidation>
        <x14:dataValidation type="list" allowBlank="1" promptTitle="Seleccione Item " prompt="Si es un ítem de la bolsa básica, seleccione de la lista" xr:uid="{2EA1C449-C070-4ACF-9AB5-A8583628C8E0}">
          <x14:formula1>
            <xm:f>listaBolsa!$D$3:$D$248</xm:f>
          </x14:formula1>
          <xm:sqref>C12:C66</xm:sqref>
        </x14:dataValidation>
        <x14:dataValidation type="list" allowBlank="1" showInputMessage="1" showErrorMessage="1" xr:uid="{1C2ACA6F-1925-476B-AA88-66B54FAE157A}">
          <x14:formula1>
            <xm:f>'[20260625_Estudio_Mercado2026_VF (1).xlsm]Lista'!#REF!</xm:f>
          </x14:formula1>
          <xm:sqref>H4:M4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2578125" defaultRowHeight="15"/>
  <cols>
    <col min="1" max="1" width="16.5703125" bestFit="1" customWidth="1"/>
    <col min="2" max="2" width="50.140625" bestFit="1" customWidth="1"/>
  </cols>
  <sheetData>
    <row r="1" spans="1:2">
      <c r="A1" t="s">
        <v>56</v>
      </c>
    </row>
    <row r="2" spans="1:2">
      <c r="A2" s="61" t="s">
        <v>57</v>
      </c>
      <c r="B2" t="s">
        <v>58</v>
      </c>
    </row>
    <row r="3" spans="1:2">
      <c r="A3" s="62" t="s">
        <v>59</v>
      </c>
      <c r="B3">
        <v>87</v>
      </c>
    </row>
    <row r="4" spans="1:2">
      <c r="A4" s="62" t="s">
        <v>60</v>
      </c>
      <c r="B4">
        <v>87</v>
      </c>
    </row>
    <row r="100" spans="1:2">
      <c r="A100" t="s">
        <v>61</v>
      </c>
    </row>
    <row r="102" spans="1:2">
      <c r="A102" s="61" t="s">
        <v>57</v>
      </c>
      <c r="B102" t="s">
        <v>62</v>
      </c>
    </row>
    <row r="103" spans="1:2">
      <c r="A103" s="62" t="s">
        <v>59</v>
      </c>
      <c r="B103" t="e">
        <v>#DIV/0!</v>
      </c>
    </row>
    <row r="104" spans="1:2">
      <c r="A104" s="62" t="s">
        <v>60</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2578125" defaultRowHeight="1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c r="A3" s="293" t="s">
        <v>63</v>
      </c>
      <c r="B3" s="293"/>
      <c r="C3" s="293"/>
      <c r="D3" s="293"/>
      <c r="E3" s="293"/>
      <c r="F3" s="293"/>
      <c r="G3" s="293"/>
      <c r="H3" s="293"/>
      <c r="I3" s="293"/>
      <c r="J3" s="293"/>
      <c r="K3" s="293"/>
      <c r="L3" s="293"/>
      <c r="M3" s="309" t="s">
        <v>1</v>
      </c>
      <c r="N3" s="310"/>
      <c r="O3" s="310"/>
      <c r="P3" s="310"/>
      <c r="Q3" s="310"/>
      <c r="R3" s="310"/>
      <c r="S3" s="310"/>
      <c r="T3" s="310"/>
      <c r="U3" s="310"/>
      <c r="V3" s="310"/>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294"/>
      <c r="B4" s="294"/>
      <c r="C4" s="45" t="s">
        <v>64</v>
      </c>
      <c r="D4" s="17"/>
      <c r="E4" s="286" t="s">
        <v>3</v>
      </c>
      <c r="F4" s="286"/>
      <c r="G4" s="295"/>
      <c r="H4" s="295"/>
      <c r="I4" s="295"/>
      <c r="J4" s="295"/>
      <c r="K4" s="295"/>
      <c r="L4" s="295"/>
      <c r="M4" s="311"/>
      <c r="N4" s="312"/>
      <c r="O4" s="312"/>
      <c r="P4" s="312"/>
      <c r="Q4" s="312"/>
      <c r="R4" s="312"/>
      <c r="S4" s="312"/>
      <c r="T4" s="312"/>
      <c r="U4" s="312"/>
      <c r="V4" s="312"/>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294"/>
      <c r="B5" s="294"/>
      <c r="C5" s="20" t="s">
        <v>5</v>
      </c>
      <c r="D5" s="296"/>
      <c r="E5" s="297"/>
      <c r="F5" s="298"/>
      <c r="G5" s="20" t="s">
        <v>6</v>
      </c>
      <c r="H5" s="296"/>
      <c r="I5" s="298"/>
      <c r="J5" s="20" t="s">
        <v>7</v>
      </c>
      <c r="K5" s="296"/>
      <c r="L5" s="298"/>
      <c r="M5" s="311"/>
      <c r="N5" s="312"/>
      <c r="O5" s="312"/>
      <c r="P5" s="312"/>
      <c r="Q5" s="312"/>
      <c r="R5" s="312"/>
      <c r="S5" s="312"/>
      <c r="T5" s="312"/>
      <c r="U5" s="312"/>
      <c r="V5" s="312"/>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294"/>
      <c r="B6" s="294"/>
      <c r="C6" s="46" t="s">
        <v>10</v>
      </c>
      <c r="D6" s="286"/>
      <c r="E6" s="286"/>
      <c r="F6" s="286"/>
      <c r="G6" s="286"/>
      <c r="H6" s="286"/>
      <c r="I6" s="286"/>
      <c r="J6" s="286"/>
      <c r="K6" s="286"/>
      <c r="L6" s="286"/>
      <c r="M6" s="313"/>
      <c r="N6" s="314"/>
      <c r="O6" s="314"/>
      <c r="P6" s="314"/>
      <c r="Q6" s="314"/>
      <c r="R6" s="314"/>
      <c r="S6" s="314"/>
      <c r="T6" s="314"/>
      <c r="U6" s="314"/>
      <c r="V6" s="314"/>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329" t="s">
        <v>51</v>
      </c>
      <c r="BD6" s="329"/>
      <c r="BE6" s="329"/>
      <c r="BF6" s="329"/>
      <c r="BG6" s="329"/>
      <c r="BH6" s="329"/>
      <c r="BI6" s="329"/>
      <c r="BJ6" s="329"/>
      <c r="BK6" s="329"/>
      <c r="BL6" s="329"/>
      <c r="BM6" s="329"/>
      <c r="BN6" s="329"/>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336" t="s">
        <v>21</v>
      </c>
      <c r="H9" s="337"/>
      <c r="I9" s="337"/>
      <c r="J9" s="337"/>
      <c r="K9" s="337"/>
      <c r="L9" s="338"/>
      <c r="M9" s="339" t="s">
        <v>22</v>
      </c>
      <c r="N9" s="340"/>
      <c r="O9" s="340"/>
      <c r="P9" s="340"/>
      <c r="Q9" s="340"/>
      <c r="R9" s="341"/>
      <c r="S9" s="342" t="s">
        <v>23</v>
      </c>
      <c r="T9" s="343"/>
      <c r="U9" s="343"/>
      <c r="V9" s="343"/>
      <c r="W9" s="343"/>
      <c r="X9" s="344"/>
      <c r="Y9" s="339" t="s">
        <v>65</v>
      </c>
      <c r="Z9" s="340"/>
      <c r="AA9" s="340"/>
      <c r="AB9" s="340"/>
      <c r="AC9" s="340"/>
      <c r="AD9" s="341"/>
      <c r="AE9" s="333" t="s">
        <v>24</v>
      </c>
      <c r="AF9" s="334"/>
      <c r="AG9" s="334"/>
      <c r="AH9" s="334"/>
      <c r="AI9" s="332" t="s">
        <v>66</v>
      </c>
      <c r="AJ9" s="332"/>
      <c r="AO9" s="333" t="s">
        <v>24</v>
      </c>
      <c r="AP9" s="334"/>
      <c r="AQ9" s="334"/>
      <c r="AR9" s="334"/>
      <c r="AS9" s="332" t="s">
        <v>66</v>
      </c>
      <c r="AT9" s="332"/>
    </row>
    <row r="10" spans="1:92" s="18" customFormat="1" ht="97.9" customHeight="1">
      <c r="A10" s="19" t="s">
        <v>27</v>
      </c>
      <c r="B10" s="19" t="s">
        <v>28</v>
      </c>
      <c r="C10" s="19" t="s">
        <v>12</v>
      </c>
      <c r="D10" s="19" t="s">
        <v>13</v>
      </c>
      <c r="E10" s="19" t="s">
        <v>29</v>
      </c>
      <c r="F10" s="19" t="s">
        <v>30</v>
      </c>
      <c r="G10" s="21" t="s">
        <v>14</v>
      </c>
      <c r="H10" s="21" t="s">
        <v>19</v>
      </c>
      <c r="I10" s="21" t="s">
        <v>36</v>
      </c>
      <c r="J10" s="21" t="s">
        <v>17</v>
      </c>
      <c r="K10" s="21" t="s">
        <v>33</v>
      </c>
      <c r="L10" s="21" t="s">
        <v>34</v>
      </c>
      <c r="M10" s="19" t="s">
        <v>16</v>
      </c>
      <c r="N10" s="19" t="s">
        <v>19</v>
      </c>
      <c r="O10" s="19" t="s">
        <v>36</v>
      </c>
      <c r="P10" s="19" t="s">
        <v>17</v>
      </c>
      <c r="Q10" s="19" t="s">
        <v>33</v>
      </c>
      <c r="R10" s="19" t="s">
        <v>34</v>
      </c>
      <c r="S10" s="28" t="s">
        <v>18</v>
      </c>
      <c r="T10" s="28" t="s">
        <v>19</v>
      </c>
      <c r="U10" s="28" t="s">
        <v>36</v>
      </c>
      <c r="V10" s="28" t="s">
        <v>17</v>
      </c>
      <c r="W10" s="28" t="s">
        <v>33</v>
      </c>
      <c r="X10" s="28" t="s">
        <v>34</v>
      </c>
      <c r="Y10" s="19" t="s">
        <v>67</v>
      </c>
      <c r="Z10" s="19" t="s">
        <v>19</v>
      </c>
      <c r="AA10" s="19" t="s">
        <v>36</v>
      </c>
      <c r="AB10" s="19" t="s">
        <v>17</v>
      </c>
      <c r="AC10" s="19" t="s">
        <v>33</v>
      </c>
      <c r="AD10" s="19" t="s">
        <v>34</v>
      </c>
      <c r="AE10" s="21" t="s">
        <v>37</v>
      </c>
      <c r="AF10" s="21" t="s">
        <v>38</v>
      </c>
      <c r="AG10" s="21" t="s">
        <v>39</v>
      </c>
      <c r="AH10" s="21" t="s">
        <v>20</v>
      </c>
      <c r="AI10" s="21" t="s">
        <v>37</v>
      </c>
      <c r="AJ10" s="21" t="s">
        <v>38</v>
      </c>
      <c r="AK10" s="21" t="s">
        <v>68</v>
      </c>
      <c r="AL10" s="21" t="s">
        <v>69</v>
      </c>
      <c r="AM10" s="21" t="s">
        <v>70</v>
      </c>
      <c r="AN10" s="21" t="s">
        <v>71</v>
      </c>
      <c r="AO10" s="71" t="s">
        <v>37</v>
      </c>
      <c r="AP10" s="71" t="s">
        <v>38</v>
      </c>
      <c r="AQ10" s="71" t="s">
        <v>39</v>
      </c>
      <c r="AR10" s="71" t="s">
        <v>20</v>
      </c>
      <c r="AS10" s="71" t="s">
        <v>37</v>
      </c>
      <c r="AT10" s="71" t="s">
        <v>38</v>
      </c>
      <c r="AU10" s="71" t="s">
        <v>68</v>
      </c>
      <c r="AV10" s="71" t="s">
        <v>69</v>
      </c>
      <c r="AW10" s="71" t="s">
        <v>70</v>
      </c>
      <c r="AX10" s="71" t="s">
        <v>71</v>
      </c>
      <c r="AY10" s="71" t="s">
        <v>40</v>
      </c>
      <c r="BC10" s="21" t="s">
        <v>28</v>
      </c>
      <c r="BD10" s="21" t="s">
        <v>72</v>
      </c>
      <c r="BE10" s="21" t="s">
        <v>73</v>
      </c>
      <c r="BF10" s="21" t="s">
        <v>74</v>
      </c>
      <c r="BG10" s="21" t="s">
        <v>53</v>
      </c>
      <c r="BH10" s="21" t="s">
        <v>75</v>
      </c>
      <c r="BI10" s="21" t="s">
        <v>52</v>
      </c>
      <c r="BJ10" s="21" t="s">
        <v>76</v>
      </c>
      <c r="BK10" s="21" t="s">
        <v>77</v>
      </c>
      <c r="BL10" s="21" t="s">
        <v>22</v>
      </c>
      <c r="BM10" s="21" t="s">
        <v>23</v>
      </c>
      <c r="BN10" s="21" t="s">
        <v>78</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330" t="s">
        <v>79</v>
      </c>
      <c r="BG37" s="330"/>
      <c r="BH37" s="330"/>
      <c r="BI37" s="330"/>
      <c r="BJ37" s="330"/>
      <c r="BK37" s="330"/>
      <c r="BL37" s="330"/>
      <c r="BM37" s="331"/>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315" t="s">
        <v>54</v>
      </c>
      <c r="BD46" s="316"/>
      <c r="BE46" s="316"/>
      <c r="BF46" s="316"/>
      <c r="BG46" s="316"/>
      <c r="BH46" s="316"/>
      <c r="BI46" s="316"/>
      <c r="BJ46" s="317"/>
      <c r="BK46" s="318" t="s">
        <v>55</v>
      </c>
      <c r="BL46" s="321" t="e">
        <f>SUM(AP98,BN37)</f>
        <v>#DIV/0!</v>
      </c>
      <c r="BM46" s="322"/>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327" t="s">
        <v>80</v>
      </c>
      <c r="BD47" s="327"/>
      <c r="BE47" s="327"/>
      <c r="BF47" s="327"/>
      <c r="BG47" s="327"/>
      <c r="BH47" s="327"/>
      <c r="BI47" s="327"/>
      <c r="BJ47" s="327"/>
      <c r="BK47" s="319"/>
      <c r="BL47" s="323"/>
      <c r="BM47" s="324"/>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327"/>
      <c r="BD48" s="327"/>
      <c r="BE48" s="327"/>
      <c r="BF48" s="327"/>
      <c r="BG48" s="327"/>
      <c r="BH48" s="327"/>
      <c r="BI48" s="327"/>
      <c r="BJ48" s="327"/>
      <c r="BK48" s="319"/>
      <c r="BL48" s="323"/>
      <c r="BM48" s="324"/>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327"/>
      <c r="BD49" s="327"/>
      <c r="BE49" s="327"/>
      <c r="BF49" s="327"/>
      <c r="BG49" s="327"/>
      <c r="BH49" s="327"/>
      <c r="BI49" s="327"/>
      <c r="BJ49" s="327"/>
      <c r="BK49" s="319"/>
      <c r="BL49" s="323"/>
      <c r="BM49" s="324"/>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327"/>
      <c r="BD50" s="327"/>
      <c r="BE50" s="327"/>
      <c r="BF50" s="327"/>
      <c r="BG50" s="327"/>
      <c r="BH50" s="327"/>
      <c r="BI50" s="327"/>
      <c r="BJ50" s="327"/>
      <c r="BK50" s="319"/>
      <c r="BL50" s="323"/>
      <c r="BM50" s="324"/>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327"/>
      <c r="BD51" s="327"/>
      <c r="BE51" s="327"/>
      <c r="BF51" s="327"/>
      <c r="BG51" s="327"/>
      <c r="BH51" s="327"/>
      <c r="BI51" s="327"/>
      <c r="BJ51" s="327"/>
      <c r="BK51" s="319"/>
      <c r="BL51" s="323"/>
      <c r="BM51" s="324"/>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327"/>
      <c r="BD52" s="327"/>
      <c r="BE52" s="327"/>
      <c r="BF52" s="327"/>
      <c r="BG52" s="327"/>
      <c r="BH52" s="327"/>
      <c r="BI52" s="327"/>
      <c r="BJ52" s="327"/>
      <c r="BK52" s="319"/>
      <c r="BL52" s="323"/>
      <c r="BM52" s="324"/>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327"/>
      <c r="BD53" s="327"/>
      <c r="BE53" s="327"/>
      <c r="BF53" s="327"/>
      <c r="BG53" s="327"/>
      <c r="BH53" s="327"/>
      <c r="BI53" s="327"/>
      <c r="BJ53" s="327"/>
      <c r="BK53" s="319"/>
      <c r="BL53" s="323"/>
      <c r="BM53" s="324"/>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327"/>
      <c r="BD54" s="327"/>
      <c r="BE54" s="327"/>
      <c r="BF54" s="327"/>
      <c r="BG54" s="327"/>
      <c r="BH54" s="327"/>
      <c r="BI54" s="327"/>
      <c r="BJ54" s="327"/>
      <c r="BK54" s="319"/>
      <c r="BL54" s="323"/>
      <c r="BM54" s="324"/>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327"/>
      <c r="BD55" s="327"/>
      <c r="BE55" s="327"/>
      <c r="BF55" s="327"/>
      <c r="BG55" s="327"/>
      <c r="BH55" s="327"/>
      <c r="BI55" s="327"/>
      <c r="BJ55" s="327"/>
      <c r="BK55" s="319"/>
      <c r="BL55" s="323"/>
      <c r="BM55" s="324"/>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327"/>
      <c r="BD56" s="327"/>
      <c r="BE56" s="327"/>
      <c r="BF56" s="327"/>
      <c r="BG56" s="327"/>
      <c r="BH56" s="327"/>
      <c r="BI56" s="327"/>
      <c r="BJ56" s="327"/>
      <c r="BK56" s="319"/>
      <c r="BL56" s="323"/>
      <c r="BM56" s="324"/>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327"/>
      <c r="BD57" s="327"/>
      <c r="BE57" s="327"/>
      <c r="BF57" s="327"/>
      <c r="BG57" s="327"/>
      <c r="BH57" s="327"/>
      <c r="BI57" s="327"/>
      <c r="BJ57" s="327"/>
      <c r="BK57" s="319"/>
      <c r="BL57" s="323"/>
      <c r="BM57" s="324"/>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327"/>
      <c r="BD58" s="327"/>
      <c r="BE58" s="327"/>
      <c r="BF58" s="327"/>
      <c r="BG58" s="327"/>
      <c r="BH58" s="327"/>
      <c r="BI58" s="327"/>
      <c r="BJ58" s="327"/>
      <c r="BK58" s="319"/>
      <c r="BL58" s="323"/>
      <c r="BM58" s="324"/>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327"/>
      <c r="BD59" s="327"/>
      <c r="BE59" s="327"/>
      <c r="BF59" s="327"/>
      <c r="BG59" s="327"/>
      <c r="BH59" s="327"/>
      <c r="BI59" s="327"/>
      <c r="BJ59" s="327"/>
      <c r="BK59" s="320"/>
      <c r="BL59" s="325"/>
      <c r="BM59" s="326"/>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315" t="s">
        <v>54</v>
      </c>
      <c r="BZ69" s="316"/>
      <c r="CA69" s="316"/>
      <c r="CB69" s="316"/>
      <c r="CC69" s="316"/>
      <c r="CD69" s="316"/>
      <c r="CE69" s="316"/>
      <c r="CF69" s="317"/>
      <c r="CG69" s="318" t="s">
        <v>55</v>
      </c>
      <c r="CH69" s="321">
        <f>SUM(AF120,BN59)</f>
        <v>0</v>
      </c>
      <c r="CI69" s="322"/>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327" t="s">
        <v>80</v>
      </c>
      <c r="BZ70" s="327"/>
      <c r="CA70" s="327"/>
      <c r="CB70" s="327"/>
      <c r="CC70" s="327"/>
      <c r="CD70" s="327"/>
      <c r="CE70" s="327"/>
      <c r="CF70" s="327"/>
      <c r="CG70" s="319"/>
      <c r="CH70" s="323"/>
      <c r="CI70" s="324"/>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327"/>
      <c r="BZ71" s="327"/>
      <c r="CA71" s="327"/>
      <c r="CB71" s="327"/>
      <c r="CC71" s="327"/>
      <c r="CD71" s="327"/>
      <c r="CE71" s="327"/>
      <c r="CF71" s="327"/>
      <c r="CG71" s="319"/>
      <c r="CH71" s="323"/>
      <c r="CI71" s="324"/>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327"/>
      <c r="BZ72" s="327"/>
      <c r="CA72" s="327"/>
      <c r="CB72" s="327"/>
      <c r="CC72" s="327"/>
      <c r="CD72" s="327"/>
      <c r="CE72" s="327"/>
      <c r="CF72" s="327"/>
      <c r="CG72" s="319"/>
      <c r="CH72" s="323"/>
      <c r="CI72" s="324"/>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327"/>
      <c r="BZ73" s="327"/>
      <c r="CA73" s="327"/>
      <c r="CB73" s="327"/>
      <c r="CC73" s="327"/>
      <c r="CD73" s="327"/>
      <c r="CE73" s="327"/>
      <c r="CF73" s="327"/>
      <c r="CG73" s="319"/>
      <c r="CH73" s="323"/>
      <c r="CI73" s="324"/>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327"/>
      <c r="BZ74" s="327"/>
      <c r="CA74" s="327"/>
      <c r="CB74" s="327"/>
      <c r="CC74" s="327"/>
      <c r="CD74" s="327"/>
      <c r="CE74" s="327"/>
      <c r="CF74" s="327"/>
      <c r="CG74" s="319"/>
      <c r="CH74" s="323"/>
      <c r="CI74" s="324"/>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327"/>
      <c r="BZ75" s="327"/>
      <c r="CA75" s="327"/>
      <c r="CB75" s="327"/>
      <c r="CC75" s="327"/>
      <c r="CD75" s="327"/>
      <c r="CE75" s="327"/>
      <c r="CF75" s="327"/>
      <c r="CG75" s="319"/>
      <c r="CH75" s="323"/>
      <c r="CI75" s="324"/>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327"/>
      <c r="BZ76" s="327"/>
      <c r="CA76" s="327"/>
      <c r="CB76" s="327"/>
      <c r="CC76" s="327"/>
      <c r="CD76" s="327"/>
      <c r="CE76" s="327"/>
      <c r="CF76" s="327"/>
      <c r="CG76" s="319"/>
      <c r="CH76" s="323"/>
      <c r="CI76" s="324"/>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327"/>
      <c r="BZ77" s="327"/>
      <c r="CA77" s="327"/>
      <c r="CB77" s="327"/>
      <c r="CC77" s="327"/>
      <c r="CD77" s="327"/>
      <c r="CE77" s="327"/>
      <c r="CF77" s="327"/>
      <c r="CG77" s="319"/>
      <c r="CH77" s="323"/>
      <c r="CI77" s="324"/>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327"/>
      <c r="BZ78" s="327"/>
      <c r="CA78" s="327"/>
      <c r="CB78" s="327"/>
      <c r="CC78" s="327"/>
      <c r="CD78" s="327"/>
      <c r="CE78" s="327"/>
      <c r="CF78" s="327"/>
      <c r="CG78" s="319"/>
      <c r="CH78" s="323"/>
      <c r="CI78" s="324"/>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327"/>
      <c r="BZ79" s="327"/>
      <c r="CA79" s="327"/>
      <c r="CB79" s="327"/>
      <c r="CC79" s="327"/>
      <c r="CD79" s="327"/>
      <c r="CE79" s="327"/>
      <c r="CF79" s="327"/>
      <c r="CG79" s="319"/>
      <c r="CH79" s="323"/>
      <c r="CI79" s="324"/>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327"/>
      <c r="BZ80" s="327"/>
      <c r="CA80" s="327"/>
      <c r="CB80" s="327"/>
      <c r="CC80" s="327"/>
      <c r="CD80" s="327"/>
      <c r="CE80" s="327"/>
      <c r="CF80" s="327"/>
      <c r="CG80" s="319"/>
      <c r="CH80" s="323"/>
      <c r="CI80" s="324"/>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327"/>
      <c r="BZ81" s="327"/>
      <c r="CA81" s="327"/>
      <c r="CB81" s="327"/>
      <c r="CC81" s="327"/>
      <c r="CD81" s="327"/>
      <c r="CE81" s="327"/>
      <c r="CF81" s="327"/>
      <c r="CG81" s="319"/>
      <c r="CH81" s="323"/>
      <c r="CI81" s="324"/>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327"/>
      <c r="BZ82" s="327"/>
      <c r="CA82" s="327"/>
      <c r="CB82" s="327"/>
      <c r="CC82" s="327"/>
      <c r="CD82" s="327"/>
      <c r="CE82" s="327"/>
      <c r="CF82" s="327"/>
      <c r="CG82" s="320"/>
      <c r="CH82" s="325"/>
      <c r="CI82" s="326"/>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328" t="s">
        <v>50</v>
      </c>
      <c r="B98" s="328"/>
      <c r="C98" s="328"/>
      <c r="D98" s="328"/>
      <c r="E98" s="328"/>
      <c r="F98" s="328"/>
      <c r="G98" s="328"/>
      <c r="H98" s="328"/>
      <c r="I98" s="328"/>
      <c r="J98" s="328"/>
      <c r="K98" s="328"/>
      <c r="L98" s="328"/>
      <c r="M98" s="328"/>
      <c r="N98" s="328"/>
      <c r="O98" s="328"/>
      <c r="P98" s="328"/>
      <c r="Q98" s="328"/>
      <c r="R98" s="328"/>
      <c r="S98" s="328"/>
      <c r="T98" s="328"/>
      <c r="U98" s="328"/>
      <c r="V98" s="328"/>
      <c r="W98" s="328"/>
      <c r="X98" s="328"/>
      <c r="Y98" s="328"/>
      <c r="Z98" s="328"/>
      <c r="AA98" s="328"/>
      <c r="AB98" s="328"/>
      <c r="AC98" s="328"/>
      <c r="AD98" s="328"/>
      <c r="AE98" s="328"/>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c r="A100" s="335"/>
      <c r="B100" s="335"/>
      <c r="C100" s="335"/>
      <c r="D100" s="335"/>
      <c r="E100" s="335"/>
      <c r="F100" s="335"/>
      <c r="G100" s="335"/>
      <c r="H100" s="335"/>
      <c r="I100" s="335"/>
      <c r="J100" s="335"/>
      <c r="K100" s="335"/>
      <c r="L100" s="335"/>
      <c r="M100" s="335"/>
      <c r="N100" s="335"/>
      <c r="O100" s="335"/>
      <c r="P100" s="335"/>
      <c r="Q100" s="335"/>
      <c r="R100" s="335"/>
      <c r="S100" s="335"/>
      <c r="T100" s="335"/>
      <c r="U100" s="335"/>
      <c r="V100" s="335"/>
      <c r="W100" s="335"/>
      <c r="X100" s="335"/>
      <c r="Y100" s="335"/>
      <c r="Z100" s="335"/>
      <c r="AA100" s="335"/>
      <c r="AB100" s="335"/>
      <c r="AC100" s="335"/>
      <c r="AD100" s="335"/>
      <c r="AE100" s="335"/>
      <c r="AF100" s="335"/>
      <c r="AG100" s="335"/>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6" priority="2" stopIfTrue="1" operator="greaterThan">
      <formula>0.2</formula>
    </cfRule>
  </conditionalFormatting>
  <conditionalFormatting sqref="AR11:AR97">
    <cfRule type="cellIs" dxfId="5"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2578125" defaultRowHeight="1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2578125" defaultRowHeight="15"/>
  <cols>
    <col min="12" max="12" width="36.42578125" customWidth="1"/>
    <col min="14" max="14" width="16.42578125" customWidth="1"/>
    <col min="16" max="16" width="49.42578125" customWidth="1"/>
  </cols>
  <sheetData>
    <row r="2" spans="1:22">
      <c r="A2" t="s">
        <v>81</v>
      </c>
      <c r="C2" t="s">
        <v>82</v>
      </c>
    </row>
    <row r="3" spans="1:22">
      <c r="A3" t="s">
        <v>83</v>
      </c>
      <c r="C3" t="s">
        <v>84</v>
      </c>
    </row>
    <row r="7" spans="1:22" ht="90">
      <c r="A7" s="11" t="s">
        <v>85</v>
      </c>
      <c r="C7" s="11" t="s">
        <v>86</v>
      </c>
      <c r="F7" s="11" t="s">
        <v>87</v>
      </c>
      <c r="H7" s="11" t="s">
        <v>88</v>
      </c>
      <c r="J7" s="11" t="s">
        <v>89</v>
      </c>
      <c r="L7" s="48" t="s">
        <v>90</v>
      </c>
      <c r="N7" s="11" t="s">
        <v>91</v>
      </c>
      <c r="P7" s="11" t="s">
        <v>92</v>
      </c>
      <c r="R7" s="11" t="s">
        <v>93</v>
      </c>
      <c r="T7" t="s">
        <v>94</v>
      </c>
      <c r="V7" t="s">
        <v>95</v>
      </c>
    </row>
    <row r="8" spans="1:22">
      <c r="A8" t="s">
        <v>96</v>
      </c>
      <c r="C8" t="s">
        <v>97</v>
      </c>
      <c r="F8" t="s">
        <v>98</v>
      </c>
      <c r="H8" t="s">
        <v>99</v>
      </c>
      <c r="J8" t="s">
        <v>100</v>
      </c>
      <c r="L8" s="14" t="s">
        <v>101</v>
      </c>
      <c r="N8" t="s">
        <v>102</v>
      </c>
      <c r="P8" s="13" t="s">
        <v>103</v>
      </c>
      <c r="R8" t="s">
        <v>104</v>
      </c>
      <c r="T8" t="s">
        <v>105</v>
      </c>
      <c r="V8" t="s">
        <v>106</v>
      </c>
    </row>
    <row r="9" spans="1:22" ht="30">
      <c r="A9" t="s">
        <v>107</v>
      </c>
      <c r="C9" t="s">
        <v>108</v>
      </c>
      <c r="F9" t="s">
        <v>109</v>
      </c>
      <c r="H9" t="s">
        <v>110</v>
      </c>
      <c r="J9" t="s">
        <v>111</v>
      </c>
      <c r="L9" s="14" t="s">
        <v>112</v>
      </c>
      <c r="N9" t="s">
        <v>113</v>
      </c>
      <c r="P9" s="13" t="s">
        <v>114</v>
      </c>
      <c r="R9" t="s">
        <v>115</v>
      </c>
      <c r="T9" t="s">
        <v>116</v>
      </c>
      <c r="V9" t="s">
        <v>117</v>
      </c>
    </row>
    <row r="10" spans="1:22">
      <c r="A10" t="s">
        <v>118</v>
      </c>
      <c r="C10" t="s">
        <v>119</v>
      </c>
      <c r="H10" t="s">
        <v>120</v>
      </c>
      <c r="J10" t="s">
        <v>121</v>
      </c>
      <c r="L10" s="14" t="s">
        <v>122</v>
      </c>
      <c r="N10" t="s">
        <v>123</v>
      </c>
      <c r="P10" s="13" t="s">
        <v>124</v>
      </c>
      <c r="R10" t="s">
        <v>125</v>
      </c>
      <c r="T10" t="s">
        <v>126</v>
      </c>
      <c r="V10" t="s">
        <v>127</v>
      </c>
    </row>
    <row r="11" spans="1:22">
      <c r="A11" t="s">
        <v>128</v>
      </c>
      <c r="C11" t="s">
        <v>129</v>
      </c>
      <c r="H11" t="s">
        <v>130</v>
      </c>
      <c r="J11" t="s">
        <v>131</v>
      </c>
      <c r="L11" s="14" t="s">
        <v>132</v>
      </c>
      <c r="T11" t="s">
        <v>133</v>
      </c>
      <c r="V11" t="s">
        <v>134</v>
      </c>
    </row>
    <row r="12" spans="1:22" ht="30">
      <c r="C12" s="7"/>
      <c r="D12" s="7"/>
      <c r="E12" s="7"/>
      <c r="F12" s="7"/>
      <c r="G12" s="7"/>
      <c r="H12" s="7" t="s">
        <v>135</v>
      </c>
      <c r="I12" s="7"/>
      <c r="J12" s="7" t="s">
        <v>136</v>
      </c>
      <c r="K12" s="7"/>
      <c r="L12" s="14" t="s">
        <v>137</v>
      </c>
      <c r="M12" s="7"/>
      <c r="N12" s="7"/>
      <c r="T12" t="s">
        <v>138</v>
      </c>
      <c r="V12" t="s">
        <v>139</v>
      </c>
    </row>
    <row r="13" spans="1:22">
      <c r="H13" t="s">
        <v>140</v>
      </c>
      <c r="I13" s="15"/>
      <c r="J13" s="15" t="s">
        <v>141</v>
      </c>
      <c r="L13" s="14" t="s">
        <v>142</v>
      </c>
      <c r="T13" t="s">
        <v>143</v>
      </c>
      <c r="V13" t="s">
        <v>144</v>
      </c>
    </row>
    <row r="14" spans="1:22">
      <c r="H14" t="s">
        <v>145</v>
      </c>
      <c r="I14" s="15"/>
      <c r="J14" s="15" t="s">
        <v>146</v>
      </c>
      <c r="L14" s="14" t="s">
        <v>147</v>
      </c>
      <c r="T14" t="s">
        <v>148</v>
      </c>
      <c r="V14" t="s">
        <v>149</v>
      </c>
    </row>
    <row r="15" spans="1:22">
      <c r="G15" s="15"/>
      <c r="H15" s="15" t="s">
        <v>150</v>
      </c>
      <c r="I15" s="15"/>
      <c r="J15" s="15" t="s">
        <v>151</v>
      </c>
      <c r="K15" s="15"/>
      <c r="L15" s="14" t="s">
        <v>152</v>
      </c>
      <c r="M15" s="15"/>
      <c r="N15" s="15"/>
      <c r="T15" t="s">
        <v>153</v>
      </c>
    </row>
    <row r="16" spans="1:22" ht="60">
      <c r="A16" s="11" t="s">
        <v>154</v>
      </c>
      <c r="J16" t="s">
        <v>155</v>
      </c>
      <c r="L16" s="14" t="s">
        <v>156</v>
      </c>
      <c r="T16" t="s">
        <v>157</v>
      </c>
    </row>
    <row r="17" spans="1:20">
      <c r="A17" t="s">
        <v>158</v>
      </c>
      <c r="J17" t="s">
        <v>159</v>
      </c>
      <c r="L17" s="14" t="s">
        <v>160</v>
      </c>
      <c r="T17" t="s">
        <v>161</v>
      </c>
    </row>
    <row r="18" spans="1:20">
      <c r="A18" t="s">
        <v>162</v>
      </c>
      <c r="J18" t="s">
        <v>163</v>
      </c>
      <c r="L18" s="14" t="s">
        <v>164</v>
      </c>
      <c r="T18" t="s">
        <v>165</v>
      </c>
    </row>
    <row r="19" spans="1:20">
      <c r="J19" t="s">
        <v>166</v>
      </c>
      <c r="L19" s="14" t="s">
        <v>167</v>
      </c>
    </row>
    <row r="20" spans="1:20">
      <c r="J20" t="s">
        <v>168</v>
      </c>
      <c r="L20" s="14" t="s">
        <v>169</v>
      </c>
    </row>
    <row r="21" spans="1:20">
      <c r="J21" t="s">
        <v>170</v>
      </c>
      <c r="L21" s="12"/>
    </row>
    <row r="22" spans="1:20">
      <c r="J22" t="s">
        <v>171</v>
      </c>
    </row>
    <row r="23" spans="1:20">
      <c r="J23" t="s">
        <v>172</v>
      </c>
    </row>
    <row r="24" spans="1:20">
      <c r="J24" t="s">
        <v>173</v>
      </c>
    </row>
    <row r="25" spans="1:20">
      <c r="A25" t="s">
        <v>174</v>
      </c>
      <c r="J25" t="s">
        <v>175</v>
      </c>
    </row>
    <row r="26" spans="1:20">
      <c r="J26" t="s">
        <v>176</v>
      </c>
    </row>
    <row r="27" spans="1:20">
      <c r="J27" t="s">
        <v>177</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BA86"/>
  <sheetViews>
    <sheetView topLeftCell="A64" zoomScale="70" zoomScaleNormal="70" workbookViewId="0">
      <selection activeCell="D51" sqref="D51"/>
    </sheetView>
  </sheetViews>
  <sheetFormatPr baseColWidth="10" defaultColWidth="9.42578125" defaultRowHeight="15"/>
  <cols>
    <col min="1" max="1" width="9.42578125" style="82"/>
    <col min="2" max="2" width="9.42578125" style="82" bestFit="1" customWidth="1"/>
    <col min="3" max="3" width="58.5703125" style="82" customWidth="1"/>
    <col min="4" max="4" width="72" style="82" customWidth="1"/>
    <col min="5" max="5" width="15.140625" style="82" customWidth="1"/>
    <col min="6" max="6" width="18.5703125" style="103" customWidth="1"/>
    <col min="7" max="7" width="25.42578125" style="103" customWidth="1"/>
    <col min="8" max="8" width="27.140625" style="82" customWidth="1"/>
    <col min="9" max="9" width="34.42578125" style="82" customWidth="1"/>
    <col min="10" max="10" width="31" style="82" customWidth="1"/>
    <col min="11" max="12" width="17.42578125" style="82" customWidth="1"/>
    <col min="13" max="13" width="17.5703125" style="82" customWidth="1"/>
    <col min="14" max="14" width="19.42578125" style="82" customWidth="1"/>
    <col min="15" max="15" width="9.42578125" style="82" customWidth="1"/>
    <col min="16" max="16384" width="9.42578125" style="82"/>
  </cols>
  <sheetData>
    <row r="2" spans="2:53" ht="30">
      <c r="F2" s="103" t="s">
        <v>178</v>
      </c>
      <c r="G2" s="103">
        <f>G8-Estudio_Mercado!AB6</f>
        <v>0</v>
      </c>
    </row>
    <row r="6" spans="2:53" s="1" customFormat="1" ht="46.5">
      <c r="B6" s="276"/>
      <c r="C6" s="276"/>
      <c r="D6" s="277" t="s">
        <v>179</v>
      </c>
      <c r="E6" s="278"/>
      <c r="F6" s="278"/>
      <c r="G6" s="278"/>
      <c r="H6" s="278"/>
      <c r="I6" s="279"/>
      <c r="J6" s="76"/>
    </row>
    <row r="7" spans="2:53" s="2" customFormat="1" ht="51" customHeight="1">
      <c r="B7" s="276"/>
      <c r="C7" s="276"/>
      <c r="D7" s="17" t="s">
        <v>10</v>
      </c>
      <c r="E7" s="280" t="str">
        <f>Estudio_Mercado!D6</f>
        <v>Suministrar elementos deportivos para la dotación de las Escuelas, Clubes, Colectivos y Organizaciones Deportivas de la Localidad de Suba, en el marco del proyecto de inversión 2498 “Suba Activa; Recreación y Deporte con sus vecis”</v>
      </c>
      <c r="F7" s="280"/>
      <c r="G7" s="280"/>
      <c r="H7" s="280"/>
      <c r="I7" s="280"/>
      <c r="J7" s="77"/>
    </row>
    <row r="8" spans="2:53" s="81" customFormat="1" ht="23.25">
      <c r="B8" s="281" t="s">
        <v>180</v>
      </c>
      <c r="C8" s="281"/>
      <c r="D8" s="281"/>
      <c r="E8" s="281"/>
      <c r="F8" s="99" t="s">
        <v>181</v>
      </c>
      <c r="G8" s="252">
        <f>SUM(G11:G66)</f>
        <v>5461476.4677666649</v>
      </c>
      <c r="H8" s="78" t="s">
        <v>182</v>
      </c>
      <c r="I8" s="79">
        <f>SUM(I11:I33)</f>
        <v>0</v>
      </c>
      <c r="J8" s="80"/>
    </row>
    <row r="9" spans="2:53" ht="18.75">
      <c r="B9" s="282" t="s">
        <v>183</v>
      </c>
      <c r="C9" s="282" t="s">
        <v>184</v>
      </c>
      <c r="D9" s="282" t="s">
        <v>42</v>
      </c>
      <c r="E9" s="282" t="s">
        <v>185</v>
      </c>
      <c r="F9" s="283" t="s">
        <v>186</v>
      </c>
      <c r="G9" s="283"/>
      <c r="H9" s="284" t="s">
        <v>187</v>
      </c>
      <c r="I9" s="284"/>
      <c r="J9" s="265" t="s">
        <v>188</v>
      </c>
      <c r="K9" s="265"/>
      <c r="L9" s="265"/>
      <c r="M9" s="265"/>
      <c r="N9" s="265"/>
    </row>
    <row r="10" spans="2:53" ht="93.75">
      <c r="B10" s="282"/>
      <c r="C10" s="282"/>
      <c r="D10" s="282"/>
      <c r="E10" s="282"/>
      <c r="F10" s="100" t="s">
        <v>189</v>
      </c>
      <c r="G10" s="100" t="s">
        <v>190</v>
      </c>
      <c r="H10" s="83" t="s">
        <v>189</v>
      </c>
      <c r="I10" s="83" t="s">
        <v>191</v>
      </c>
      <c r="J10" s="84" t="s">
        <v>192</v>
      </c>
      <c r="K10" s="84" t="s">
        <v>189</v>
      </c>
      <c r="L10" s="84" t="s">
        <v>193</v>
      </c>
      <c r="M10" s="84" t="s">
        <v>191</v>
      </c>
      <c r="N10" s="84" t="s">
        <v>194</v>
      </c>
    </row>
    <row r="11" spans="2:53" ht="119.25" customHeight="1">
      <c r="B11" s="85">
        <v>1</v>
      </c>
      <c r="C11" s="87" t="str">
        <f>IF(Estudio_Mercado!C11="","",Estudio_Mercado!C11)</f>
        <v>Aros planos</v>
      </c>
      <c r="D11" s="87" t="str">
        <f>IF(Estudio_Mercado!D11="","",Estudio_Mercado!D11)</f>
        <v>Material: Plástico termoformado de una sola pieza, duradero y a menudo pisable sin romperse, incluso con tacos.
Diseño: Planos o de perfil bajo, lo que garantiza la seguridad al entrenar pisadas, sprints y saltos.
Medidas: Tamaño 50 cm diámetro.</v>
      </c>
      <c r="E11" s="85">
        <f>IF(Estudio_Mercado!F11="","",Estudio_Mercado!F11)</f>
        <v>1</v>
      </c>
      <c r="F11" s="251">
        <f>IF(Estudio_Mercado!Z11="","",Estudio_Mercado!Z11)</f>
        <v>6783</v>
      </c>
      <c r="G11" s="251">
        <f>IF(Estudio_Mercado!Z11="","",Estudio_Mercado!AA11)</f>
        <v>6783</v>
      </c>
      <c r="H11" s="88"/>
      <c r="I11" s="89" t="str">
        <f>IF(H11="","",H11*E11)</f>
        <v/>
      </c>
      <c r="J11" s="90"/>
      <c r="K11" s="91" t="str">
        <f>IF(H11&lt;&gt;0,IF(J11="Ofertable",IF(AND(F11&gt;=H11,H11&lt;&gt;0),"Cumple","No cumple"),IF(J11="No Ofertable",IF(F11=H11,"Cumple","No cumple"),"")),"Valor vacío")</f>
        <v>Valor vacío</v>
      </c>
      <c r="L11" s="253">
        <f>F11-H11</f>
        <v>6783</v>
      </c>
      <c r="M11" s="91" t="str">
        <f>IF(G11&gt;=I11,"Cumple","No cumple")</f>
        <v>No cumple</v>
      </c>
      <c r="N11" s="92" t="e">
        <f>G11-I11</f>
        <v>#VALUE!</v>
      </c>
      <c r="BA11" s="82">
        <v>1</v>
      </c>
    </row>
    <row r="12" spans="2:53" ht="100.5" customHeight="1">
      <c r="B12" s="85">
        <v>2</v>
      </c>
      <c r="C12" s="87" t="str">
        <f>IF(Estudio_Mercado!C12="","",Estudio_Mercado!C12)</f>
        <v>Balón de fútbol #3</v>
      </c>
      <c r="D12" s="87" t="str">
        <f>IF(Estudio_Mercado!D12="","",Estudio_Mercado!D12)</f>
        <v>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v>
      </c>
      <c r="E12" s="85">
        <f>IF(Estudio_Mercado!F12="","",Estudio_Mercado!F12)</f>
        <v>1</v>
      </c>
      <c r="F12" s="251">
        <f>IF(Estudio_Mercado!Z12="","",Estudio_Mercado!Z12)</f>
        <v>107466.99996666667</v>
      </c>
      <c r="G12" s="251">
        <f>IF(Estudio_Mercado!Z12="","",Estudio_Mercado!AA12)</f>
        <v>107466.99996666667</v>
      </c>
      <c r="H12" s="88"/>
      <c r="I12" s="89" t="str">
        <f t="shared" ref="I12:I33" si="0">IF(H12="","",H12*E12)</f>
        <v/>
      </c>
      <c r="J12" s="90"/>
      <c r="K12" s="91" t="str">
        <f t="shared" ref="K12:K33" si="1">IF(H12&lt;&gt;0,IF(J12="Ofertable",IF(AND(F12&gt;=H12,H12&lt;&gt;0),"Cumple","No cumple"),IF(J12="No Ofertable",IF(F12=H12,"Cumple","No cumple"),"")),"Valor vacío")</f>
        <v>Valor vacío</v>
      </c>
      <c r="L12" s="253">
        <f t="shared" ref="L12:L33" si="2">F12-H12</f>
        <v>107466.99996666667</v>
      </c>
      <c r="M12" s="91" t="str">
        <f t="shared" ref="M12:M33" si="3">IF(G12&gt;=I12,"Cumple","No cumple")</f>
        <v>No cumple</v>
      </c>
      <c r="N12" s="92" t="e">
        <f t="shared" ref="N12:N33" si="4">G12-I12</f>
        <v>#VALUE!</v>
      </c>
      <c r="BA12" s="82">
        <v>2</v>
      </c>
    </row>
    <row r="13" spans="2:53" ht="100.5" customHeight="1">
      <c r="B13" s="85">
        <v>3</v>
      </c>
      <c r="C13" s="87" t="str">
        <f>IF(Estudio_Mercado!C13="","",Estudio_Mercado!C13)</f>
        <v>Balón de fútbol #4</v>
      </c>
      <c r="D13" s="87" t="str">
        <f>IF(Estudio_Mercado!D13="","",Estudio_Mercado!D13)</f>
        <v>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v>
      </c>
      <c r="E13" s="85">
        <f>IF(Estudio_Mercado!F13="","",Estudio_Mercado!F13)</f>
        <v>1</v>
      </c>
      <c r="F13" s="251">
        <f>IF(Estudio_Mercado!Z13="","",Estudio_Mercado!Z13)</f>
        <v>80500.001399999994</v>
      </c>
      <c r="G13" s="251">
        <f>IF(Estudio_Mercado!Z13="","",Estudio_Mercado!AA13)</f>
        <v>80500.001399999994</v>
      </c>
      <c r="H13" s="88"/>
      <c r="I13" s="89" t="str">
        <f t="shared" si="0"/>
        <v/>
      </c>
      <c r="J13" s="90"/>
      <c r="K13" s="91" t="str">
        <f t="shared" si="1"/>
        <v>Valor vacío</v>
      </c>
      <c r="L13" s="253">
        <f t="shared" si="2"/>
        <v>80500.001399999994</v>
      </c>
      <c r="M13" s="91" t="str">
        <f t="shared" si="3"/>
        <v>No cumple</v>
      </c>
      <c r="N13" s="92" t="e">
        <f t="shared" si="4"/>
        <v>#VALUE!</v>
      </c>
      <c r="BA13" s="82">
        <v>3</v>
      </c>
    </row>
    <row r="14" spans="2:53" ht="100.5" customHeight="1">
      <c r="B14" s="85">
        <v>4</v>
      </c>
      <c r="C14" s="87" t="str">
        <f>IF(Estudio_Mercado!C14="","",Estudio_Mercado!C14)</f>
        <v>Balón de fútbol #5</v>
      </c>
      <c r="D14" s="87" t="str">
        <f>IF(Estudio_Mercado!D14="","",Estudio_Mercado!D14)</f>
        <v>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v>
      </c>
      <c r="E14" s="85">
        <f>IF(Estudio_Mercado!F14="","",Estudio_Mercado!F14)</f>
        <v>1</v>
      </c>
      <c r="F14" s="251">
        <f>IF(Estudio_Mercado!Z14="","",Estudio_Mercado!Z14)</f>
        <v>84499.99996666667</v>
      </c>
      <c r="G14" s="251">
        <f>IF(Estudio_Mercado!Z14="","",Estudio_Mercado!AA14)</f>
        <v>84499.99996666667</v>
      </c>
      <c r="H14" s="88"/>
      <c r="I14" s="89" t="str">
        <f t="shared" si="0"/>
        <v/>
      </c>
      <c r="J14" s="90"/>
      <c r="K14" s="91" t="str">
        <f t="shared" si="1"/>
        <v>Valor vacío</v>
      </c>
      <c r="L14" s="253">
        <f t="shared" si="2"/>
        <v>84499.99996666667</v>
      </c>
      <c r="M14" s="91" t="str">
        <f t="shared" si="3"/>
        <v>No cumple</v>
      </c>
      <c r="N14" s="92" t="e">
        <f t="shared" si="4"/>
        <v>#VALUE!</v>
      </c>
      <c r="BA14" s="82">
        <v>4</v>
      </c>
    </row>
    <row r="15" spans="2:53" ht="100.5" customHeight="1">
      <c r="B15" s="85">
        <v>5</v>
      </c>
      <c r="C15" s="87" t="str">
        <f>IF(Estudio_Mercado!C15="","",Estudio_Mercado!C15)</f>
        <v>Balón de Pilates 55 cm</v>
      </c>
      <c r="D15" s="87" t="str">
        <f>IF(Estudio_Mercado!D15="","",Estudio_Mercado!D15)</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v>
      </c>
      <c r="E15" s="85">
        <f>IF(Estudio_Mercado!F15="","",Estudio_Mercado!F15)</f>
        <v>1</v>
      </c>
      <c r="F15" s="251">
        <f>IF(Estudio_Mercado!Z15="","",Estudio_Mercado!Z15)</f>
        <v>44084.997833333327</v>
      </c>
      <c r="G15" s="251">
        <f>IF(Estudio_Mercado!Z15="","",Estudio_Mercado!AA15)</f>
        <v>44084.997833333327</v>
      </c>
      <c r="H15" s="88"/>
      <c r="I15" s="89" t="str">
        <f t="shared" si="0"/>
        <v/>
      </c>
      <c r="J15" s="90"/>
      <c r="K15" s="91" t="str">
        <f t="shared" si="1"/>
        <v>Valor vacío</v>
      </c>
      <c r="L15" s="253">
        <f t="shared" si="2"/>
        <v>44084.997833333327</v>
      </c>
      <c r="M15" s="91" t="str">
        <f t="shared" si="3"/>
        <v>No cumple</v>
      </c>
      <c r="N15" s="92" t="e">
        <f t="shared" si="4"/>
        <v>#VALUE!</v>
      </c>
      <c r="BA15" s="82">
        <v>5</v>
      </c>
    </row>
    <row r="16" spans="2:53" ht="100.5" customHeight="1">
      <c r="B16" s="85">
        <v>6</v>
      </c>
      <c r="C16" s="87" t="str">
        <f>IF(Estudio_Mercado!C16="","",Estudio_Mercado!C16)</f>
        <v>Balón de Pilates 65 cm</v>
      </c>
      <c r="D16" s="87" t="str">
        <f>IF(Estudio_Mercado!D16="","",Estudio_Mercado!D16)</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v>
      </c>
      <c r="E16" s="85">
        <f>IF(Estudio_Mercado!F16="","",Estudio_Mercado!F16)</f>
        <v>1</v>
      </c>
      <c r="F16" s="251">
        <f>IF(Estudio_Mercado!Z16="","",Estudio_Mercado!Z16)</f>
        <v>44413.6679</v>
      </c>
      <c r="G16" s="251">
        <f>IF(Estudio_Mercado!Z16="","",Estudio_Mercado!AA16)</f>
        <v>44413.6679</v>
      </c>
      <c r="H16" s="88"/>
      <c r="I16" s="89" t="str">
        <f t="shared" si="0"/>
        <v/>
      </c>
      <c r="J16" s="90"/>
      <c r="K16" s="91" t="str">
        <f t="shared" si="1"/>
        <v>Valor vacío</v>
      </c>
      <c r="L16" s="253">
        <f t="shared" si="2"/>
        <v>44413.6679</v>
      </c>
      <c r="M16" s="91" t="str">
        <f t="shared" si="3"/>
        <v>No cumple</v>
      </c>
      <c r="N16" s="92" t="e">
        <f t="shared" si="4"/>
        <v>#VALUE!</v>
      </c>
      <c r="BA16" s="82">
        <v>6</v>
      </c>
    </row>
    <row r="17" spans="2:53" ht="100.5" customHeight="1">
      <c r="B17" s="85">
        <v>7</v>
      </c>
      <c r="C17" s="87" t="str">
        <f>IF(Estudio_Mercado!C17="","",Estudio_Mercado!C17)</f>
        <v>Balón de Pilates 75 cm</v>
      </c>
      <c r="D17" s="87" t="str">
        <f>IF(Estudio_Mercado!D17="","",Estudio_Mercado!D17)</f>
        <v>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v>
      </c>
      <c r="E17" s="85">
        <f>IF(Estudio_Mercado!F17="","",Estudio_Mercado!F17)</f>
        <v>1</v>
      </c>
      <c r="F17" s="251">
        <f>IF(Estudio_Mercado!Z17="","",Estudio_Mercado!Z17)</f>
        <v>44200.003400000009</v>
      </c>
      <c r="G17" s="251">
        <f>IF(Estudio_Mercado!Z17="","",Estudio_Mercado!AA17)</f>
        <v>44200.003400000009</v>
      </c>
      <c r="H17" s="88"/>
      <c r="I17" s="89" t="str">
        <f t="shared" si="0"/>
        <v/>
      </c>
      <c r="J17" s="90"/>
      <c r="K17" s="91" t="str">
        <f t="shared" si="1"/>
        <v>Valor vacío</v>
      </c>
      <c r="L17" s="253">
        <f t="shared" si="2"/>
        <v>44200.003400000009</v>
      </c>
      <c r="M17" s="91" t="str">
        <f t="shared" si="3"/>
        <v>No cumple</v>
      </c>
      <c r="N17" s="92" t="e">
        <f t="shared" si="4"/>
        <v>#VALUE!</v>
      </c>
      <c r="BA17" s="82">
        <v>7</v>
      </c>
    </row>
    <row r="18" spans="2:53" ht="67.5" customHeight="1">
      <c r="B18" s="85">
        <v>8</v>
      </c>
      <c r="C18" s="87" t="str">
        <f>IF(Estudio_Mercado!C18="","",Estudio_Mercado!C18)</f>
        <v>Balón fitball 75 cm</v>
      </c>
      <c r="D18" s="87" t="str">
        <f>IF(Estudio_Mercado!D18="","",Estudio_Mercado!D18)</f>
        <v>Dimensiones: 75cm
Materiales: Látex de alta resistencia texturizado (anti explosión)
Características técnicas: Soporta cargas superiores a 150 kg, Superficie antideslizante, Sistema de inflado con válvula de seguridad, Uso en entrenamiento funcional, core y equilibrio.</v>
      </c>
      <c r="E18" s="85">
        <f>IF(Estudio_Mercado!F18="","",Estudio_Mercado!F18)</f>
        <v>1</v>
      </c>
      <c r="F18" s="251">
        <f>IF(Estudio_Mercado!Z18="","",Estudio_Mercado!Z18)</f>
        <v>74866.668333333335</v>
      </c>
      <c r="G18" s="251">
        <f>IF(Estudio_Mercado!Z18="","",Estudio_Mercado!AA18)</f>
        <v>74866.668333333335</v>
      </c>
      <c r="H18" s="88"/>
      <c r="I18" s="89" t="str">
        <f t="shared" si="0"/>
        <v/>
      </c>
      <c r="J18" s="90"/>
      <c r="K18" s="91" t="str">
        <f t="shared" si="1"/>
        <v>Valor vacío</v>
      </c>
      <c r="L18" s="253">
        <f t="shared" si="2"/>
        <v>74866.668333333335</v>
      </c>
      <c r="M18" s="91" t="str">
        <f t="shared" si="3"/>
        <v>No cumple</v>
      </c>
      <c r="N18" s="92" t="e">
        <f t="shared" si="4"/>
        <v>#VALUE!</v>
      </c>
      <c r="BA18" s="82">
        <v>8</v>
      </c>
    </row>
    <row r="19" spans="2:53" ht="67.5" customHeight="1">
      <c r="B19" s="85">
        <v>9</v>
      </c>
      <c r="C19" s="87" t="str">
        <f>IF(Estudio_Mercado!C19="","",Estudio_Mercado!C19)</f>
        <v>Balón medicinal 10kg</v>
      </c>
      <c r="D19" s="87" t="str">
        <f>IF(Estudio_Mercado!D19="","",Estudio_Mercado!D19)</f>
        <v>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v>
      </c>
      <c r="E19" s="85">
        <f>IF(Estudio_Mercado!F19="","",Estudio_Mercado!F19)</f>
        <v>1</v>
      </c>
      <c r="F19" s="251">
        <f>IF(Estudio_Mercado!Z19="","",Estudio_Mercado!Z19)</f>
        <v>92820</v>
      </c>
      <c r="G19" s="251">
        <f>IF(Estudio_Mercado!Z19="","",Estudio_Mercado!AA19)</f>
        <v>92820</v>
      </c>
      <c r="H19" s="88"/>
      <c r="I19" s="89" t="str">
        <f t="shared" si="0"/>
        <v/>
      </c>
      <c r="J19" s="90"/>
      <c r="K19" s="91" t="str">
        <f t="shared" si="1"/>
        <v>Valor vacío</v>
      </c>
      <c r="L19" s="253">
        <f t="shared" si="2"/>
        <v>92820</v>
      </c>
      <c r="M19" s="91" t="str">
        <f t="shared" si="3"/>
        <v>No cumple</v>
      </c>
      <c r="N19" s="92" t="e">
        <f t="shared" si="4"/>
        <v>#VALUE!</v>
      </c>
      <c r="BA19" s="82">
        <v>9</v>
      </c>
    </row>
    <row r="20" spans="2:53" ht="67.5" customHeight="1">
      <c r="B20" s="85">
        <v>10</v>
      </c>
      <c r="C20" s="87" t="str">
        <f>IF(Estudio_Mercado!C20="","",Estudio_Mercado!C20)</f>
        <v>Balón medicinal 5kg</v>
      </c>
      <c r="D20" s="87" t="str">
        <f>IF(Estudio_Mercado!D20="","",Estudio_Mercado!D20)</f>
        <v>Material resistente de cuero sintético o caucho, con superficie antideslizante, costuras reforzadas y diseño ergonómico para agarre seguro, diámetro aproximado 28 cm, conforme a estándares de balones medicinales de alto peso.</v>
      </c>
      <c r="E20" s="85">
        <f>IF(Estudio_Mercado!F20="","",Estudio_Mercado!F20)</f>
        <v>1</v>
      </c>
      <c r="F20" s="251">
        <f>IF(Estudio_Mercado!Z20="","",Estudio_Mercado!Z20)</f>
        <v>73780</v>
      </c>
      <c r="G20" s="251">
        <f>IF(Estudio_Mercado!Z20="","",Estudio_Mercado!AA20)</f>
        <v>73780</v>
      </c>
      <c r="H20" s="88"/>
      <c r="I20" s="89" t="str">
        <f t="shared" si="0"/>
        <v/>
      </c>
      <c r="J20" s="90"/>
      <c r="K20" s="91" t="str">
        <f t="shared" si="1"/>
        <v>Valor vacío</v>
      </c>
      <c r="L20" s="253">
        <f t="shared" si="2"/>
        <v>73780</v>
      </c>
      <c r="M20" s="91" t="str">
        <f t="shared" si="3"/>
        <v>No cumple</v>
      </c>
      <c r="N20" s="92" t="e">
        <f t="shared" si="4"/>
        <v>#VALUE!</v>
      </c>
      <c r="BA20" s="82">
        <v>10</v>
      </c>
    </row>
    <row r="21" spans="2:53" ht="30">
      <c r="B21" s="85">
        <v>11</v>
      </c>
      <c r="C21" s="87" t="str">
        <f>IF(Estudio_Mercado!C21="","",Estudio_Mercado!C21)</f>
        <v>Bomba de aire</v>
      </c>
      <c r="D21" s="87" t="str">
        <f>IF(Estudio_Mercado!D21="","",Estudio_Mercado!D21)</f>
        <v>Bomba de aire de mano, de 12 pulgadas, con estructura de poliestireno y aguja incluida.</v>
      </c>
      <c r="E21" s="85">
        <f>IF(Estudio_Mercado!F21="","",Estudio_Mercado!F21)</f>
        <v>1</v>
      </c>
      <c r="F21" s="251">
        <f>IF(Estudio_Mercado!Z21="","",Estudio_Mercado!Z21)</f>
        <v>33213.332366666669</v>
      </c>
      <c r="G21" s="251">
        <f>IF(Estudio_Mercado!Z21="","",Estudio_Mercado!AA21)</f>
        <v>33213.332366666669</v>
      </c>
      <c r="H21" s="88"/>
      <c r="I21" s="89" t="str">
        <f t="shared" si="0"/>
        <v/>
      </c>
      <c r="J21" s="90"/>
      <c r="K21" s="91" t="str">
        <f t="shared" si="1"/>
        <v>Valor vacío</v>
      </c>
      <c r="L21" s="253">
        <f t="shared" si="2"/>
        <v>33213.332366666669</v>
      </c>
      <c r="M21" s="91" t="str">
        <f t="shared" si="3"/>
        <v>No cumple</v>
      </c>
      <c r="N21" s="92" t="e">
        <f t="shared" si="4"/>
        <v>#VALUE!</v>
      </c>
      <c r="BA21" s="82">
        <v>11</v>
      </c>
    </row>
    <row r="22" spans="2:53" ht="255">
      <c r="B22" s="85">
        <v>12</v>
      </c>
      <c r="C22" s="87" t="str">
        <f>IF(Estudio_Mercado!C22="","",Estudio_Mercado!C22)</f>
        <v>Botiquín Tipo A</v>
      </c>
      <c r="D22" s="87" t="str">
        <f>IF(Estudio_Mercado!D22="","",Estudio_Mercado!D22)</f>
        <v>Dimensiones: 25 x 20 x 10 cm (aprox.)
Materiales: Maletín en lona impermeable o plástico rígido, Compartimentos internos organizadores
Características técnicas: Portátil, resistente al agua y polvo, Uso en atención primaria en campo deportivo
Contenido mínimo requerido:
Gasas estériles: 20paquetes
Vendas elásticas y adhesivas: 3 unidades – 2x5 yd – 3x5 yd – 5x5 yd.
Esparadrapo: 1 rollo de tela 4 pulgadas
Alcohol antiséptico 1 botella de 500 ml  
Suero fisiológico: 2 unidades de 500 ml   
Tijeras
Guantes desechables: una caja x 50 -talla mediana 
Termómetro: 1 unidad digital
Compresas frías instantáneas: 1 unidad
Micropore: 1 rollo
Manual básico de primeros auxilios</v>
      </c>
      <c r="E22" s="85">
        <f>IF(Estudio_Mercado!F22="","",Estudio_Mercado!F22)</f>
        <v>1</v>
      </c>
      <c r="F22" s="251">
        <f>IF(Estudio_Mercado!Z22="","",Estudio_Mercado!Z22)</f>
        <v>152633.33493333333</v>
      </c>
      <c r="G22" s="251">
        <f>IF(Estudio_Mercado!Z22="","",Estudio_Mercado!AA22)</f>
        <v>152633.33493333333</v>
      </c>
      <c r="H22" s="88"/>
      <c r="I22" s="89" t="str">
        <f t="shared" si="0"/>
        <v/>
      </c>
      <c r="J22" s="90"/>
      <c r="K22" s="91" t="str">
        <f t="shared" si="1"/>
        <v>Valor vacío</v>
      </c>
      <c r="L22" s="253">
        <f t="shared" si="2"/>
        <v>152633.33493333333</v>
      </c>
      <c r="M22" s="91" t="str">
        <f t="shared" si="3"/>
        <v>No cumple</v>
      </c>
      <c r="N22" s="92" t="e">
        <f t="shared" si="4"/>
        <v>#VALUE!</v>
      </c>
      <c r="BA22" s="82">
        <v>12</v>
      </c>
    </row>
    <row r="23" spans="2:53" ht="45">
      <c r="B23" s="85">
        <v>13</v>
      </c>
      <c r="C23" s="87" t="str">
        <f>IF(Estudio_Mercado!C23="","",Estudio_Mercado!C23)</f>
        <v>Cajón de salto 30 cm</v>
      </c>
      <c r="D23" s="87" t="str">
        <f>IF(Estudio_Mercado!D23="","",Estudio_Mercado!D23)</f>
        <v>Especificaciones: 60cm de Ancho - 30cm de Alto - 40cm de
profundidad, elaborada en triplex de 15 mm, uniones reforzadas con pegante, tiene azas laterales para mejor manipulación.</v>
      </c>
      <c r="E23" s="85">
        <f>IF(Estudio_Mercado!F23="","",Estudio_Mercado!F23)</f>
        <v>1</v>
      </c>
      <c r="F23" s="251">
        <f>IF(Estudio_Mercado!Z23="","",Estudio_Mercado!Z23)</f>
        <v>487106.66666666669</v>
      </c>
      <c r="G23" s="251">
        <f>IF(Estudio_Mercado!Z23="","",Estudio_Mercado!AA23)</f>
        <v>487106.66666666669</v>
      </c>
      <c r="H23" s="88"/>
      <c r="I23" s="89" t="str">
        <f t="shared" si="0"/>
        <v/>
      </c>
      <c r="J23" s="90"/>
      <c r="K23" s="91" t="str">
        <f t="shared" si="1"/>
        <v>Valor vacío</v>
      </c>
      <c r="L23" s="253">
        <f t="shared" si="2"/>
        <v>487106.66666666669</v>
      </c>
      <c r="M23" s="91" t="str">
        <f t="shared" si="3"/>
        <v>No cumple</v>
      </c>
      <c r="N23" s="92" t="e">
        <f t="shared" si="4"/>
        <v>#VALUE!</v>
      </c>
      <c r="BA23" s="82">
        <v>13</v>
      </c>
    </row>
    <row r="24" spans="2:53" ht="45">
      <c r="B24" s="85">
        <v>14</v>
      </c>
      <c r="C24" s="87" t="str">
        <f>IF(Estudio_Mercado!C24="","",Estudio_Mercado!C24)</f>
        <v>Cajón de salto 50 cm</v>
      </c>
      <c r="D24" s="87" t="str">
        <f>IF(Estudio_Mercado!D24="","",Estudio_Mercado!D24)</f>
        <v>Especificaciones: 60cm de Ancho - 50cm de Alto - 40cm de
profundidad, elaborada en tríplex de 15 ml, uniones reforzadas con pegante, tiene azas laterales para mejor manipulación</v>
      </c>
      <c r="E24" s="85">
        <f>IF(Estudio_Mercado!F24="","",Estudio_Mercado!F24)</f>
        <v>1</v>
      </c>
      <c r="F24" s="251">
        <f>IF(Estudio_Mercado!Z24="","",Estudio_Mercado!Z24)</f>
        <v>546606.66666666663</v>
      </c>
      <c r="G24" s="251">
        <f>IF(Estudio_Mercado!Z24="","",Estudio_Mercado!AA24)</f>
        <v>546606.66666666663</v>
      </c>
      <c r="H24" s="88"/>
      <c r="I24" s="89" t="str">
        <f t="shared" si="0"/>
        <v/>
      </c>
      <c r="J24" s="90"/>
      <c r="K24" s="91" t="str">
        <f t="shared" si="1"/>
        <v>Valor vacío</v>
      </c>
      <c r="L24" s="253">
        <f t="shared" si="2"/>
        <v>546606.66666666663</v>
      </c>
      <c r="M24" s="91" t="str">
        <f t="shared" si="3"/>
        <v>No cumple</v>
      </c>
      <c r="N24" s="92" t="e">
        <f t="shared" si="4"/>
        <v>#VALUE!</v>
      </c>
      <c r="BA24" s="82">
        <v>14</v>
      </c>
    </row>
    <row r="25" spans="2:53" ht="30">
      <c r="B25" s="85">
        <v>15</v>
      </c>
      <c r="C25" s="87" t="str">
        <f>IF(Estudio_Mercado!C25="","",Estudio_Mercado!C25)</f>
        <v>Calibrador</v>
      </c>
      <c r="D25" s="87" t="str">
        <f>IF(Estudio_Mercado!D25="","",Estudio_Mercado!D25)</f>
        <v>Calibrador de presión tipo manómetro de forma circular con válvula desalojo de aire, con aguja incluida en el calibrador, con medidas de psi.</v>
      </c>
      <c r="E25" s="85">
        <f>IF(Estudio_Mercado!F25="","",Estudio_Mercado!F25)</f>
        <v>1</v>
      </c>
      <c r="F25" s="251">
        <f>IF(Estudio_Mercado!Z25="","",Estudio_Mercado!Z25)</f>
        <v>55930</v>
      </c>
      <c r="G25" s="251">
        <f>IF(Estudio_Mercado!Z25="","",Estudio_Mercado!AA25)</f>
        <v>55930</v>
      </c>
      <c r="H25" s="88"/>
      <c r="I25" s="89" t="str">
        <f t="shared" si="0"/>
        <v/>
      </c>
      <c r="J25" s="90"/>
      <c r="K25" s="91" t="str">
        <f t="shared" si="1"/>
        <v>Valor vacío</v>
      </c>
      <c r="L25" s="253">
        <f t="shared" si="2"/>
        <v>55930</v>
      </c>
      <c r="M25" s="91" t="str">
        <f t="shared" si="3"/>
        <v>No cumple</v>
      </c>
      <c r="N25" s="92" t="e">
        <f t="shared" si="4"/>
        <v>#VALUE!</v>
      </c>
      <c r="BA25" s="82">
        <v>15</v>
      </c>
    </row>
    <row r="26" spans="2:53" ht="105">
      <c r="B26" s="85">
        <v>16</v>
      </c>
      <c r="C26" s="87" t="str">
        <f>IF(Estudio_Mercado!C26="","",Estudio_Mercado!C26)</f>
        <v>Canillera</v>
      </c>
      <c r="D26" s="87" t="str">
        <f>IF(Estudio_Mercado!D26="","",Estudio_Mercado!D26)</f>
        <v>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v>
      </c>
      <c r="E26" s="85">
        <f>IF(Estudio_Mercado!F26="","",Estudio_Mercado!F26)</f>
        <v>1</v>
      </c>
      <c r="F26" s="251">
        <f>IF(Estudio_Mercado!Z26="","",Estudio_Mercado!Z26)</f>
        <v>13119.999900000001</v>
      </c>
      <c r="G26" s="251">
        <f>IF(Estudio_Mercado!Z26="","",Estudio_Mercado!AA26)</f>
        <v>13119.999900000001</v>
      </c>
      <c r="H26" s="88"/>
      <c r="I26" s="89" t="str">
        <f t="shared" si="0"/>
        <v/>
      </c>
      <c r="J26" s="90"/>
      <c r="K26" s="91" t="str">
        <f t="shared" si="1"/>
        <v>Valor vacío</v>
      </c>
      <c r="L26" s="253">
        <f t="shared" si="2"/>
        <v>13119.999900000001</v>
      </c>
      <c r="M26" s="91" t="str">
        <f t="shared" si="3"/>
        <v>No cumple</v>
      </c>
      <c r="N26" s="92" t="e">
        <f t="shared" si="4"/>
        <v>#VALUE!</v>
      </c>
      <c r="BA26" s="82">
        <v>16</v>
      </c>
    </row>
    <row r="27" spans="2:53" ht="120">
      <c r="B27" s="85">
        <v>17</v>
      </c>
      <c r="C27" s="87" t="str">
        <f>IF(Estudio_Mercado!C27="","",Estudio_Mercado!C27)</f>
        <v>Cinta de demarcación (6cm- naranja y verde</v>
      </c>
      <c r="D27" s="87" t="str">
        <f>IF(Estudio_Mercado!D27="","",Estudio_Mercado!D27)</f>
        <v>Material: Generalmente poliéster de alta tenacidad, elástico y duradero.
Colores: Naranja neón o verde neón, seleccionados para máxima visibilidad en el campo.
Dimensiones Comunes: Disponible en anchos de 5 cm a 6 cm y largos que suelen ser de 50 metros por rollo.
Uso: Ideal para fútbol, futsal, voley, actividades de playa y zonas de entrenamiento.
Resistencia: Soportan la intemperie, rayos UV y pisadas constantes.
Ventajas: Fácil de instalar, desinstalar y limpia</v>
      </c>
      <c r="E27" s="85">
        <f>IF(Estudio_Mercado!F27="","",Estudio_Mercado!F27)</f>
        <v>1</v>
      </c>
      <c r="F27" s="251">
        <f>IF(Estudio_Mercado!Z27="","",Estudio_Mercado!Z27)</f>
        <v>74526.998699999996</v>
      </c>
      <c r="G27" s="251">
        <f>IF(Estudio_Mercado!Z27="","",Estudio_Mercado!AA27)</f>
        <v>74526.998699999996</v>
      </c>
      <c r="H27" s="88"/>
      <c r="I27" s="89" t="str">
        <f t="shared" si="0"/>
        <v/>
      </c>
      <c r="J27" s="90"/>
      <c r="K27" s="91" t="str">
        <f t="shared" si="1"/>
        <v>Valor vacío</v>
      </c>
      <c r="L27" s="253">
        <f t="shared" si="2"/>
        <v>74526.998699999996</v>
      </c>
      <c r="M27" s="91" t="str">
        <f t="shared" si="3"/>
        <v>No cumple</v>
      </c>
      <c r="N27" s="92" t="e">
        <f t="shared" si="4"/>
        <v>#VALUE!</v>
      </c>
      <c r="BA27" s="82">
        <v>17</v>
      </c>
    </row>
    <row r="28" spans="2:53" ht="105">
      <c r="B28" s="85">
        <v>18</v>
      </c>
      <c r="C28" s="87" t="str">
        <f>IF(Estudio_Mercado!C28="","",Estudio_Mercado!C28)</f>
        <v>Cinturones de fuerza</v>
      </c>
      <c r="D28" s="87" t="str">
        <f>IF(Estudio_Mercado!D28="","",Estudio_Mercado!D28)</f>
        <v>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v>
      </c>
      <c r="E28" s="85">
        <f>IF(Estudio_Mercado!F28="","",Estudio_Mercado!F28)</f>
        <v>1</v>
      </c>
      <c r="F28" s="251">
        <f>IF(Estudio_Mercado!Z28="","",Estudio_Mercado!Z28)</f>
        <v>102502.33186666667</v>
      </c>
      <c r="G28" s="251">
        <f>IF(Estudio_Mercado!Z28="","",Estudio_Mercado!AA28)</f>
        <v>102502.33186666667</v>
      </c>
      <c r="H28" s="88"/>
      <c r="I28" s="89" t="str">
        <f t="shared" si="0"/>
        <v/>
      </c>
      <c r="J28" s="90"/>
      <c r="K28" s="91" t="str">
        <f t="shared" si="1"/>
        <v>Valor vacío</v>
      </c>
      <c r="L28" s="253">
        <f t="shared" si="2"/>
        <v>102502.33186666667</v>
      </c>
      <c r="M28" s="91" t="str">
        <f t="shared" si="3"/>
        <v>No cumple</v>
      </c>
      <c r="N28" s="92" t="e">
        <f t="shared" si="4"/>
        <v>#VALUE!</v>
      </c>
      <c r="BA28" s="82">
        <v>18</v>
      </c>
    </row>
    <row r="29" spans="2:53" ht="30">
      <c r="B29" s="85">
        <v>19</v>
      </c>
      <c r="C29" s="87" t="str">
        <f>IF(Estudio_Mercado!C29="","",Estudio_Mercado!C29)</f>
        <v>Colchonetas</v>
      </c>
      <c r="D29" s="87" t="str">
        <f>IF(Estudio_Mercado!D29="","",Estudio_Mercado!D29)</f>
        <v>Colchoneta de casata con espuma de poliuretano de alta densidad flexible y sin grumos, con un largo de 99 cm, ancho de 48 cm y grosor de 4cm.</v>
      </c>
      <c r="E29" s="85">
        <f>IF(Estudio_Mercado!F29="","",Estudio_Mercado!F29)</f>
        <v>1</v>
      </c>
      <c r="F29" s="251">
        <f>IF(Estudio_Mercado!Z29="","",Estudio_Mercado!Z29)</f>
        <v>90015.566666666666</v>
      </c>
      <c r="G29" s="251">
        <f>IF(Estudio_Mercado!Z29="","",Estudio_Mercado!AA29)</f>
        <v>90015.566666666666</v>
      </c>
      <c r="H29" s="88"/>
      <c r="I29" s="89" t="str">
        <f t="shared" si="0"/>
        <v/>
      </c>
      <c r="J29" s="90"/>
      <c r="K29" s="91" t="str">
        <f t="shared" si="1"/>
        <v>Valor vacío</v>
      </c>
      <c r="L29" s="253">
        <f t="shared" si="2"/>
        <v>90015.566666666666</v>
      </c>
      <c r="M29" s="91" t="str">
        <f t="shared" si="3"/>
        <v>No cumple</v>
      </c>
      <c r="N29" s="92" t="e">
        <f t="shared" si="4"/>
        <v>#VALUE!</v>
      </c>
      <c r="BA29" s="82">
        <v>19</v>
      </c>
    </row>
    <row r="30" spans="2:53" ht="75">
      <c r="B30" s="85">
        <v>20</v>
      </c>
      <c r="C30" s="87" t="str">
        <f>IF(Estudio_Mercado!C30="","",Estudio_Mercado!C30)</f>
        <v>Cono 20 cm</v>
      </c>
      <c r="D30" s="87" t="str">
        <f>IF(Estudio_Mercado!D30="","",Estudio_Mercado!D30)</f>
        <v>Dimensiones: Altura: 20 cm - Base: 12 – 15 cm
Materiales: Polietileno o PVC flexible de alta resistencia
Características técnicas: Alta visibilidad (colores fluorescentes), Flexibilidad que evita rupturas por pisadas, Base estable antideslizante, Uso en ejercicios de coordinación y delimitación</v>
      </c>
      <c r="E30" s="85">
        <f>IF(Estudio_Mercado!F30="","",Estudio_Mercado!F30)</f>
        <v>1</v>
      </c>
      <c r="F30" s="251">
        <f>IF(Estudio_Mercado!Z30="","",Estudio_Mercado!Z30)</f>
        <v>8131.666666666667</v>
      </c>
      <c r="G30" s="251">
        <f>IF(Estudio_Mercado!Z30="","",Estudio_Mercado!AA30)</f>
        <v>8131.666666666667</v>
      </c>
      <c r="H30" s="88"/>
      <c r="I30" s="89" t="str">
        <f t="shared" si="0"/>
        <v/>
      </c>
      <c r="J30" s="90"/>
      <c r="K30" s="91" t="str">
        <f t="shared" si="1"/>
        <v>Valor vacío</v>
      </c>
      <c r="L30" s="253">
        <f t="shared" si="2"/>
        <v>8131.666666666667</v>
      </c>
      <c r="M30" s="91" t="str">
        <f t="shared" si="3"/>
        <v>No cumple</v>
      </c>
      <c r="N30" s="92" t="e">
        <f t="shared" si="4"/>
        <v>#VALUE!</v>
      </c>
      <c r="BA30" s="82">
        <v>20</v>
      </c>
    </row>
    <row r="31" spans="2:53" ht="75">
      <c r="B31" s="85">
        <v>21</v>
      </c>
      <c r="C31" s="87" t="str">
        <f>IF(Estudio_Mercado!C31="","",Estudio_Mercado!C31)</f>
        <v>Cono 30 cm</v>
      </c>
      <c r="D31" s="87" t="str">
        <f>IF(Estudio_Mercado!D31="","",Estudio_Mercado!D31)</f>
        <v>Dimensiones: Altura: 30 cm - Base: 15 – 20 cm
Materiales: PVC o polietileno de alta durabilidad
Características técnicas: Mayor visibilidad en campo, Resistente a impactos y deformaciones, Base estable para uso en exteriores, Ideal para circuitos de velocidad y técnica.</v>
      </c>
      <c r="E31" s="85">
        <f>IF(Estudio_Mercado!F31="","",Estudio_Mercado!F31)</f>
        <v>1</v>
      </c>
      <c r="F31" s="251">
        <f>IF(Estudio_Mercado!Z31="","",Estudio_Mercado!Z31)</f>
        <v>10115</v>
      </c>
      <c r="G31" s="251">
        <f>IF(Estudio_Mercado!Z31="","",Estudio_Mercado!AA31)</f>
        <v>10115</v>
      </c>
      <c r="H31" s="88"/>
      <c r="I31" s="89" t="str">
        <f t="shared" si="0"/>
        <v/>
      </c>
      <c r="J31" s="90"/>
      <c r="K31" s="91" t="str">
        <f t="shared" si="1"/>
        <v>Valor vacío</v>
      </c>
      <c r="L31" s="253">
        <f t="shared" si="2"/>
        <v>10115</v>
      </c>
      <c r="M31" s="91" t="str">
        <f t="shared" si="3"/>
        <v>No cumple</v>
      </c>
      <c r="N31" s="92" t="e">
        <f t="shared" si="4"/>
        <v>#VALUE!</v>
      </c>
      <c r="BA31" s="82">
        <v>21</v>
      </c>
    </row>
    <row r="32" spans="2:53" ht="120">
      <c r="B32" s="85">
        <v>22</v>
      </c>
      <c r="C32" s="87" t="str">
        <f>IF(Estudio_Mercado!C32="","",Estudio_Mercado!C32)</f>
        <v>Cono con agujeros</v>
      </c>
      <c r="D32" s="87" t="str">
        <f>IF(Estudio_Mercado!D32="","",Estudio_Mercado!D32)</f>
        <v>Cono Plástico Altura: 30 cm.
Material: Polietileno (PE) de alta resistencia y flexibilidad Diseño: Cuenta con 12 agujeros funcionales (aprox. 25 mm de diámetro) para insertar picas o postes en tres niveles distintos.
Base: Cuadrada (aprox) para mayor estabilidad.
Versatilidad: Superficie lisa, apto para interiores y exteriores en fútbol, baloncesto y entrenamientos funcionales.
Colores disponibles: Naranja y verde (fácil visualización</v>
      </c>
      <c r="E32" s="85">
        <f>IF(Estudio_Mercado!F32="","",Estudio_Mercado!F32)</f>
        <v>1</v>
      </c>
      <c r="F32" s="251">
        <f>IF(Estudio_Mercado!Z32="","",Estudio_Mercado!Z32)</f>
        <v>13024.998233333332</v>
      </c>
      <c r="G32" s="251">
        <f>IF(Estudio_Mercado!Z32="","",Estudio_Mercado!AA32)</f>
        <v>13024.998233333332</v>
      </c>
      <c r="H32" s="88"/>
      <c r="I32" s="89" t="str">
        <f t="shared" si="0"/>
        <v/>
      </c>
      <c r="J32" s="90"/>
      <c r="K32" s="91" t="str">
        <f t="shared" si="1"/>
        <v>Valor vacío</v>
      </c>
      <c r="L32" s="253">
        <f t="shared" si="2"/>
        <v>13024.998233333332</v>
      </c>
      <c r="M32" s="91" t="str">
        <f t="shared" si="3"/>
        <v>No cumple</v>
      </c>
      <c r="N32" s="92" t="e">
        <f t="shared" si="4"/>
        <v>#VALUE!</v>
      </c>
      <c r="BA32" s="82">
        <v>22</v>
      </c>
    </row>
    <row r="33" spans="2:53" ht="180">
      <c r="B33" s="85">
        <v>23</v>
      </c>
      <c r="C33" s="87" t="str">
        <f>IF(Estudio_Mercado!C33="","",Estudio_Mercado!C33)</f>
        <v>Cronómetro</v>
      </c>
      <c r="D33" s="87" t="str">
        <f>IF(Estudio_Mercado!D33="","",Estudio_Mercado!D33)</f>
        <v>Cronometro de Precisión: 1/100 segundos (centésimas)
Funciones:
Cronometro simple (inicio/pausa/reset)
Registro de vueltas y parciales (lap/split)
Alarma y reloj
Cuenta regresiva 
Memoria: hasta 10 o mas registros de vueltas
Pantalla: LCD grande de fácil lectura
Botones: resistentes al uso continuo (Start/Stop, Lap, Reset)
Alimentación: batería de botón (LR44 o similar)
Formato: 12/24 horas, con fecha y hora
Resistencia: carcasa plástica, ergonómica, que sean a prueba de salpicaduras</v>
      </c>
      <c r="E33" s="85">
        <f>IF(Estudio_Mercado!F33="","",Estudio_Mercado!F33)</f>
        <v>1</v>
      </c>
      <c r="F33" s="251">
        <f>IF(Estudio_Mercado!Z33="","",Estudio_Mercado!Z33)</f>
        <v>51566.666666666664</v>
      </c>
      <c r="G33" s="251">
        <f>IF(Estudio_Mercado!Z33="","",Estudio_Mercado!AA33)</f>
        <v>51566.666666666664</v>
      </c>
      <c r="H33" s="88"/>
      <c r="I33" s="89" t="str">
        <f t="shared" si="0"/>
        <v/>
      </c>
      <c r="J33" s="90"/>
      <c r="K33" s="91" t="str">
        <f t="shared" si="1"/>
        <v>Valor vacío</v>
      </c>
      <c r="L33" s="253">
        <f t="shared" si="2"/>
        <v>51566.666666666664</v>
      </c>
      <c r="M33" s="91" t="str">
        <f t="shared" si="3"/>
        <v>No cumple</v>
      </c>
      <c r="N33" s="92" t="e">
        <f t="shared" si="4"/>
        <v>#VALUE!</v>
      </c>
      <c r="BA33" s="82">
        <v>23</v>
      </c>
    </row>
    <row r="34" spans="2:53" ht="45">
      <c r="B34" s="85">
        <v>24</v>
      </c>
      <c r="C34" s="87" t="str">
        <f>IF(Estudio_Mercado!C34="","",Estudio_Mercado!C34)</f>
        <v>Domos estaca</v>
      </c>
      <c r="D34" s="87" t="str">
        <f>IF(Estudio_Mercado!D34="","",Estudio_Mercado!D34)</f>
        <v>Material : Polietileno de Alta_x000D_
Medidas Domo: Base 22 cts. X 15 cts. de Alto_x000D_
Peso: 206 Gramos</v>
      </c>
      <c r="E34" s="85">
        <f>IF(Estudio_Mercado!F34="","",Estudio_Mercado!F34)</f>
        <v>1</v>
      </c>
      <c r="F34" s="251">
        <f>IF(Estudio_Mercado!Z34="","",Estudio_Mercado!Z34)</f>
        <v>18494.999833333331</v>
      </c>
      <c r="G34" s="251">
        <f>IF(Estudio_Mercado!Z34="","",Estudio_Mercado!AA34)</f>
        <v>18494.999833333331</v>
      </c>
      <c r="H34" s="248"/>
      <c r="I34" s="249"/>
      <c r="J34" s="250"/>
      <c r="K34" s="91" t="str">
        <f t="shared" ref="K34:K66" si="5">IF(H34&lt;&gt;0,IF(J34="Ofertable",IF(AND(F34&gt;=H34,H34&lt;&gt;0),"Cumple","No cumple"),IF(J34="No Ofertable",IF(F34=H34,"Cumple","No cumple"),"")),"Valor vacío")</f>
        <v>Valor vacío</v>
      </c>
      <c r="L34" s="253">
        <f t="shared" ref="L34:L66" si="6">F34-H34</f>
        <v>18494.999833333331</v>
      </c>
      <c r="M34" s="91" t="str">
        <f t="shared" ref="M34:M66" si="7">IF(G34&gt;=I34,"Cumple","No cumple")</f>
        <v>Cumple</v>
      </c>
      <c r="N34" s="92">
        <f t="shared" ref="N34:N66" si="8">G34-I34</f>
        <v>18494.999833333331</v>
      </c>
    </row>
    <row r="35" spans="2:53" ht="90">
      <c r="B35" s="85">
        <v>25</v>
      </c>
      <c r="C35" s="87" t="str">
        <f>IF(Estudio_Mercado!C35="","",Estudio_Mercado!C35)</f>
        <v>Escalera de coordinación plástica</v>
      </c>
      <c r="D35" s="87" t="str">
        <f>IF(Estudio_Mercado!D35="","",Estudio_Mercado!D35)</f>
        <v>Material: Peldaños de PVC resistente (rígidos o planos) y cintas de nylon._x000D_
Diseño: Suele tener entre 8 y 10 peldaños, con una longitud de 4 a 5 metros y ancho de 50 cm._x000D_
Versatilidad: Peldaños ajustables para modificar la distancia entre ellos y capacidad para unir varias escaleras._x000D_
Portabilidad: Ligera y con estuche para transporte</v>
      </c>
      <c r="E35" s="85">
        <f>IF(Estudio_Mercado!F35="","",Estudio_Mercado!F35)</f>
        <v>1</v>
      </c>
      <c r="F35" s="251">
        <f>IF(Estudio_Mercado!Z35="","",Estudio_Mercado!Z35)</f>
        <v>60816.731033333337</v>
      </c>
      <c r="G35" s="251">
        <f>IF(Estudio_Mercado!Z35="","",Estudio_Mercado!AA35)</f>
        <v>60816.731033333337</v>
      </c>
      <c r="H35" s="248"/>
      <c r="I35" s="249"/>
      <c r="J35" s="250"/>
      <c r="K35" s="91" t="str">
        <f t="shared" si="5"/>
        <v>Valor vacío</v>
      </c>
      <c r="L35" s="253">
        <f t="shared" si="6"/>
        <v>60816.731033333337</v>
      </c>
      <c r="M35" s="91" t="str">
        <f t="shared" si="7"/>
        <v>Cumple</v>
      </c>
      <c r="N35" s="92">
        <f t="shared" si="8"/>
        <v>60816.731033333337</v>
      </c>
    </row>
    <row r="36" spans="2:53" ht="90">
      <c r="B36" s="85">
        <v>26</v>
      </c>
      <c r="C36" s="87" t="str">
        <f>IF(Estudio_Mercado!C36="","",Estudio_Mercado!C36)</f>
        <v>Estaca para cancha de césped con punta</v>
      </c>
      <c r="D36" s="87" t="str">
        <f>IF(Estudio_Mercado!D36="","",Estudio_Mercado!D36)</f>
        <v>Altura: 160 cm, ideal para trabajos de agilidad, velocidad y coordinación._x000D_
Punta Metálica: Punta de acero inoxidable retráctil o removible, diseñada para anclarse fácilmente en canchas de pasto natural o superficies blandas._x000D_
Sistema de Resorte: Incorpora un resorte metálico en la base que permite que la estaca se flexione al contacto con el atleta, evitando lesiones y roturas._x000D_
Material: PVC ligero y duradero de 25 mm de diámetro.</v>
      </c>
      <c r="E36" s="85">
        <f>IF(Estudio_Mercado!F36="","",Estudio_Mercado!F36)</f>
        <v>1</v>
      </c>
      <c r="F36" s="251">
        <f>IF(Estudio_Mercado!Z36="","",Estudio_Mercado!Z36)</f>
        <v>29817.433333333334</v>
      </c>
      <c r="G36" s="251">
        <f>IF(Estudio_Mercado!Z36="","",Estudio_Mercado!AA36)</f>
        <v>29817.433333333334</v>
      </c>
      <c r="H36" s="248"/>
      <c r="I36" s="249"/>
      <c r="J36" s="250"/>
      <c r="K36" s="91" t="str">
        <f t="shared" si="5"/>
        <v>Valor vacío</v>
      </c>
      <c r="L36" s="253">
        <f t="shared" si="6"/>
        <v>29817.433333333334</v>
      </c>
      <c r="M36" s="91" t="str">
        <f t="shared" si="7"/>
        <v>Cumple</v>
      </c>
      <c r="N36" s="92">
        <f t="shared" si="8"/>
        <v>29817.433333333334</v>
      </c>
    </row>
    <row r="37" spans="2:53" ht="90">
      <c r="B37" s="85">
        <v>27</v>
      </c>
      <c r="C37" s="87" t="str">
        <f>IF(Estudio_Mercado!C37="","",Estudio_Mercado!C37)</f>
        <v>Estacas para cancha sintética</v>
      </c>
      <c r="D37" s="87" t="str">
        <f>IF(Estudio_Mercado!D37="","",Estudio_Mercado!D37)</f>
        <v>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v>
      </c>
      <c r="E37" s="85">
        <f>IF(Estudio_Mercado!F37="","",Estudio_Mercado!F37)</f>
        <v>1</v>
      </c>
      <c r="F37" s="251">
        <f>IF(Estudio_Mercado!Z37="","",Estudio_Mercado!Z37)</f>
        <v>32050.666666666668</v>
      </c>
      <c r="G37" s="251">
        <f>IF(Estudio_Mercado!Z37="","",Estudio_Mercado!AA37)</f>
        <v>32050.666666666668</v>
      </c>
      <c r="H37" s="248"/>
      <c r="I37" s="249"/>
      <c r="J37" s="250"/>
      <c r="K37" s="91" t="str">
        <f t="shared" si="5"/>
        <v>Valor vacío</v>
      </c>
      <c r="L37" s="253">
        <f t="shared" si="6"/>
        <v>32050.666666666668</v>
      </c>
      <c r="M37" s="91" t="str">
        <f t="shared" si="7"/>
        <v>Cumple</v>
      </c>
      <c r="N37" s="92">
        <f t="shared" si="8"/>
        <v>32050.666666666668</v>
      </c>
    </row>
    <row r="38" spans="2:53" ht="90">
      <c r="B38" s="85">
        <v>28</v>
      </c>
      <c r="C38" s="87" t="str">
        <f>IF(Estudio_Mercado!C38="","",Estudio_Mercado!C38)</f>
        <v>Guantes de arquero</v>
      </c>
      <c r="D38" s="87" t="str">
        <f>IF(Estudio_Mercado!D38="","",Estudio_Mercado!D38)</f>
        <v>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v>
      </c>
      <c r="E38" s="85">
        <f>IF(Estudio_Mercado!F38="","",Estudio_Mercado!F38)</f>
        <v>1</v>
      </c>
      <c r="F38" s="251">
        <f>IF(Estudio_Mercado!Z38="","",Estudio_Mercado!Z38)</f>
        <v>69416.666666666672</v>
      </c>
      <c r="G38" s="251">
        <f>IF(Estudio_Mercado!Z38="","",Estudio_Mercado!AA38)</f>
        <v>69416.666666666672</v>
      </c>
      <c r="H38" s="248"/>
      <c r="I38" s="249"/>
      <c r="J38" s="250"/>
      <c r="K38" s="91" t="str">
        <f t="shared" si="5"/>
        <v>Valor vacío</v>
      </c>
      <c r="L38" s="253">
        <f t="shared" si="6"/>
        <v>69416.666666666672</v>
      </c>
      <c r="M38" s="91" t="str">
        <f t="shared" si="7"/>
        <v>Cumple</v>
      </c>
      <c r="N38" s="92">
        <f t="shared" si="8"/>
        <v>69416.666666666672</v>
      </c>
    </row>
    <row r="39" spans="2:53" ht="90">
      <c r="B39" s="85">
        <v>29</v>
      </c>
      <c r="C39" s="87" t="str">
        <f>IF(Estudio_Mercado!C39="","",Estudio_Mercado!C39)</f>
        <v>Inflador de balones</v>
      </c>
      <c r="D39" s="87" t="str">
        <f>IF(Estudio_Mercado!D39="","",Estudio_Mercado!D39)</f>
        <v>Dimensiones: Longitud: 30 cm_x000D_
Materiales: Cuerpo en plástico ABS de alta resistencia, Boquilla metálica con aguja en acero inoxidable_x000D_
Características técnicas: Sistema manual de doble acción (infla al empujar y halar), Incluye aguja metálica intercambiable, Alta resistencia a uso frecuente, Compatible con balones deportivos estándar, Diseño ergonómico y portátil.</v>
      </c>
      <c r="E39" s="85">
        <f>IF(Estudio_Mercado!F39="","",Estudio_Mercado!F39)</f>
        <v>1</v>
      </c>
      <c r="F39" s="251">
        <f>IF(Estudio_Mercado!Z39="","",Estudio_Mercado!Z39)</f>
        <v>33201</v>
      </c>
      <c r="G39" s="251">
        <f>IF(Estudio_Mercado!Z39="","",Estudio_Mercado!AA39)</f>
        <v>33201</v>
      </c>
      <c r="H39" s="248"/>
      <c r="I39" s="249"/>
      <c r="J39" s="250"/>
      <c r="K39" s="91" t="str">
        <f t="shared" si="5"/>
        <v>Valor vacío</v>
      </c>
      <c r="L39" s="253">
        <f t="shared" si="6"/>
        <v>33201</v>
      </c>
      <c r="M39" s="91" t="str">
        <f t="shared" si="7"/>
        <v>Cumple</v>
      </c>
      <c r="N39" s="92">
        <f t="shared" si="8"/>
        <v>33201</v>
      </c>
    </row>
    <row r="40" spans="2:53" ht="60">
      <c r="B40" s="85">
        <v>30</v>
      </c>
      <c r="C40" s="87" t="str">
        <f>IF(Estudio_Mercado!C40="","",Estudio_Mercado!C40)</f>
        <v>Lazos</v>
      </c>
      <c r="D40" s="87" t="str">
        <f>IF(Estudio_Mercado!D40="","",Estudio_Mercado!D40)</f>
        <v>Lazo lastrado con un largo de 2 m ajustable y un peso de 90 gramos, con una empuñadura ergonómica y un revestimiento antideslizante, la cuerda está hecha de 100.0% Poliuretano termoplástico y el Asa: 50.0% Polipropileno y el otro 50.0% Estireno Etileno Butadieno Estireno</v>
      </c>
      <c r="E40" s="85">
        <f>IF(Estudio_Mercado!F40="","",Estudio_Mercado!F40)</f>
        <v>1</v>
      </c>
      <c r="F40" s="251">
        <f>IF(Estudio_Mercado!Z40="","",Estudio_Mercado!Z40)</f>
        <v>12536.332666666667</v>
      </c>
      <c r="G40" s="251">
        <f>IF(Estudio_Mercado!Z40="","",Estudio_Mercado!AA40)</f>
        <v>12536.332666666667</v>
      </c>
      <c r="H40" s="248"/>
      <c r="I40" s="249"/>
      <c r="J40" s="250"/>
      <c r="K40" s="91" t="str">
        <f t="shared" si="5"/>
        <v>Valor vacío</v>
      </c>
      <c r="L40" s="253">
        <f t="shared" si="6"/>
        <v>12536.332666666667</v>
      </c>
      <c r="M40" s="91" t="str">
        <f t="shared" si="7"/>
        <v>Cumple</v>
      </c>
      <c r="N40" s="92">
        <f t="shared" si="8"/>
        <v>12536.332666666667</v>
      </c>
    </row>
    <row r="41" spans="2:53" ht="30">
      <c r="B41" s="85">
        <v>31</v>
      </c>
      <c r="C41" s="87" t="str">
        <f>IF(Estudio_Mercado!C41="","",Estudio_Mercado!C41)</f>
        <v>Lentejas</v>
      </c>
      <c r="D41" s="87" t="str">
        <f>IF(Estudio_Mercado!D41="","",Estudio_Mercado!D41)</f>
        <v>Material flexible y resistente plástico o caucho, de colores visibles, diámetro aproximado 20 cm, apilables y de fácil transporte.</v>
      </c>
      <c r="E41" s="85">
        <f>IF(Estudio_Mercado!F41="","",Estudio_Mercado!F41)</f>
        <v>1</v>
      </c>
      <c r="F41" s="251">
        <f>IF(Estudio_Mercado!Z41="","",Estudio_Mercado!Z41)</f>
        <v>56747.53</v>
      </c>
      <c r="G41" s="251">
        <f>IF(Estudio_Mercado!Z41="","",Estudio_Mercado!AA41)</f>
        <v>56747.53</v>
      </c>
      <c r="H41" s="248"/>
      <c r="I41" s="249"/>
      <c r="J41" s="250"/>
      <c r="K41" s="91" t="str">
        <f t="shared" si="5"/>
        <v>Valor vacío</v>
      </c>
      <c r="L41" s="253">
        <f t="shared" si="6"/>
        <v>56747.53</v>
      </c>
      <c r="M41" s="91" t="str">
        <f t="shared" si="7"/>
        <v>Cumple</v>
      </c>
      <c r="N41" s="92">
        <f t="shared" si="8"/>
        <v>56747.53</v>
      </c>
    </row>
    <row r="42" spans="2:53" ht="30">
      <c r="B42" s="85">
        <v>32</v>
      </c>
      <c r="C42" s="87" t="str">
        <f>IF(Estudio_Mercado!C42="","",Estudio_Mercado!C42)</f>
        <v>Malla Red Precisión Fútbol</v>
      </c>
      <c r="D42" s="87" t="str">
        <f>IF(Estudio_Mercado!D42="","",Estudio_Mercado!D42)</f>
        <v>Red de precisión para arco de futbol 11._x000D_
Medidas: 7,32 x 2.44 m.</v>
      </c>
      <c r="E42" s="85">
        <f>IF(Estudio_Mercado!F42="","",Estudio_Mercado!F42)</f>
        <v>1</v>
      </c>
      <c r="F42" s="251">
        <f>IF(Estudio_Mercado!Z42="","",Estudio_Mercado!Z42)</f>
        <v>388693.66666666669</v>
      </c>
      <c r="G42" s="251">
        <f>IF(Estudio_Mercado!Z42="","",Estudio_Mercado!AA42)</f>
        <v>388693.66666666669</v>
      </c>
      <c r="H42" s="248"/>
      <c r="I42" s="249"/>
      <c r="J42" s="250"/>
      <c r="K42" s="91" t="str">
        <f t="shared" si="5"/>
        <v>Valor vacío</v>
      </c>
      <c r="L42" s="253">
        <f t="shared" si="6"/>
        <v>388693.66666666669</v>
      </c>
      <c r="M42" s="91" t="str">
        <f t="shared" si="7"/>
        <v>Cumple</v>
      </c>
      <c r="N42" s="92">
        <f t="shared" si="8"/>
        <v>388693.66666666669</v>
      </c>
    </row>
    <row r="43" spans="2:53" ht="60">
      <c r="B43" s="85">
        <v>33</v>
      </c>
      <c r="C43" s="87" t="str">
        <f>IF(Estudio_Mercado!C43="","",Estudio_Mercado!C43)</f>
        <v>Mancuernas 10 kg</v>
      </c>
      <c r="D43" s="87" t="str">
        <f>IF(Estudio_Mercado!D43="","",Estudio_Mercado!D43)</f>
        <v>Ancho: 15 cm hierro fundido encauchetadas_x000D_
Alto: 13 cm_x000D_
Peso: 10 kg_x000D_
Largo: 34.5 cm</v>
      </c>
      <c r="E43" s="85">
        <f>IF(Estudio_Mercado!F43="","",Estudio_Mercado!F43)</f>
        <v>1</v>
      </c>
      <c r="F43" s="251">
        <f>IF(Estudio_Mercado!Z43="","",Estudio_Mercado!Z43)</f>
        <v>120885.33286666666</v>
      </c>
      <c r="G43" s="251">
        <f>IF(Estudio_Mercado!Z43="","",Estudio_Mercado!AA43)</f>
        <v>120885.33286666666</v>
      </c>
      <c r="H43" s="248"/>
      <c r="I43" s="249"/>
      <c r="J43" s="250"/>
      <c r="K43" s="91" t="str">
        <f t="shared" si="5"/>
        <v>Valor vacío</v>
      </c>
      <c r="L43" s="253">
        <f t="shared" si="6"/>
        <v>120885.33286666666</v>
      </c>
      <c r="M43" s="91" t="str">
        <f t="shared" si="7"/>
        <v>Cumple</v>
      </c>
      <c r="N43" s="92">
        <f t="shared" si="8"/>
        <v>120885.33286666666</v>
      </c>
    </row>
    <row r="44" spans="2:53" ht="75">
      <c r="B44" s="85">
        <v>34</v>
      </c>
      <c r="C44" s="87" t="str">
        <f>IF(Estudio_Mercado!C44="","",Estudio_Mercado!C44)</f>
        <v>Mancuernas 2kg</v>
      </c>
      <c r="D44" s="87" t="str">
        <f>IF(Estudio_Mercado!D44="","",Estudio_Mercado!D44)</f>
        <v>Tipo: Pesas y mancuernas, hierro fundido encauchetadas_x000D_
Ancho: 10 cm_x000D_
Alto: 5 cm_x000D_
Peso: 2 kg_x000D_
Largo: 15 cm</v>
      </c>
      <c r="E44" s="85">
        <f>IF(Estudio_Mercado!F44="","",Estudio_Mercado!F44)</f>
        <v>1</v>
      </c>
      <c r="F44" s="251">
        <f>IF(Estudio_Mercado!Z44="","",Estudio_Mercado!Z44)</f>
        <v>27498.666766666665</v>
      </c>
      <c r="G44" s="251">
        <f>IF(Estudio_Mercado!Z44="","",Estudio_Mercado!AA44)</f>
        <v>27498.666766666665</v>
      </c>
      <c r="H44" s="248"/>
      <c r="I44" s="249"/>
      <c r="J44" s="250"/>
      <c r="K44" s="91" t="str">
        <f t="shared" si="5"/>
        <v>Valor vacío</v>
      </c>
      <c r="L44" s="253">
        <f t="shared" si="6"/>
        <v>27498.666766666665</v>
      </c>
      <c r="M44" s="91" t="str">
        <f t="shared" si="7"/>
        <v>Cumple</v>
      </c>
      <c r="N44" s="92">
        <f t="shared" si="8"/>
        <v>27498.666766666665</v>
      </c>
    </row>
    <row r="45" spans="2:53" ht="60">
      <c r="B45" s="85">
        <v>35</v>
      </c>
      <c r="C45" s="87" t="str">
        <f>IF(Estudio_Mercado!C45="","",Estudio_Mercado!C45)</f>
        <v>Mancuernas 5kg</v>
      </c>
      <c r="D45" s="87" t="str">
        <f>IF(Estudio_Mercado!D45="","",Estudio_Mercado!D45)</f>
        <v>Ancho: 10 cm hierro fundido encauchetadas_x000D_
Alto: 10 cm_x000D_
Largo: 20 cm_x000D_
Peso: 5 kg</v>
      </c>
      <c r="E45" s="85">
        <f>IF(Estudio_Mercado!F45="","",Estudio_Mercado!F45)</f>
        <v>1</v>
      </c>
      <c r="F45" s="251">
        <f>IF(Estudio_Mercado!Z45="","",Estudio_Mercado!Z45)</f>
        <v>66348.334966666662</v>
      </c>
      <c r="G45" s="251">
        <f>IF(Estudio_Mercado!Z45="","",Estudio_Mercado!AA45)</f>
        <v>66348.334966666662</v>
      </c>
      <c r="H45" s="248"/>
      <c r="I45" s="249"/>
      <c r="J45" s="250"/>
      <c r="K45" s="91" t="str">
        <f t="shared" si="5"/>
        <v>Valor vacío</v>
      </c>
      <c r="L45" s="253">
        <f t="shared" si="6"/>
        <v>66348.334966666662</v>
      </c>
      <c r="M45" s="91" t="str">
        <f t="shared" si="7"/>
        <v>Cumple</v>
      </c>
      <c r="N45" s="92">
        <f t="shared" si="8"/>
        <v>66348.334966666662</v>
      </c>
    </row>
    <row r="46" spans="2:53" ht="105">
      <c r="B46" s="85">
        <v>36</v>
      </c>
      <c r="C46" s="87" t="str">
        <f>IF(Estudio_Mercado!C46="","",Estudio_Mercado!C46)</f>
        <v>Muñecos de barrera</v>
      </c>
      <c r="D46" s="87" t="str">
        <f>IF(Estudio_Mercado!D46="","",Estudio_Mercado!D46)</f>
        <v>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v>
      </c>
      <c r="E46" s="85">
        <f>IF(Estudio_Mercado!F46="","",Estudio_Mercado!F46)</f>
        <v>1</v>
      </c>
      <c r="F46" s="251">
        <f>IF(Estudio_Mercado!Z46="","",Estudio_Mercado!Z46)</f>
        <v>298024.19896666665</v>
      </c>
      <c r="G46" s="251">
        <f>IF(Estudio_Mercado!Z46="","",Estudio_Mercado!AA46)</f>
        <v>298024.19896666665</v>
      </c>
      <c r="H46" s="248"/>
      <c r="I46" s="249"/>
      <c r="J46" s="250"/>
      <c r="K46" s="91" t="str">
        <f t="shared" si="5"/>
        <v>Valor vacío</v>
      </c>
      <c r="L46" s="253">
        <f t="shared" si="6"/>
        <v>298024.19896666665</v>
      </c>
      <c r="M46" s="91" t="str">
        <f t="shared" si="7"/>
        <v>Cumple</v>
      </c>
      <c r="N46" s="92">
        <f t="shared" si="8"/>
        <v>298024.19896666665</v>
      </c>
    </row>
    <row r="47" spans="2:53" ht="75">
      <c r="B47" s="85">
        <v>37</v>
      </c>
      <c r="C47" s="87" t="str">
        <f>IF(Estudio_Mercado!C47="","",Estudio_Mercado!C47)</f>
        <v>Paquete con bandas elásticas</v>
      </c>
      <c r="D47" s="87" t="str">
        <f>IF(Estudio_Mercado!D47="","",Estudio_Mercado!D47)</f>
        <v>Kit de bandas de entrenamiento de látex, con tensión y medidas acorde a cada color, paquete x 5:_x000D_
Verde: 60x5x0,04 cm / 5 libras, Azul: 60x5x0,06 cm / 15 libras, Amarillo: 60x5x0,08 cm / 20 libras, Rojo: 60x5x0,1 cm / 30 libras, Negro: 60x5x0,12 cm / 40 libras.</v>
      </c>
      <c r="E47" s="85">
        <f>IF(Estudio_Mercado!F47="","",Estudio_Mercado!F47)</f>
        <v>1</v>
      </c>
      <c r="F47" s="251">
        <f>IF(Estudio_Mercado!Z47="","",Estudio_Mercado!Z47)</f>
        <v>37683.333333333336</v>
      </c>
      <c r="G47" s="251">
        <f>IF(Estudio_Mercado!Z47="","",Estudio_Mercado!AA47)</f>
        <v>37683.333333333336</v>
      </c>
      <c r="H47" s="248"/>
      <c r="I47" s="249"/>
      <c r="J47" s="250"/>
      <c r="K47" s="91" t="str">
        <f t="shared" si="5"/>
        <v>Valor vacío</v>
      </c>
      <c r="L47" s="253">
        <f t="shared" si="6"/>
        <v>37683.333333333336</v>
      </c>
      <c r="M47" s="91" t="str">
        <f t="shared" si="7"/>
        <v>Cumple</v>
      </c>
      <c r="N47" s="92">
        <f t="shared" si="8"/>
        <v>37683.333333333336</v>
      </c>
    </row>
    <row r="48" spans="2:53" ht="120">
      <c r="B48" s="85">
        <v>38</v>
      </c>
      <c r="C48" s="87" t="str">
        <f>IF(Estudio_Mercado!C48="","",Estudio_Mercado!C48)</f>
        <v>Paracaídas</v>
      </c>
      <c r="D48" s="87" t="str">
        <f>IF(Estudio_Mercado!D48="","",Estudio_Mercado!D48)</f>
        <v>Consiste en una cúpula de nylon (137 cm aprox)_x000D_
Resistencia: Genera una fuerza de frenado, generalmente alrededor de que obliga a los músculos de la parte inferior del cuerpo a trabajar más intensamente._x000D_
Diseño: Ligero, plegable y fácil de transportar. Cuenta con paneles de malla para mayor estabilidad durante la carrera._x000D_
Ajuste: Posee un cinturón ajustable que se adapta a cualquier tamaño de jugador._x000D_
Seguridad: Incluye un sistema de liberación rápida para desprenderse fácilmente de la carga si es necesario</v>
      </c>
      <c r="E48" s="85">
        <f>IF(Estudio_Mercado!F48="","",Estudio_Mercado!F48)</f>
        <v>1</v>
      </c>
      <c r="F48" s="251">
        <f>IF(Estudio_Mercado!Z48="","",Estudio_Mercado!Z48)</f>
        <v>64260</v>
      </c>
      <c r="G48" s="251">
        <f>IF(Estudio_Mercado!Z48="","",Estudio_Mercado!AA48)</f>
        <v>64260</v>
      </c>
      <c r="H48" s="248"/>
      <c r="I48" s="249"/>
      <c r="J48" s="250"/>
      <c r="K48" s="91" t="str">
        <f t="shared" si="5"/>
        <v>Valor vacío</v>
      </c>
      <c r="L48" s="253">
        <f t="shared" si="6"/>
        <v>64260</v>
      </c>
      <c r="M48" s="91" t="str">
        <f t="shared" si="7"/>
        <v>Cumple</v>
      </c>
      <c r="N48" s="92">
        <f t="shared" si="8"/>
        <v>64260</v>
      </c>
    </row>
    <row r="49" spans="2:14" ht="45">
      <c r="B49" s="85">
        <v>39</v>
      </c>
      <c r="C49" s="87" t="str">
        <f>IF(Estudio_Mercado!C49="","",Estudio_Mercado!C49)</f>
        <v>Petos talla L</v>
      </c>
      <c r="D49" s="87" t="str">
        <f>IF(Estudio_Mercado!D49="","",Estudio_Mercado!D49)</f>
        <v>Petos tipo chaleco de tela malla pool con rebordes en tela poliéster. Con medidas de 53 cm de ancho al pecho y 72,5 cm de largo de color verde neón. Con logos institucionales aprobados por la oficina de prensa.</v>
      </c>
      <c r="E49" s="85">
        <f>IF(Estudio_Mercado!F49="","",Estudio_Mercado!F49)</f>
        <v>1</v>
      </c>
      <c r="F49" s="251">
        <f>IF(Estudio_Mercado!Z49="","",Estudio_Mercado!Z49)</f>
        <v>21420</v>
      </c>
      <c r="G49" s="251">
        <f>IF(Estudio_Mercado!Z49="","",Estudio_Mercado!AA49)</f>
        <v>21420</v>
      </c>
      <c r="H49" s="248"/>
      <c r="I49" s="249"/>
      <c r="J49" s="250"/>
      <c r="K49" s="91" t="str">
        <f t="shared" si="5"/>
        <v>Valor vacío</v>
      </c>
      <c r="L49" s="253">
        <f t="shared" si="6"/>
        <v>21420</v>
      </c>
      <c r="M49" s="91" t="str">
        <f t="shared" si="7"/>
        <v>Cumple</v>
      </c>
      <c r="N49" s="92">
        <f t="shared" si="8"/>
        <v>21420</v>
      </c>
    </row>
    <row r="50" spans="2:14" ht="45">
      <c r="B50" s="85">
        <v>40</v>
      </c>
      <c r="C50" s="87" t="str">
        <f>IF(Estudio_Mercado!C50="","",Estudio_Mercado!C50)</f>
        <v>Petos talla M</v>
      </c>
      <c r="D50" s="87" t="str">
        <f>IF(Estudio_Mercado!D50="","",Estudio_Mercado!D50)</f>
        <v>Petos tipo chaleco de tela malla pool con rebordes en tela poliéster. Con medidas de 51 cm de ancho al pecho y 71 cm de largo de color verde neón. Con logos institucionales aprobados por la oficina de prensa.</v>
      </c>
      <c r="E50" s="85">
        <f>IF(Estudio_Mercado!F50="","",Estudio_Mercado!F50)</f>
        <v>1</v>
      </c>
      <c r="F50" s="251">
        <f>IF(Estudio_Mercado!Z50="","",Estudio_Mercado!Z50)</f>
        <v>21420</v>
      </c>
      <c r="G50" s="251">
        <f>IF(Estudio_Mercado!Z50="","",Estudio_Mercado!AA50)</f>
        <v>21420</v>
      </c>
      <c r="H50" s="248"/>
      <c r="I50" s="249"/>
      <c r="J50" s="250"/>
      <c r="K50" s="91" t="str">
        <f t="shared" si="5"/>
        <v>Valor vacío</v>
      </c>
      <c r="L50" s="253">
        <f t="shared" si="6"/>
        <v>21420</v>
      </c>
      <c r="M50" s="91" t="str">
        <f t="shared" si="7"/>
        <v>Cumple</v>
      </c>
      <c r="N50" s="92">
        <f t="shared" si="8"/>
        <v>21420</v>
      </c>
    </row>
    <row r="51" spans="2:14" ht="45">
      <c r="B51" s="85">
        <v>41</v>
      </c>
      <c r="C51" s="87" t="str">
        <f>IF(Estudio_Mercado!C51="","",Estudio_Mercado!C51)</f>
        <v>Petos talla S</v>
      </c>
      <c r="D51" s="87" t="str">
        <f>IF(Estudio_Mercado!D51="","",Estudio_Mercado!D51)</f>
        <v xml:space="preserve">Petos tipo chaleco de tela malla pool con rebordes en tela poliéster. Con medidas de 49 cm de ancho al pecho y 69. 5 cm de largo de color verde neón. Con logos institucionales aprobados por la oficina de prensa. </v>
      </c>
      <c r="E51" s="85">
        <f>IF(Estudio_Mercado!F51="","",Estudio_Mercado!F51)</f>
        <v>1</v>
      </c>
      <c r="F51" s="251">
        <f>IF(Estudio_Mercado!Z51="","",Estudio_Mercado!Z51)</f>
        <v>19016.668066666665</v>
      </c>
      <c r="G51" s="251">
        <f>IF(Estudio_Mercado!Z51="","",Estudio_Mercado!AA51)</f>
        <v>19016.668066666665</v>
      </c>
      <c r="H51" s="248"/>
      <c r="I51" s="249"/>
      <c r="J51" s="250"/>
      <c r="K51" s="91" t="str">
        <f t="shared" si="5"/>
        <v>Valor vacío</v>
      </c>
      <c r="L51" s="253">
        <f t="shared" si="6"/>
        <v>19016.668066666665</v>
      </c>
      <c r="M51" s="91" t="str">
        <f t="shared" si="7"/>
        <v>Cumple</v>
      </c>
      <c r="N51" s="92">
        <f t="shared" si="8"/>
        <v>19016.668066666665</v>
      </c>
    </row>
    <row r="52" spans="2:14" ht="75">
      <c r="B52" s="85">
        <v>42</v>
      </c>
      <c r="C52" s="87" t="str">
        <f>IF(Estudio_Mercado!C52="","",Estudio_Mercado!C52)</f>
        <v>Platillos</v>
      </c>
      <c r="D52" s="87" t="str">
        <f>IF(Estudio_Mercado!D52="","",Estudio_Mercado!D52)</f>
        <v>Kit de platillos (30 unidades)_x000D_
Material en plástico indeformable._x000D_
Medidas: Diámetro: 19,5cm - Altura: 6cm_x000D_
Incluye: Soporte organizador y bolsa de transporte en nylon._x000D_
Color: Naranja - 30 conos</v>
      </c>
      <c r="E52" s="85">
        <f>IF(Estudio_Mercado!F52="","",Estudio_Mercado!F52)</f>
        <v>1</v>
      </c>
      <c r="F52" s="251">
        <f>IF(Estudio_Mercado!Z52="","",Estudio_Mercado!Z52)</f>
        <v>84093.333333333328</v>
      </c>
      <c r="G52" s="251">
        <f>IF(Estudio_Mercado!Z52="","",Estudio_Mercado!AA52)</f>
        <v>84093.333333333328</v>
      </c>
      <c r="H52" s="248"/>
      <c r="I52" s="249"/>
      <c r="J52" s="250"/>
      <c r="K52" s="91" t="str">
        <f t="shared" si="5"/>
        <v>Valor vacío</v>
      </c>
      <c r="L52" s="253">
        <f t="shared" si="6"/>
        <v>84093.333333333328</v>
      </c>
      <c r="M52" s="91" t="str">
        <f t="shared" si="7"/>
        <v>Cumple</v>
      </c>
      <c r="N52" s="92">
        <f t="shared" si="8"/>
        <v>84093.333333333328</v>
      </c>
    </row>
    <row r="53" spans="2:14" ht="75">
      <c r="B53" s="85">
        <v>43</v>
      </c>
      <c r="C53" s="87" t="str">
        <f>IF(Estudio_Mercado!C53="","",Estudio_Mercado!C53)</f>
        <v>Platillos triangulares</v>
      </c>
      <c r="D53" s="87" t="str">
        <f>IF(Estudio_Mercado!D53="","",Estudio_Mercado!D53)</f>
        <v>Dimensiones: Lado: 18 – 22 cm - Altura: 4 – 6 cm_x000D_
Materiales: PVC flexible de alta resistencia_x000D_
Características técnicas: Diseño triangular para mayor estabilidad, Alta visibilidad en campo, Flexibles, no se rompen al pisarse, Uso en señalización y ejercicios de precisión.</v>
      </c>
      <c r="E53" s="85">
        <f>IF(Estudio_Mercado!F53="","",Estudio_Mercado!F53)</f>
        <v>1</v>
      </c>
      <c r="F53" s="251">
        <f>IF(Estudio_Mercado!Z53="","",Estudio_Mercado!Z53)</f>
        <v>4904.6683000000003</v>
      </c>
      <c r="G53" s="251">
        <f>IF(Estudio_Mercado!Z53="","",Estudio_Mercado!AA53)</f>
        <v>4904.6683000000003</v>
      </c>
      <c r="H53" s="248"/>
      <c r="I53" s="249"/>
      <c r="J53" s="250"/>
      <c r="K53" s="91" t="str">
        <f t="shared" si="5"/>
        <v>Valor vacío</v>
      </c>
      <c r="L53" s="253">
        <f t="shared" si="6"/>
        <v>4904.6683000000003</v>
      </c>
      <c r="M53" s="91" t="str">
        <f t="shared" si="7"/>
        <v>Cumple</v>
      </c>
      <c r="N53" s="92">
        <f t="shared" si="8"/>
        <v>4904.6683000000003</v>
      </c>
    </row>
    <row r="54" spans="2:14" ht="30">
      <c r="B54" s="85">
        <v>44</v>
      </c>
      <c r="C54" s="87" t="str">
        <f>IF(Estudio_Mercado!C54="","",Estudio_Mercado!C54)</f>
        <v>Portería talla S</v>
      </c>
      <c r="D54" s="87" t="str">
        <f>IF(Estudio_Mercado!D54="","",Estudio_Mercado!D54)</f>
        <v>Portería de fútbol Classique 500 talla S -La portería mide 95 cm x 70 cm material PVC</v>
      </c>
      <c r="E54" s="85">
        <f>IF(Estudio_Mercado!F54="","",Estudio_Mercado!F54)</f>
        <v>1</v>
      </c>
      <c r="F54" s="251">
        <f>IF(Estudio_Mercado!Z54="","",Estudio_Mercado!Z54)</f>
        <v>80600.001066666664</v>
      </c>
      <c r="G54" s="251">
        <f>IF(Estudio_Mercado!Z54="","",Estudio_Mercado!AA54)</f>
        <v>80600.001066666664</v>
      </c>
      <c r="H54" s="248"/>
      <c r="I54" s="249"/>
      <c r="J54" s="250"/>
      <c r="K54" s="91" t="str">
        <f t="shared" si="5"/>
        <v>Valor vacío</v>
      </c>
      <c r="L54" s="253">
        <f t="shared" si="6"/>
        <v>80600.001066666664</v>
      </c>
      <c r="M54" s="91" t="str">
        <f t="shared" si="7"/>
        <v>Cumple</v>
      </c>
      <c r="N54" s="92">
        <f t="shared" si="8"/>
        <v>80600.001066666664</v>
      </c>
    </row>
    <row r="55" spans="2:14" ht="75">
      <c r="B55" s="85">
        <v>45</v>
      </c>
      <c r="C55" s="87" t="str">
        <f>IF(Estudio_Mercado!C55="","",Estudio_Mercado!C55)</f>
        <v>Rebotador arquero</v>
      </c>
      <c r="D55" s="87" t="str">
        <f>IF(Estudio_Mercado!D55="","",Estudio_Mercado!D55)</f>
        <v>Dimensiones: 60x60 cm_x000D_
Materiales: Marco en acero, Malla elástica de alta tensión, estructura metálica, portátil y resistente._x000D_
Características técnicas: Rebote controlado e impredecible, Uso en reflejos y reacción, Alta durabilidad en exteriores.</v>
      </c>
      <c r="E55" s="85">
        <f>IF(Estudio_Mercado!F55="","",Estudio_Mercado!F55)</f>
        <v>1</v>
      </c>
      <c r="F55" s="251">
        <f>IF(Estudio_Mercado!Z55="","",Estudio_Mercado!Z55)</f>
        <v>261972.66503333332</v>
      </c>
      <c r="G55" s="251">
        <f>IF(Estudio_Mercado!Z55="","",Estudio_Mercado!AA55)</f>
        <v>261972.66503333332</v>
      </c>
      <c r="H55" s="248"/>
      <c r="I55" s="249"/>
      <c r="J55" s="250"/>
      <c r="K55" s="91" t="str">
        <f t="shared" si="5"/>
        <v>Valor vacío</v>
      </c>
      <c r="L55" s="253">
        <f t="shared" si="6"/>
        <v>261972.66503333332</v>
      </c>
      <c r="M55" s="91" t="str">
        <f t="shared" si="7"/>
        <v>Cumple</v>
      </c>
      <c r="N55" s="92">
        <f t="shared" si="8"/>
        <v>261972.66503333332</v>
      </c>
    </row>
    <row r="56" spans="2:14" ht="195">
      <c r="B56" s="85">
        <v>46</v>
      </c>
      <c r="C56" s="87" t="str">
        <f>IF(Estudio_Mercado!C56="","",Estudio_Mercado!C56)</f>
        <v>Red Fútbol tenis</v>
      </c>
      <c r="D56" s="87" t="str">
        <f>IF(Estudio_Mercado!D56="","",Estudio_Mercado!D56)</f>
        <v>Medidas: Altura: 1,30m_x000D_
Ancho/Largo: Comúnmente de 3m a 6m para cubrir el ancho del campo de juego._x000D_
Materiales y Estructura:_x000D_
Malla: Fabricada en polipropileno o polietileno de alta tenacidad, diseñada para resistir impactos de balones de fútbol._x000D_
Bandas: Cuenta con bandas superiores (frecuentemente blancas y de PVC) para mejorar la visibilidad y durabilidad._x000D_
Parantes: Generalmente incluye postes de PVC o hierro desmontables y estacas para fijar en terrenos blandos._x000D_
Portabilidad: La mayoría son portátiles, con sistemas de "pop-up" (emergentes) o ensamblaje rápido, e incluyen un bolso para transporte._x000D_
Finalidad: Dividir el campo y exigir el control aéreo y la técnica de pies, cabeza o pecho sin que el balón pase por debajo.</v>
      </c>
      <c r="E56" s="85">
        <f>IF(Estudio_Mercado!F56="","",Estudio_Mercado!F56)</f>
        <v>1</v>
      </c>
      <c r="F56" s="251">
        <f>IF(Estudio_Mercado!Z56="","",Estudio_Mercado!Z56)</f>
        <v>76160</v>
      </c>
      <c r="G56" s="251">
        <f>IF(Estudio_Mercado!Z56="","",Estudio_Mercado!AA56)</f>
        <v>76160</v>
      </c>
      <c r="H56" s="248"/>
      <c r="I56" s="249"/>
      <c r="J56" s="250"/>
      <c r="K56" s="91" t="str">
        <f t="shared" si="5"/>
        <v>Valor vacío</v>
      </c>
      <c r="L56" s="253">
        <f t="shared" si="6"/>
        <v>76160</v>
      </c>
      <c r="M56" s="91" t="str">
        <f t="shared" si="7"/>
        <v>Cumple</v>
      </c>
      <c r="N56" s="92">
        <f t="shared" si="8"/>
        <v>76160</v>
      </c>
    </row>
    <row r="57" spans="2:14" ht="60">
      <c r="B57" s="85">
        <v>47</v>
      </c>
      <c r="C57" s="87" t="str">
        <f>IF(Estudio_Mercado!C57="","",Estudio_Mercado!C57)</f>
        <v>Rueda abdominal</v>
      </c>
      <c r="D57" s="87" t="str">
        <f>IF(Estudio_Mercado!D57="","",Estudio_Mercado!D57)</f>
        <v>Rueda Abdominal Rodillo Grueso Tipo Barril Gym_x000D_
Composición: 50%Plástico PP y 50% Caucho Antideslizante_x000D_
Peso máximo soportado de 120 kg para mayor seguridad en cada ejercicio._x000D_
Dimensiones: 15cmx8cm</v>
      </c>
      <c r="E57" s="85">
        <f>IF(Estudio_Mercado!F57="","",Estudio_Mercado!F57)</f>
        <v>1</v>
      </c>
      <c r="F57" s="251">
        <f>IF(Estudio_Mercado!Z57="","",Estudio_Mercado!Z57)</f>
        <v>47322.333333333336</v>
      </c>
      <c r="G57" s="251">
        <f>IF(Estudio_Mercado!Z57="","",Estudio_Mercado!AA57)</f>
        <v>47322.333333333336</v>
      </c>
      <c r="H57" s="248"/>
      <c r="I57" s="249"/>
      <c r="J57" s="250"/>
      <c r="K57" s="91" t="str">
        <f t="shared" si="5"/>
        <v>Valor vacío</v>
      </c>
      <c r="L57" s="253">
        <f t="shared" si="6"/>
        <v>47322.333333333336</v>
      </c>
      <c r="M57" s="91" t="str">
        <f t="shared" si="7"/>
        <v>Cumple</v>
      </c>
      <c r="N57" s="92">
        <f t="shared" si="8"/>
        <v>47322.333333333336</v>
      </c>
    </row>
    <row r="58" spans="2:14" ht="45">
      <c r="B58" s="85">
        <v>48</v>
      </c>
      <c r="C58" s="87" t="str">
        <f>IF(Estudio_Mercado!C58="","",Estudio_Mercado!C58)</f>
        <v>Silbatos</v>
      </c>
      <c r="D58" s="87" t="str">
        <f>IF(Estudio_Mercado!D58="","",Estudio_Mercado!D58)</f>
        <v>Silbato de aire, de material plástico con capacidad de producir un sonido no menor a 115 decibeles, con boquilla recubierta con látex y cordón de tela de 20 centímetros de largo</v>
      </c>
      <c r="E58" s="85">
        <f>IF(Estudio_Mercado!F58="","",Estudio_Mercado!F58)</f>
        <v>1</v>
      </c>
      <c r="F58" s="251">
        <f>IF(Estudio_Mercado!Z58="","",Estudio_Mercado!Z58)</f>
        <v>20613.334699999999</v>
      </c>
      <c r="G58" s="251">
        <f>IF(Estudio_Mercado!Z58="","",Estudio_Mercado!AA58)</f>
        <v>20613.334699999999</v>
      </c>
      <c r="H58" s="248"/>
      <c r="I58" s="249"/>
      <c r="J58" s="250"/>
      <c r="K58" s="91" t="str">
        <f t="shared" si="5"/>
        <v>Valor vacío</v>
      </c>
      <c r="L58" s="253">
        <f t="shared" si="6"/>
        <v>20613.334699999999</v>
      </c>
      <c r="M58" s="91" t="str">
        <f t="shared" si="7"/>
        <v>Cumple</v>
      </c>
      <c r="N58" s="92">
        <f t="shared" si="8"/>
        <v>20613.334699999999</v>
      </c>
    </row>
    <row r="59" spans="2:14" ht="30">
      <c r="B59" s="85">
        <v>49</v>
      </c>
      <c r="C59" s="87" t="str">
        <f>IF(Estudio_Mercado!C59="","",Estudio_Mercado!C59)</f>
        <v>Step</v>
      </c>
      <c r="D59" s="87" t="str">
        <f>IF(Estudio_Mercado!D59="","",Estudio_Mercado!D59)</f>
        <v>Material plástico de alta resistencia con superficie antideslizante, altura ajustable mediante módulos aprox. entre 10 y 25 cm.</v>
      </c>
      <c r="E59" s="85">
        <f>IF(Estudio_Mercado!F59="","",Estudio_Mercado!F59)</f>
        <v>1</v>
      </c>
      <c r="F59" s="251">
        <f>IF(Estudio_Mercado!Z59="","",Estudio_Mercado!Z59)</f>
        <v>104085.33333333333</v>
      </c>
      <c r="G59" s="251">
        <f>IF(Estudio_Mercado!Z59="","",Estudio_Mercado!AA59)</f>
        <v>104085.33333333333</v>
      </c>
      <c r="H59" s="248"/>
      <c r="I59" s="249"/>
      <c r="J59" s="250"/>
      <c r="K59" s="91" t="str">
        <f t="shared" si="5"/>
        <v>Valor vacío</v>
      </c>
      <c r="L59" s="253">
        <f t="shared" si="6"/>
        <v>104085.33333333333</v>
      </c>
      <c r="M59" s="91" t="str">
        <f t="shared" si="7"/>
        <v>Cumple</v>
      </c>
      <c r="N59" s="92">
        <f t="shared" si="8"/>
        <v>104085.33333333333</v>
      </c>
    </row>
    <row r="60" spans="2:14" ht="60">
      <c r="B60" s="85">
        <v>50</v>
      </c>
      <c r="C60" s="87" t="str">
        <f>IF(Estudio_Mercado!C60="","",Estudio_Mercado!C60)</f>
        <v>Tablero Táctico</v>
      </c>
      <c r="D60" s="87" t="str">
        <f>IF(Estudio_Mercado!D60="","",Estudio_Mercado!D60)</f>
        <v>Ancho x Altura28.5 cm x 42 cm_x000D_
MaterialesCuero sintético, Plástico_x000D_
Accesorios incluidos: Tablero con 26 fichas marcadoras 1 marcador borrable, 1 Tula.</v>
      </c>
      <c r="E60" s="85">
        <f>IF(Estudio_Mercado!F60="","",Estudio_Mercado!F60)</f>
        <v>1</v>
      </c>
      <c r="F60" s="251">
        <f>IF(Estudio_Mercado!Z60="","",Estudio_Mercado!Z60)</f>
        <v>89131</v>
      </c>
      <c r="G60" s="251">
        <f>IF(Estudio_Mercado!Z60="","",Estudio_Mercado!AA60)</f>
        <v>89131</v>
      </c>
      <c r="H60" s="248"/>
      <c r="I60" s="249"/>
      <c r="J60" s="250"/>
      <c r="K60" s="91" t="str">
        <f t="shared" si="5"/>
        <v>Valor vacío</v>
      </c>
      <c r="L60" s="253">
        <f t="shared" si="6"/>
        <v>89131</v>
      </c>
      <c r="M60" s="91" t="str">
        <f t="shared" si="7"/>
        <v>Cumple</v>
      </c>
      <c r="N60" s="92">
        <f t="shared" si="8"/>
        <v>89131</v>
      </c>
    </row>
    <row r="61" spans="2:14" ht="30">
      <c r="B61" s="85">
        <v>51</v>
      </c>
      <c r="C61" s="87" t="str">
        <f>IF(Estudio_Mercado!C61="","",Estudio_Mercado!C61)</f>
        <v>Trampolín</v>
      </c>
      <c r="D61" s="87" t="str">
        <f>IF(Estudio_Mercado!D61="","",Estudio_Mercado!D61)</f>
        <v>Composición: Tubos de Hierro, Gomas de caucho Tela Oxford_x000D_
Dimensiones: 100cm</v>
      </c>
      <c r="E61" s="85">
        <f>IF(Estudio_Mercado!F61="","",Estudio_Mercado!F61)</f>
        <v>1</v>
      </c>
      <c r="F61" s="251">
        <f>IF(Estudio_Mercado!Z61="","",Estudio_Mercado!Z61)</f>
        <v>393493.33333333331</v>
      </c>
      <c r="G61" s="251">
        <f>IF(Estudio_Mercado!Z61="","",Estudio_Mercado!AA61)</f>
        <v>393493.33333333331</v>
      </c>
      <c r="H61" s="248"/>
      <c r="I61" s="249"/>
      <c r="J61" s="250"/>
      <c r="K61" s="91" t="str">
        <f t="shared" si="5"/>
        <v>Valor vacío</v>
      </c>
      <c r="L61" s="253">
        <f t="shared" si="6"/>
        <v>393493.33333333331</v>
      </c>
      <c r="M61" s="91" t="str">
        <f t="shared" si="7"/>
        <v>Cumple</v>
      </c>
      <c r="N61" s="92">
        <f t="shared" si="8"/>
        <v>393493.33333333331</v>
      </c>
    </row>
    <row r="62" spans="2:14" ht="90">
      <c r="B62" s="85">
        <v>52</v>
      </c>
      <c r="C62" s="87" t="str">
        <f>IF(Estudio_Mercado!C62="","",Estudio_Mercado!C62)</f>
        <v>Trineo de arrastre</v>
      </c>
      <c r="D62" s="87" t="str">
        <f>IF(Estudio_Mercado!D62="","",Estudio_Mercado!D62)</f>
        <v>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v>
      </c>
      <c r="E62" s="85">
        <f>IF(Estudio_Mercado!F62="","",Estudio_Mercado!F62)</f>
        <v>1</v>
      </c>
      <c r="F62" s="251">
        <f>IF(Estudio_Mercado!Z62="","",Estudio_Mercado!Z62)</f>
        <v>245933.33333333334</v>
      </c>
      <c r="G62" s="251">
        <f>IF(Estudio_Mercado!Z62="","",Estudio_Mercado!AA62)</f>
        <v>245933.33333333334</v>
      </c>
      <c r="H62" s="248"/>
      <c r="I62" s="249"/>
      <c r="J62" s="250"/>
      <c r="K62" s="91" t="str">
        <f t="shared" si="5"/>
        <v>Valor vacío</v>
      </c>
      <c r="L62" s="253">
        <f t="shared" si="6"/>
        <v>245933.33333333334</v>
      </c>
      <c r="M62" s="91" t="str">
        <f t="shared" si="7"/>
        <v>Cumple</v>
      </c>
      <c r="N62" s="92">
        <f t="shared" si="8"/>
        <v>245933.33333333334</v>
      </c>
    </row>
    <row r="63" spans="2:14" ht="90">
      <c r="B63" s="85">
        <v>53</v>
      </c>
      <c r="C63" s="87" t="str">
        <f>IF(Estudio_Mercado!C63="","",Estudio_Mercado!C63)</f>
        <v>TRX</v>
      </c>
      <c r="D63" s="87" t="str">
        <f>IF(Estudio_Mercado!D63="","",Estudio_Mercado!D63)</f>
        <v>Material en poliéster y nailon de alta resistencia._x000D_
Mosquetón y agarres en acero inoxidable._x000D_
5 piezas (cinturón, 2 accesorios para brazos y piernas, y dos arnés en teratubos)._x000D_
Correa ajustable para diferentes niveles de altura._x000D_
Agarres antideslizantes._x000D_
Peso máximo de usuario: 200 kg.</v>
      </c>
      <c r="E63" s="85">
        <f>IF(Estudio_Mercado!F63="","",Estudio_Mercado!F63)</f>
        <v>1</v>
      </c>
      <c r="F63" s="251">
        <f>IF(Estudio_Mercado!Z63="","",Estudio_Mercado!Z63)</f>
        <v>222926.66666666666</v>
      </c>
      <c r="G63" s="251">
        <f>IF(Estudio_Mercado!Z63="","",Estudio_Mercado!AA63)</f>
        <v>222926.66666666666</v>
      </c>
      <c r="H63" s="248"/>
      <c r="I63" s="249"/>
      <c r="J63" s="250"/>
      <c r="K63" s="91" t="str">
        <f t="shared" si="5"/>
        <v>Valor vacío</v>
      </c>
      <c r="L63" s="253">
        <f t="shared" si="6"/>
        <v>222926.66666666666</v>
      </c>
      <c r="M63" s="91" t="str">
        <f t="shared" si="7"/>
        <v>Cumple</v>
      </c>
      <c r="N63" s="92">
        <f t="shared" si="8"/>
        <v>222926.66666666666</v>
      </c>
    </row>
    <row r="64" spans="2:14" ht="45">
      <c r="B64" s="85">
        <v>54</v>
      </c>
      <c r="C64" s="87" t="str">
        <f>IF(Estudio_Mercado!C64="","",Estudio_Mercado!C64)</f>
        <v>Tula balonera</v>
      </c>
      <c r="D64" s="87" t="str">
        <f>IF(Estudio_Mercado!D64="","",Estudio_Mercado!D64)</f>
        <v>Tula balonera de poliéster con maya en nylon, agarre reforzado para cargar con medidas de 130 cm x 45 cm que permite almacenar de 15 a 20 balones número 5, con base impermeable y cierre de cuerda a presión.</v>
      </c>
      <c r="E64" s="85">
        <f>IF(Estudio_Mercado!F64="","",Estudio_Mercado!F64)</f>
        <v>1</v>
      </c>
      <c r="F64" s="251">
        <f>IF(Estudio_Mercado!Z64="","",Estudio_Mercado!Z64)</f>
        <v>65013.666666666664</v>
      </c>
      <c r="G64" s="251">
        <f>IF(Estudio_Mercado!Z64="","",Estudio_Mercado!AA64)</f>
        <v>65013.666666666664</v>
      </c>
      <c r="H64" s="248"/>
      <c r="I64" s="249"/>
      <c r="J64" s="250"/>
      <c r="K64" s="91" t="str">
        <f t="shared" si="5"/>
        <v>Valor vacío</v>
      </c>
      <c r="L64" s="253">
        <f t="shared" si="6"/>
        <v>65013.666666666664</v>
      </c>
      <c r="M64" s="91" t="str">
        <f t="shared" si="7"/>
        <v>Cumple</v>
      </c>
      <c r="N64" s="92">
        <f t="shared" si="8"/>
        <v>65013.666666666664</v>
      </c>
    </row>
    <row r="65" spans="2:14" ht="30">
      <c r="B65" s="85">
        <v>55</v>
      </c>
      <c r="C65" s="87" t="str">
        <f>IF(Estudio_Mercado!C65="","",Estudio_Mercado!C65)</f>
        <v>Vallas de salto</v>
      </c>
      <c r="D65" s="87" t="str">
        <f>IF(Estudio_Mercado!D65="","",Estudio_Mercado!D65)</f>
        <v>Material resistente en PVC o aluminio similar, con estructura reforzada y altura ajustable o fija 60 cm, base amplia que garantiza estabilidad durante su uso.</v>
      </c>
      <c r="E65" s="85">
        <f>IF(Estudio_Mercado!F65="","",Estudio_Mercado!F65)</f>
        <v>1</v>
      </c>
      <c r="F65" s="251">
        <f>IF(Estudio_Mercado!Z65="","",Estudio_Mercado!Z65)</f>
        <v>50700.001566666666</v>
      </c>
      <c r="G65" s="251">
        <f>IF(Estudio_Mercado!Z65="","",Estudio_Mercado!AA65)</f>
        <v>50700.001566666666</v>
      </c>
      <c r="H65" s="248"/>
      <c r="I65" s="249"/>
      <c r="J65" s="250"/>
      <c r="K65" s="91" t="str">
        <f t="shared" si="5"/>
        <v>Valor vacío</v>
      </c>
      <c r="L65" s="253">
        <f t="shared" si="6"/>
        <v>50700.001566666666</v>
      </c>
      <c r="M65" s="91" t="str">
        <f t="shared" si="7"/>
        <v>Cumple</v>
      </c>
      <c r="N65" s="92">
        <f t="shared" si="8"/>
        <v>50700.001566666666</v>
      </c>
    </row>
    <row r="66" spans="2:14" ht="45">
      <c r="B66" s="85">
        <v>56</v>
      </c>
      <c r="C66" s="87" t="str">
        <f>IF(Estudio_Mercado!C66="","",Estudio_Mercado!C66)</f>
        <v>Vallas de velocidad</v>
      </c>
      <c r="D66" s="87" t="str">
        <f>IF(Estudio_Mercado!D66="","",Estudio_Mercado!D66)</f>
        <v>Material plástico resistente en PVC o aluminio polietileno de alta densidad, con estructura liviana y diseño portátil, altura aproximada 30 cm, base estable que permite uso en superficies sintéticas o naturales.</v>
      </c>
      <c r="E66" s="85">
        <f>IF(Estudio_Mercado!F66="","",Estudio_Mercado!F66)</f>
        <v>1</v>
      </c>
      <c r="F66" s="251">
        <f>IF(Estudio_Mercado!Z66="","",Estudio_Mercado!Z66)</f>
        <v>44286.667133333336</v>
      </c>
      <c r="G66" s="251">
        <f>IF(Estudio_Mercado!Z66="","",Estudio_Mercado!AA66)</f>
        <v>44286.667133333336</v>
      </c>
      <c r="H66" s="248"/>
      <c r="I66" s="249"/>
      <c r="J66" s="250"/>
      <c r="K66" s="91" t="str">
        <f t="shared" si="5"/>
        <v>Valor vacío</v>
      </c>
      <c r="L66" s="253">
        <f t="shared" si="6"/>
        <v>44286.667133333336</v>
      </c>
      <c r="M66" s="91" t="str">
        <f t="shared" si="7"/>
        <v>Cumple</v>
      </c>
      <c r="N66" s="92">
        <f t="shared" si="8"/>
        <v>44286.667133333336</v>
      </c>
    </row>
    <row r="67" spans="2:14">
      <c r="B67" s="266" t="s">
        <v>195</v>
      </c>
      <c r="C67" s="266"/>
      <c r="D67" s="266"/>
      <c r="E67" s="266"/>
      <c r="F67" s="266"/>
      <c r="G67" s="266"/>
      <c r="H67" s="95">
        <f>SUM(H11:H33)</f>
        <v>0</v>
      </c>
      <c r="I67" s="94"/>
      <c r="J67" s="267"/>
      <c r="K67" s="268"/>
      <c r="L67" s="268"/>
      <c r="M67" s="268"/>
      <c r="N67" s="269"/>
    </row>
    <row r="68" spans="2:14">
      <c r="B68" s="270" t="s">
        <v>51</v>
      </c>
      <c r="C68" s="271"/>
      <c r="D68" s="271"/>
      <c r="E68" s="271"/>
      <c r="F68" s="270" t="s">
        <v>51</v>
      </c>
      <c r="G68" s="271"/>
      <c r="H68" s="271"/>
      <c r="I68" s="271"/>
      <c r="J68" s="270" t="s">
        <v>51</v>
      </c>
      <c r="K68" s="271"/>
      <c r="L68" s="271"/>
      <c r="M68" s="271"/>
      <c r="N68" s="274"/>
    </row>
    <row r="69" spans="2:14">
      <c r="B69" s="272"/>
      <c r="C69" s="273"/>
      <c r="D69" s="273"/>
      <c r="E69" s="273"/>
      <c r="F69" s="272"/>
      <c r="G69" s="273"/>
      <c r="H69" s="273"/>
      <c r="I69" s="273"/>
      <c r="J69" s="272"/>
      <c r="K69" s="273"/>
      <c r="L69" s="273"/>
      <c r="M69" s="273"/>
      <c r="N69" s="275"/>
    </row>
    <row r="70" spans="2:14">
      <c r="B70" s="85">
        <v>1</v>
      </c>
      <c r="C70" s="86" t="e">
        <f>Estudio_Mercado!#REF!</f>
        <v>#REF!</v>
      </c>
      <c r="D70" s="86" t="e">
        <f>Estudio_Mercado!#REF!</f>
        <v>#REF!</v>
      </c>
      <c r="E70" s="85" t="e">
        <f>IF(Estudio_Mercado!#REF!="","",Estudio_Mercado!#REF!)</f>
        <v>#REF!</v>
      </c>
      <c r="F70" s="101" t="e">
        <f>IF(Estudio_Mercado!#REF!="","",Estudio_Mercado!#REF!)</f>
        <v>#REF!</v>
      </c>
      <c r="G70" s="101" t="e">
        <f>IF(Estudio_Mercado!#REF!="","",Estudio_Mercado!#REF!)</f>
        <v>#REF!</v>
      </c>
      <c r="H70" s="88"/>
      <c r="I70" s="89"/>
      <c r="J70" s="90"/>
      <c r="K70" s="91" t="str">
        <f t="shared" ref="K70" si="9">IF(H70&lt;&gt;0,IF(J70="Ofertable",IF(AND(F70&gt;=H70,H70&lt;&gt;0),"Cumple","No cumple"),IF(J70="No Ofertable",IF(F70=H70,"Cumple","No cumple"),"")),"Valor vacío")</f>
        <v>Valor vacío</v>
      </c>
      <c r="L70" s="92" t="e">
        <f t="shared" ref="L70" si="10">F70-H70</f>
        <v>#REF!</v>
      </c>
      <c r="M70" s="91" t="e">
        <f t="shared" ref="M70" si="11">IF(G70&gt;=I70,"Cumple","No cumple")</f>
        <v>#REF!</v>
      </c>
      <c r="N70" s="92" t="e">
        <f t="shared" ref="N70" si="12">G70-I70</f>
        <v>#REF!</v>
      </c>
    </row>
    <row r="71" spans="2:14">
      <c r="B71" s="85">
        <v>2</v>
      </c>
      <c r="C71" s="86" t="e">
        <f>Estudio_Mercado!#REF!</f>
        <v>#REF!</v>
      </c>
      <c r="D71" s="86" t="e">
        <f>Estudio_Mercado!#REF!</f>
        <v>#REF!</v>
      </c>
      <c r="E71" s="85" t="e">
        <f>IF(Estudio_Mercado!#REF!="","",Estudio_Mercado!#REF!)</f>
        <v>#REF!</v>
      </c>
      <c r="F71" s="101" t="e">
        <f>IF(Estudio_Mercado!#REF!="","",Estudio_Mercado!#REF!)</f>
        <v>#REF!</v>
      </c>
      <c r="G71" s="101" t="e">
        <f>IF(Estudio_Mercado!#REF!="","",Estudio_Mercado!#REF!)</f>
        <v>#REF!</v>
      </c>
      <c r="H71" s="88"/>
      <c r="I71" s="89"/>
      <c r="J71" s="90"/>
      <c r="K71" s="91" t="str">
        <f t="shared" ref="K71:K75" si="13">IF(H71&lt;&gt;0,IF(J71="Ofertable",IF(AND(F71&gt;=H71,H71&lt;&gt;0),"Cumple","No cumple"),IF(J71="No Ofertable",IF(F71=H71,"Cumple","No cumple"),"")),"Valor vacío")</f>
        <v>Valor vacío</v>
      </c>
      <c r="L71" s="92" t="e">
        <f t="shared" ref="L71:L75" si="14">F71-H71</f>
        <v>#REF!</v>
      </c>
      <c r="M71" s="91" t="e">
        <f t="shared" ref="M71:M75" si="15">IF(G71&gt;=I71,"Cumple","No cumple")</f>
        <v>#REF!</v>
      </c>
      <c r="N71" s="92" t="e">
        <f t="shared" ref="N71:N75" si="16">G71-I71</f>
        <v>#REF!</v>
      </c>
    </row>
    <row r="72" spans="2:14">
      <c r="B72" s="85">
        <v>3</v>
      </c>
      <c r="C72" s="86" t="e">
        <f>Estudio_Mercado!#REF!</f>
        <v>#REF!</v>
      </c>
      <c r="D72" s="86" t="e">
        <f>Estudio_Mercado!#REF!</f>
        <v>#REF!</v>
      </c>
      <c r="E72" s="85" t="e">
        <f>IF(Estudio_Mercado!#REF!="","",Estudio_Mercado!#REF!)</f>
        <v>#REF!</v>
      </c>
      <c r="F72" s="101" t="e">
        <f>IF(Estudio_Mercado!#REF!="","",Estudio_Mercado!#REF!)</f>
        <v>#REF!</v>
      </c>
      <c r="G72" s="101" t="e">
        <f>IF(Estudio_Mercado!#REF!="","",Estudio_Mercado!#REF!)</f>
        <v>#REF!</v>
      </c>
      <c r="H72" s="88"/>
      <c r="I72" s="89"/>
      <c r="J72" s="90"/>
      <c r="K72" s="91" t="str">
        <f t="shared" si="13"/>
        <v>Valor vacío</v>
      </c>
      <c r="L72" s="92" t="e">
        <f t="shared" si="14"/>
        <v>#REF!</v>
      </c>
      <c r="M72" s="91" t="e">
        <f t="shared" si="15"/>
        <v>#REF!</v>
      </c>
      <c r="N72" s="92" t="e">
        <f t="shared" si="16"/>
        <v>#REF!</v>
      </c>
    </row>
    <row r="73" spans="2:14">
      <c r="B73" s="85">
        <v>4</v>
      </c>
      <c r="C73" s="86" t="e">
        <f>Estudio_Mercado!#REF!</f>
        <v>#REF!</v>
      </c>
      <c r="D73" s="86" t="e">
        <f>Estudio_Mercado!#REF!</f>
        <v>#REF!</v>
      </c>
      <c r="E73" s="85" t="e">
        <f>IF(Estudio_Mercado!#REF!="","",Estudio_Mercado!#REF!)</f>
        <v>#REF!</v>
      </c>
      <c r="F73" s="101" t="e">
        <f>IF(Estudio_Mercado!#REF!="","",Estudio_Mercado!#REF!)</f>
        <v>#REF!</v>
      </c>
      <c r="G73" s="101" t="e">
        <f>IF(Estudio_Mercado!#REF!="","",Estudio_Mercado!#REF!)</f>
        <v>#REF!</v>
      </c>
      <c r="H73" s="88"/>
      <c r="I73" s="89"/>
      <c r="J73" s="90"/>
      <c r="K73" s="91" t="str">
        <f t="shared" si="13"/>
        <v>Valor vacío</v>
      </c>
      <c r="L73" s="92" t="e">
        <f t="shared" si="14"/>
        <v>#REF!</v>
      </c>
      <c r="M73" s="91" t="e">
        <f t="shared" si="15"/>
        <v>#REF!</v>
      </c>
      <c r="N73" s="92" t="e">
        <f t="shared" si="16"/>
        <v>#REF!</v>
      </c>
    </row>
    <row r="74" spans="2:14">
      <c r="B74" s="85">
        <v>5</v>
      </c>
      <c r="C74" s="86" t="e">
        <f>Estudio_Mercado!#REF!</f>
        <v>#REF!</v>
      </c>
      <c r="D74" s="86" t="e">
        <f>Estudio_Mercado!#REF!</f>
        <v>#REF!</v>
      </c>
      <c r="E74" s="85" t="e">
        <f>IF(Estudio_Mercado!#REF!="","",Estudio_Mercado!#REF!)</f>
        <v>#REF!</v>
      </c>
      <c r="F74" s="101" t="e">
        <f>IF(Estudio_Mercado!#REF!="","",Estudio_Mercado!#REF!)</f>
        <v>#REF!</v>
      </c>
      <c r="G74" s="101" t="e">
        <f>IF(Estudio_Mercado!#REF!="","",Estudio_Mercado!#REF!)</f>
        <v>#REF!</v>
      </c>
      <c r="H74" s="88"/>
      <c r="I74" s="89"/>
      <c r="J74" s="90"/>
      <c r="K74" s="91" t="str">
        <f t="shared" si="13"/>
        <v>Valor vacío</v>
      </c>
      <c r="L74" s="92" t="e">
        <f t="shared" si="14"/>
        <v>#REF!</v>
      </c>
      <c r="M74" s="91" t="e">
        <f t="shared" si="15"/>
        <v>#REF!</v>
      </c>
      <c r="N74" s="92" t="e">
        <f t="shared" si="16"/>
        <v>#REF!</v>
      </c>
    </row>
    <row r="75" spans="2:14">
      <c r="B75" s="85">
        <v>6</v>
      </c>
      <c r="C75" s="86" t="e">
        <f>Estudio_Mercado!#REF!</f>
        <v>#REF!</v>
      </c>
      <c r="D75" s="86" t="e">
        <f>Estudio_Mercado!#REF!</f>
        <v>#REF!</v>
      </c>
      <c r="E75" s="85" t="e">
        <f>IF(Estudio_Mercado!#REF!="","",Estudio_Mercado!#REF!)</f>
        <v>#REF!</v>
      </c>
      <c r="F75" s="101" t="e">
        <f>IF(Estudio_Mercado!#REF!="","",Estudio_Mercado!#REF!)</f>
        <v>#REF!</v>
      </c>
      <c r="G75" s="101" t="e">
        <f>IF(Estudio_Mercado!#REF!="","",Estudio_Mercado!#REF!)</f>
        <v>#REF!</v>
      </c>
      <c r="H75" s="88"/>
      <c r="I75" s="89"/>
      <c r="J75" s="90"/>
      <c r="K75" s="91" t="str">
        <f t="shared" si="13"/>
        <v>Valor vacío</v>
      </c>
      <c r="L75" s="92" t="e">
        <f t="shared" si="14"/>
        <v>#REF!</v>
      </c>
      <c r="M75" s="91" t="e">
        <f t="shared" si="15"/>
        <v>#REF!</v>
      </c>
      <c r="N75" s="92" t="e">
        <f t="shared" si="16"/>
        <v>#REF!</v>
      </c>
    </row>
    <row r="76" spans="2:14">
      <c r="B76" s="266" t="s">
        <v>8</v>
      </c>
      <c r="C76" s="266"/>
      <c r="D76" s="266"/>
      <c r="E76" s="266"/>
      <c r="F76" s="266"/>
      <c r="G76" s="266"/>
      <c r="H76" s="95">
        <f>SUM(H70:H75)</f>
        <v>0</v>
      </c>
      <c r="I76" s="94"/>
      <c r="J76" s="267"/>
      <c r="K76" s="268"/>
      <c r="L76" s="268"/>
      <c r="M76" s="268"/>
      <c r="N76" s="269"/>
    </row>
    <row r="77" spans="2:14" ht="15.75">
      <c r="B77" s="262" t="s">
        <v>196</v>
      </c>
      <c r="C77" s="262"/>
      <c r="D77" s="262"/>
      <c r="E77" s="263"/>
      <c r="F77" s="263"/>
      <c r="G77" s="263"/>
      <c r="H77" s="263"/>
      <c r="I77" s="263"/>
      <c r="J77" s="93"/>
    </row>
    <row r="78" spans="2:14" ht="15.75">
      <c r="B78" s="262" t="s">
        <v>197</v>
      </c>
      <c r="C78" s="262"/>
      <c r="D78" s="262"/>
      <c r="E78" s="263"/>
      <c r="F78" s="263"/>
      <c r="G78" s="263"/>
      <c r="H78" s="263"/>
      <c r="I78" s="263"/>
      <c r="J78" s="93"/>
    </row>
    <row r="79" spans="2:14" ht="15.75">
      <c r="B79" s="262" t="s">
        <v>198</v>
      </c>
      <c r="C79" s="262"/>
      <c r="D79" s="262"/>
      <c r="E79" s="263"/>
      <c r="F79" s="263"/>
      <c r="G79" s="263"/>
      <c r="H79" s="263"/>
      <c r="I79" s="263"/>
      <c r="J79" s="93"/>
    </row>
    <row r="80" spans="2:14" ht="15.75">
      <c r="B80" s="262" t="s">
        <v>199</v>
      </c>
      <c r="C80" s="262"/>
      <c r="D80" s="262"/>
      <c r="E80" s="263"/>
      <c r="F80" s="263"/>
      <c r="G80" s="263"/>
      <c r="H80" s="263"/>
      <c r="I80" s="263"/>
      <c r="J80" s="93"/>
    </row>
    <row r="81" spans="2:9">
      <c r="B81" s="264" t="s">
        <v>200</v>
      </c>
      <c r="C81" s="264"/>
      <c r="D81" s="264"/>
      <c r="E81" s="264"/>
      <c r="F81" s="264"/>
      <c r="G81" s="264"/>
      <c r="H81" s="264"/>
      <c r="I81" s="264"/>
    </row>
    <row r="82" spans="2:9">
      <c r="E82" s="7"/>
      <c r="F82" s="102"/>
      <c r="G82" s="102"/>
    </row>
    <row r="83" spans="2:9">
      <c r="D83" s="7"/>
      <c r="E83" s="7"/>
      <c r="F83" s="102"/>
      <c r="G83" s="102"/>
    </row>
    <row r="84" spans="2:9">
      <c r="D84" s="7"/>
      <c r="E84" s="7"/>
      <c r="F84" s="102"/>
      <c r="G84" s="102"/>
    </row>
    <row r="85" spans="2:9">
      <c r="D85" s="7"/>
      <c r="E85" s="7"/>
      <c r="F85" s="102"/>
      <c r="G85" s="102"/>
    </row>
    <row r="86" spans="2:9">
      <c r="D86" s="7"/>
      <c r="E86" s="7"/>
      <c r="F86" s="102"/>
      <c r="G86" s="102"/>
    </row>
  </sheetData>
  <mergeCells count="27">
    <mergeCell ref="B78:D78"/>
    <mergeCell ref="E78:I78"/>
    <mergeCell ref="B6:C7"/>
    <mergeCell ref="D6:I6"/>
    <mergeCell ref="E7:I7"/>
    <mergeCell ref="B8:E8"/>
    <mergeCell ref="B9:B10"/>
    <mergeCell ref="C9:C10"/>
    <mergeCell ref="D9:D10"/>
    <mergeCell ref="E9:E10"/>
    <mergeCell ref="F9:G9"/>
    <mergeCell ref="H9:I9"/>
    <mergeCell ref="J9:N9"/>
    <mergeCell ref="B77:D77"/>
    <mergeCell ref="E77:I77"/>
    <mergeCell ref="B67:G67"/>
    <mergeCell ref="J67:N67"/>
    <mergeCell ref="B68:E69"/>
    <mergeCell ref="F68:I69"/>
    <mergeCell ref="J68:N69"/>
    <mergeCell ref="B76:G76"/>
    <mergeCell ref="J76:N76"/>
    <mergeCell ref="B79:D79"/>
    <mergeCell ref="E79:I79"/>
    <mergeCell ref="B80:D80"/>
    <mergeCell ref="E80:I80"/>
    <mergeCell ref="B81:I81"/>
  </mergeCells>
  <conditionalFormatting sqref="L11:L66 N11:N66">
    <cfRule type="cellIs" dxfId="13" priority="15" operator="lessThan">
      <formula>0</formula>
    </cfRule>
    <cfRule type="cellIs" dxfId="12" priority="16" operator="lessThan">
      <formula>0</formula>
    </cfRule>
  </conditionalFormatting>
  <conditionalFormatting sqref="L70 N70">
    <cfRule type="cellIs" dxfId="11" priority="7" operator="lessThan">
      <formula>0</formula>
    </cfRule>
    <cfRule type="cellIs" dxfId="10" priority="8" operator="lessThan">
      <formula>0</formula>
    </cfRule>
  </conditionalFormatting>
  <conditionalFormatting sqref="L71:L75 N71:N75">
    <cfRule type="cellIs" dxfId="9" priority="5" operator="lessThan">
      <formula>0</formula>
    </cfRule>
    <cfRule type="cellIs" dxfId="8" priority="6" operator="lessThan">
      <formula>0</formula>
    </cfRule>
  </conditionalFormatting>
  <dataValidations count="1">
    <dataValidation type="list" allowBlank="1" showInputMessage="1" showErrorMessage="1" sqref="J70:J76 J11:J67" xr:uid="{3EDDE622-3B58-4F14-B0A4-7EFE69923BD9}">
      <formula1>"Ofertable,No Ofertable"</formula1>
    </dataValidation>
  </dataValidation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3"/>
  <sheetViews>
    <sheetView workbookViewId="0">
      <selection activeCell="E2" sqref="E2"/>
    </sheetView>
  </sheetViews>
  <sheetFormatPr baseColWidth="10" defaultColWidth="11.42578125" defaultRowHeight="1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 r="A2" s="112" t="s">
        <v>201</v>
      </c>
      <c r="B2" s="112" t="s">
        <v>202</v>
      </c>
      <c r="C2" s="112" t="s">
        <v>203</v>
      </c>
      <c r="D2" s="112" t="s">
        <v>12</v>
      </c>
      <c r="E2" s="112" t="s">
        <v>13</v>
      </c>
      <c r="F2" s="112" t="s">
        <v>29</v>
      </c>
      <c r="G2" s="112" t="s">
        <v>30</v>
      </c>
      <c r="H2" s="112" t="s">
        <v>31</v>
      </c>
      <c r="I2" s="113" t="s">
        <v>204</v>
      </c>
      <c r="J2" s="113" t="s">
        <v>205</v>
      </c>
      <c r="K2" s="113" t="s">
        <v>206</v>
      </c>
      <c r="L2" s="113" t="s">
        <v>207</v>
      </c>
      <c r="M2" s="113" t="s">
        <v>14</v>
      </c>
      <c r="N2" s="114" t="s">
        <v>208</v>
      </c>
      <c r="O2" s="113" t="s">
        <v>209</v>
      </c>
      <c r="P2" s="113" t="s">
        <v>210</v>
      </c>
      <c r="Q2" s="113" t="s">
        <v>15</v>
      </c>
      <c r="R2" s="113" t="s">
        <v>36</v>
      </c>
      <c r="S2" s="113" t="s">
        <v>17</v>
      </c>
      <c r="T2" s="113" t="s">
        <v>33</v>
      </c>
      <c r="U2" s="113" t="s">
        <v>34</v>
      </c>
      <c r="V2" s="112" t="s">
        <v>211</v>
      </c>
      <c r="W2" s="112" t="s">
        <v>212</v>
      </c>
      <c r="X2" s="112" t="s">
        <v>213</v>
      </c>
      <c r="Y2" s="112" t="s">
        <v>214</v>
      </c>
      <c r="Z2" s="112" t="s">
        <v>16</v>
      </c>
      <c r="AA2" s="112" t="s">
        <v>215</v>
      </c>
      <c r="AB2" s="112" t="s">
        <v>209</v>
      </c>
      <c r="AC2" s="112" t="s">
        <v>210</v>
      </c>
      <c r="AD2" s="112" t="s">
        <v>19</v>
      </c>
      <c r="AE2" s="112" t="s">
        <v>36</v>
      </c>
      <c r="AF2" s="112" t="s">
        <v>17</v>
      </c>
      <c r="AG2" s="112" t="s">
        <v>33</v>
      </c>
      <c r="AH2" s="112" t="s">
        <v>34</v>
      </c>
      <c r="AI2" s="115" t="s">
        <v>216</v>
      </c>
      <c r="AJ2" s="115" t="s">
        <v>217</v>
      </c>
      <c r="AK2" s="115" t="s">
        <v>218</v>
      </c>
      <c r="AL2" s="115" t="s">
        <v>219</v>
      </c>
      <c r="AM2" s="115" t="s">
        <v>18</v>
      </c>
      <c r="AN2" s="115" t="s">
        <v>215</v>
      </c>
      <c r="AO2" s="115" t="s">
        <v>209</v>
      </c>
      <c r="AP2" s="115" t="s">
        <v>210</v>
      </c>
      <c r="AQ2" s="116" t="s">
        <v>19</v>
      </c>
      <c r="AR2" s="116" t="s">
        <v>36</v>
      </c>
      <c r="AS2" s="116" t="s">
        <v>17</v>
      </c>
      <c r="AT2" s="116" t="s">
        <v>33</v>
      </c>
      <c r="AU2" s="116" t="s">
        <v>34</v>
      </c>
      <c r="AV2" s="113" t="s">
        <v>37</v>
      </c>
      <c r="AW2" s="113" t="s">
        <v>38</v>
      </c>
      <c r="AX2" s="113" t="s">
        <v>39</v>
      </c>
      <c r="AY2" s="113" t="s">
        <v>20</v>
      </c>
      <c r="AZ2" s="117" t="s">
        <v>220</v>
      </c>
      <c r="BA2" s="118" t="s">
        <v>221</v>
      </c>
      <c r="BB2" s="118" t="s">
        <v>222</v>
      </c>
    </row>
    <row r="3" spans="1:54" ht="75">
      <c r="A3" s="6" t="s">
        <v>223</v>
      </c>
      <c r="B3" s="6" t="s">
        <v>224</v>
      </c>
      <c r="C3" s="6">
        <v>82101502</v>
      </c>
      <c r="D3" s="6" t="s">
        <v>225</v>
      </c>
      <c r="E3" s="162" t="s">
        <v>226</v>
      </c>
      <c r="F3" s="119" t="s">
        <v>227</v>
      </c>
      <c r="G3" s="163">
        <v>1</v>
      </c>
      <c r="H3" s="119" t="s">
        <v>228</v>
      </c>
      <c r="I3" s="120" t="s">
        <v>229</v>
      </c>
      <c r="J3" s="121">
        <v>46155</v>
      </c>
      <c r="K3" s="164" t="s">
        <v>230</v>
      </c>
      <c r="L3" s="165" t="s">
        <v>231</v>
      </c>
      <c r="M3" s="121" t="s">
        <v>232</v>
      </c>
      <c r="N3" s="122">
        <v>490000</v>
      </c>
      <c r="O3" s="122" t="s">
        <v>233</v>
      </c>
      <c r="P3" s="122" t="s">
        <v>234</v>
      </c>
      <c r="Q3" s="123">
        <f t="shared" ref="Q3:Q12" si="0">IF(O3="IVA Incluido",(N3/1.19),N3)</f>
        <v>411764.70588235295</v>
      </c>
      <c r="R3" s="124">
        <f>IF(P3="Si tiene IVA",Q3*19%,0)</f>
        <v>78235.294117647063</v>
      </c>
      <c r="S3" s="124">
        <f t="shared" ref="S3:S12" si="1">Q3+R3</f>
        <v>490000</v>
      </c>
      <c r="T3" s="124">
        <f t="shared" ref="T3:T12" si="2">IF(B3="","",(N3*G3))</f>
        <v>490000</v>
      </c>
      <c r="U3" s="124">
        <f t="shared" ref="U3:U12" si="3">IF(B3="","",(S3*G3))</f>
        <v>490000</v>
      </c>
      <c r="V3" s="125" t="s">
        <v>229</v>
      </c>
      <c r="W3" s="126">
        <v>46155</v>
      </c>
      <c r="X3" s="166" t="s">
        <v>235</v>
      </c>
      <c r="Y3" s="167" t="s">
        <v>236</v>
      </c>
      <c r="Z3" s="168" t="s">
        <v>237</v>
      </c>
      <c r="AA3" s="127">
        <v>550000</v>
      </c>
      <c r="AB3" s="127" t="s">
        <v>233</v>
      </c>
      <c r="AC3" s="127" t="s">
        <v>234</v>
      </c>
      <c r="AD3" s="128">
        <f>IF(AB3="IVA Incluido",(AA3/1.19),AA3)</f>
        <v>462184.87394957984</v>
      </c>
      <c r="AE3" s="129">
        <f t="shared" ref="AE3:AE12" si="4">IF(AC3="Si tiene IVA",AD3*19%,0)</f>
        <v>87815.126050420164</v>
      </c>
      <c r="AF3" s="129">
        <f t="shared" ref="AF3:AF12" si="5">AD3+AE3</f>
        <v>550000</v>
      </c>
      <c r="AG3" s="129">
        <f t="shared" ref="AG3:AG12" si="6">IF(O3="","",(AA3*G3))</f>
        <v>550000</v>
      </c>
      <c r="AH3" s="129">
        <f t="shared" ref="AH3:AH12" si="7">IF(O3="","",(AF3*G3))</f>
        <v>550000</v>
      </c>
      <c r="AI3" s="130" t="s">
        <v>229</v>
      </c>
      <c r="AJ3" s="131">
        <v>46155</v>
      </c>
      <c r="AK3" s="132" t="s">
        <v>238</v>
      </c>
      <c r="AL3" s="169" t="s">
        <v>231</v>
      </c>
      <c r="AM3" s="133" t="s">
        <v>239</v>
      </c>
      <c r="AN3" s="134">
        <v>585000</v>
      </c>
      <c r="AO3" s="134" t="s">
        <v>240</v>
      </c>
      <c r="AP3" s="135" t="s">
        <v>234</v>
      </c>
      <c r="AQ3" s="136">
        <f t="shared" ref="AQ3:AQ12" si="8">IF(AO3="IVA Incluido",(AN3/1.19),AN3)</f>
        <v>585000</v>
      </c>
      <c r="AR3" s="137">
        <f t="shared" ref="AR3:AR12" si="9">IF(AP3="Si tiene IVA",AQ3*19%,0)</f>
        <v>111150</v>
      </c>
      <c r="AS3" s="137">
        <f t="shared" ref="AS3:AS12" si="10">AQ3+AR3</f>
        <v>696150</v>
      </c>
      <c r="AT3" s="137">
        <f t="shared" ref="AT3:AT12" si="11">IF(AB3="","",(AN3*G3))</f>
        <v>585000</v>
      </c>
      <c r="AU3" s="137">
        <f t="shared" ref="AU3:AU12" si="12">IF(AB3="","",(AS3*G3))</f>
        <v>696150</v>
      </c>
      <c r="AV3" s="138">
        <f t="shared" ref="AV3:AV12" si="13">IF(A3="","",AVERAGE(S3,AF3,AS3))</f>
        <v>578716.66666666663</v>
      </c>
      <c r="AW3" s="138">
        <f t="shared" ref="AW3:AW12" si="14">IF(A3="","",AVERAGE(U3,AH3,AU3))</f>
        <v>578716.66666666663</v>
      </c>
      <c r="AX3" s="138">
        <f t="shared" ref="AX3:AX12" si="15">IF(N3="","",STDEV(U3,AH3,AU3))</f>
        <v>106032.73472533523</v>
      </c>
      <c r="AY3" s="139">
        <f t="shared" ref="AY3:AY12" si="16">IF(N3="","",(AX3/AW3))</f>
        <v>0.18322046146704243</v>
      </c>
      <c r="AZ3" s="5"/>
      <c r="BA3" s="7">
        <f t="shared" ref="BA3:BA12" si="17">COUNTA(M3,Z3,AM3)</f>
        <v>3</v>
      </c>
      <c r="BB3" s="7"/>
    </row>
    <row r="4" spans="1:54" ht="75">
      <c r="A4" s="6" t="s">
        <v>223</v>
      </c>
      <c r="B4" s="6" t="s">
        <v>224</v>
      </c>
      <c r="C4" s="6">
        <v>82101502</v>
      </c>
      <c r="D4" s="6" t="s">
        <v>241</v>
      </c>
      <c r="E4" s="162" t="s">
        <v>226</v>
      </c>
      <c r="F4" s="119" t="s">
        <v>227</v>
      </c>
      <c r="G4" s="163">
        <v>1</v>
      </c>
      <c r="H4" s="119" t="s">
        <v>228</v>
      </c>
      <c r="I4" s="120" t="s">
        <v>242</v>
      </c>
      <c r="J4" s="121">
        <v>46147</v>
      </c>
      <c r="K4" s="164" t="s">
        <v>243</v>
      </c>
      <c r="L4" s="165" t="s">
        <v>231</v>
      </c>
      <c r="M4" s="121" t="s">
        <v>239</v>
      </c>
      <c r="N4" s="122">
        <v>35000</v>
      </c>
      <c r="O4" s="122" t="s">
        <v>240</v>
      </c>
      <c r="P4" s="122" t="s">
        <v>234</v>
      </c>
      <c r="Q4" s="123">
        <f t="shared" si="0"/>
        <v>35000</v>
      </c>
      <c r="R4" s="124">
        <f>IF(P4="Si tiene IVA",Q4*19%,0)</f>
        <v>6650</v>
      </c>
      <c r="S4" s="124">
        <f t="shared" si="1"/>
        <v>41650</v>
      </c>
      <c r="T4" s="124">
        <f t="shared" si="2"/>
        <v>35000</v>
      </c>
      <c r="U4" s="124">
        <f t="shared" si="3"/>
        <v>41650</v>
      </c>
      <c r="V4" s="125" t="s">
        <v>244</v>
      </c>
      <c r="W4" s="126">
        <v>46143</v>
      </c>
      <c r="X4" s="166" t="s">
        <v>245</v>
      </c>
      <c r="Y4" s="167" t="s">
        <v>231</v>
      </c>
      <c r="Z4" s="168" t="s">
        <v>246</v>
      </c>
      <c r="AA4" s="127">
        <v>36600</v>
      </c>
      <c r="AB4" s="127" t="s">
        <v>240</v>
      </c>
      <c r="AC4" s="127" t="s">
        <v>234</v>
      </c>
      <c r="AD4" s="128">
        <f>IF(AB4="IVA Incluido",(AA4/1.19),AA4)</f>
        <v>36600</v>
      </c>
      <c r="AE4" s="129">
        <f t="shared" si="4"/>
        <v>6954</v>
      </c>
      <c r="AF4" s="129">
        <f t="shared" si="5"/>
        <v>43554</v>
      </c>
      <c r="AG4" s="129">
        <f t="shared" si="6"/>
        <v>36600</v>
      </c>
      <c r="AH4" s="129">
        <f t="shared" si="7"/>
        <v>43554</v>
      </c>
      <c r="AI4" s="130" t="s">
        <v>242</v>
      </c>
      <c r="AJ4" s="131">
        <v>46143</v>
      </c>
      <c r="AK4" s="132" t="s">
        <v>235</v>
      </c>
      <c r="AL4" s="169" t="s">
        <v>231</v>
      </c>
      <c r="AM4" s="133" t="s">
        <v>247</v>
      </c>
      <c r="AN4" s="134">
        <v>55000</v>
      </c>
      <c r="AO4" s="134" t="s">
        <v>233</v>
      </c>
      <c r="AP4" s="135" t="s">
        <v>234</v>
      </c>
      <c r="AQ4" s="136">
        <f t="shared" si="8"/>
        <v>46218.487394957985</v>
      </c>
      <c r="AR4" s="137">
        <f t="shared" si="9"/>
        <v>8781.5126050420167</v>
      </c>
      <c r="AS4" s="137">
        <f t="shared" si="10"/>
        <v>55000</v>
      </c>
      <c r="AT4" s="137">
        <f t="shared" si="11"/>
        <v>55000</v>
      </c>
      <c r="AU4" s="137">
        <f t="shared" si="12"/>
        <v>55000</v>
      </c>
      <c r="AV4" s="138">
        <f t="shared" si="13"/>
        <v>46734.666666666664</v>
      </c>
      <c r="AW4" s="138">
        <f t="shared" si="14"/>
        <v>46734.666666666664</v>
      </c>
      <c r="AX4" s="138">
        <f t="shared" si="15"/>
        <v>7221.0183030742619</v>
      </c>
      <c r="AY4" s="139">
        <f t="shared" si="16"/>
        <v>0.15451096194989292</v>
      </c>
      <c r="AZ4" s="5"/>
      <c r="BA4" s="7">
        <f t="shared" si="17"/>
        <v>3</v>
      </c>
      <c r="BB4" s="7"/>
    </row>
    <row r="5" spans="1:54" ht="75">
      <c r="A5" s="6" t="s">
        <v>223</v>
      </c>
      <c r="B5" s="6" t="s">
        <v>224</v>
      </c>
      <c r="C5" s="6">
        <v>82101502</v>
      </c>
      <c r="D5" s="6" t="s">
        <v>248</v>
      </c>
      <c r="E5" s="162" t="s">
        <v>249</v>
      </c>
      <c r="F5" s="119" t="s">
        <v>227</v>
      </c>
      <c r="G5" s="163">
        <v>1</v>
      </c>
      <c r="H5" s="119" t="s">
        <v>228</v>
      </c>
      <c r="I5" s="120" t="s">
        <v>229</v>
      </c>
      <c r="J5" s="121">
        <v>46155</v>
      </c>
      <c r="K5" s="164" t="s">
        <v>250</v>
      </c>
      <c r="L5" s="165" t="s">
        <v>231</v>
      </c>
      <c r="M5" s="121" t="s">
        <v>247</v>
      </c>
      <c r="N5" s="122">
        <v>55000</v>
      </c>
      <c r="O5" s="122" t="s">
        <v>240</v>
      </c>
      <c r="P5" s="122" t="s">
        <v>234</v>
      </c>
      <c r="Q5" s="123">
        <f t="shared" si="0"/>
        <v>55000</v>
      </c>
      <c r="R5" s="124">
        <v>6227</v>
      </c>
      <c r="S5" s="124">
        <f t="shared" si="1"/>
        <v>61227</v>
      </c>
      <c r="T5" s="124">
        <f t="shared" si="2"/>
        <v>55000</v>
      </c>
      <c r="U5" s="124">
        <f t="shared" si="3"/>
        <v>61227</v>
      </c>
      <c r="V5" s="125" t="s">
        <v>229</v>
      </c>
      <c r="W5" s="126">
        <v>46155</v>
      </c>
      <c r="X5" s="166" t="s">
        <v>243</v>
      </c>
      <c r="Y5" s="167" t="s">
        <v>231</v>
      </c>
      <c r="Z5" s="168" t="s">
        <v>239</v>
      </c>
      <c r="AA5" s="127">
        <v>35000</v>
      </c>
      <c r="AB5" s="127" t="s">
        <v>240</v>
      </c>
      <c r="AC5" s="127" t="s">
        <v>234</v>
      </c>
      <c r="AD5" s="128">
        <f>IF(AB5="IVA Incluido",(AA5/1.19),AA5)</f>
        <v>35000</v>
      </c>
      <c r="AE5" s="129">
        <f t="shared" si="4"/>
        <v>6650</v>
      </c>
      <c r="AF5" s="129">
        <f t="shared" si="5"/>
        <v>41650</v>
      </c>
      <c r="AG5" s="129">
        <f t="shared" si="6"/>
        <v>35000</v>
      </c>
      <c r="AH5" s="129">
        <f t="shared" si="7"/>
        <v>41650</v>
      </c>
      <c r="AI5" s="130" t="s">
        <v>229</v>
      </c>
      <c r="AJ5" s="131">
        <v>46155</v>
      </c>
      <c r="AK5" s="132" t="s">
        <v>245</v>
      </c>
      <c r="AL5" s="169" t="s">
        <v>231</v>
      </c>
      <c r="AM5" s="133" t="s">
        <v>246</v>
      </c>
      <c r="AN5" s="134">
        <v>36600</v>
      </c>
      <c r="AO5" s="134" t="s">
        <v>240</v>
      </c>
      <c r="AP5" s="135" t="s">
        <v>234</v>
      </c>
      <c r="AQ5" s="136">
        <f t="shared" si="8"/>
        <v>36600</v>
      </c>
      <c r="AR5" s="137">
        <f t="shared" si="9"/>
        <v>6954</v>
      </c>
      <c r="AS5" s="137">
        <f t="shared" si="10"/>
        <v>43554</v>
      </c>
      <c r="AT5" s="137">
        <f t="shared" si="11"/>
        <v>36600</v>
      </c>
      <c r="AU5" s="137">
        <f t="shared" si="12"/>
        <v>43554</v>
      </c>
      <c r="AV5" s="138">
        <f t="shared" si="13"/>
        <v>48810.333333333336</v>
      </c>
      <c r="AW5" s="138">
        <f t="shared" si="14"/>
        <v>48810.333333333336</v>
      </c>
      <c r="AX5" s="138">
        <f t="shared" si="15"/>
        <v>10795.207841136431</v>
      </c>
      <c r="AY5" s="139">
        <f t="shared" si="16"/>
        <v>0.22116644374080141</v>
      </c>
      <c r="AZ5" s="5"/>
      <c r="BA5" s="7">
        <f t="shared" si="17"/>
        <v>3</v>
      </c>
      <c r="BB5" s="7"/>
    </row>
    <row r="6" spans="1:54" ht="75">
      <c r="A6" s="6" t="s">
        <v>223</v>
      </c>
      <c r="B6" s="6" t="s">
        <v>224</v>
      </c>
      <c r="C6" s="6">
        <v>82101502</v>
      </c>
      <c r="D6" s="6" t="s">
        <v>251</v>
      </c>
      <c r="E6" s="162" t="s">
        <v>252</v>
      </c>
      <c r="F6" s="119" t="s">
        <v>227</v>
      </c>
      <c r="G6" s="163">
        <v>1</v>
      </c>
      <c r="H6" s="119" t="s">
        <v>228</v>
      </c>
      <c r="I6" s="120" t="s">
        <v>229</v>
      </c>
      <c r="J6" s="121">
        <v>46155</v>
      </c>
      <c r="K6" s="164" t="s">
        <v>235</v>
      </c>
      <c r="L6" s="165" t="s">
        <v>231</v>
      </c>
      <c r="M6" s="121" t="s">
        <v>247</v>
      </c>
      <c r="N6" s="122">
        <v>340000</v>
      </c>
      <c r="O6" s="122" t="s">
        <v>233</v>
      </c>
      <c r="P6" s="122" t="s">
        <v>234</v>
      </c>
      <c r="Q6" s="123">
        <f t="shared" si="0"/>
        <v>285714.28571428574</v>
      </c>
      <c r="R6" s="124">
        <f t="shared" ref="R6:R12" si="18">IF(P6="Si tiene IVA",Q6*19%,0)</f>
        <v>54285.71428571429</v>
      </c>
      <c r="S6" s="124">
        <f t="shared" si="1"/>
        <v>340000</v>
      </c>
      <c r="T6" s="124">
        <f t="shared" si="2"/>
        <v>340000</v>
      </c>
      <c r="U6" s="124">
        <f t="shared" si="3"/>
        <v>340000</v>
      </c>
      <c r="V6" s="125" t="s">
        <v>229</v>
      </c>
      <c r="W6" s="126">
        <v>46155</v>
      </c>
      <c r="X6" s="166" t="s">
        <v>253</v>
      </c>
      <c r="Y6" s="167" t="s">
        <v>231</v>
      </c>
      <c r="Z6" s="168" t="s">
        <v>254</v>
      </c>
      <c r="AA6" s="127">
        <v>210000</v>
      </c>
      <c r="AB6" s="127" t="s">
        <v>240</v>
      </c>
      <c r="AC6" s="127" t="s">
        <v>234</v>
      </c>
      <c r="AD6" s="128">
        <f>IF(AB6="IVA Incluido",(AA6/1.19),AA6)</f>
        <v>210000</v>
      </c>
      <c r="AE6" s="129">
        <f t="shared" si="4"/>
        <v>39900</v>
      </c>
      <c r="AF6" s="129">
        <f t="shared" si="5"/>
        <v>249900</v>
      </c>
      <c r="AG6" s="129">
        <f t="shared" si="6"/>
        <v>210000</v>
      </c>
      <c r="AH6" s="129">
        <f t="shared" si="7"/>
        <v>249900</v>
      </c>
      <c r="AI6" s="130" t="s">
        <v>229</v>
      </c>
      <c r="AJ6" s="131">
        <v>46155</v>
      </c>
      <c r="AK6" s="132" t="s">
        <v>255</v>
      </c>
      <c r="AL6" s="169" t="s">
        <v>231</v>
      </c>
      <c r="AM6" s="133" t="s">
        <v>256</v>
      </c>
      <c r="AN6" s="134">
        <v>250000</v>
      </c>
      <c r="AO6" s="134" t="s">
        <v>240</v>
      </c>
      <c r="AP6" s="135" t="s">
        <v>234</v>
      </c>
      <c r="AQ6" s="136">
        <f t="shared" si="8"/>
        <v>250000</v>
      </c>
      <c r="AR6" s="137">
        <f t="shared" si="9"/>
        <v>47500</v>
      </c>
      <c r="AS6" s="137">
        <f t="shared" si="10"/>
        <v>297500</v>
      </c>
      <c r="AT6" s="137">
        <f t="shared" si="11"/>
        <v>250000</v>
      </c>
      <c r="AU6" s="137">
        <f t="shared" si="12"/>
        <v>297500</v>
      </c>
      <c r="AV6" s="138">
        <f t="shared" si="13"/>
        <v>295800</v>
      </c>
      <c r="AW6" s="138">
        <f t="shared" si="14"/>
        <v>295800</v>
      </c>
      <c r="AX6" s="138">
        <f t="shared" si="15"/>
        <v>45074.050184113694</v>
      </c>
      <c r="AY6" s="139">
        <f t="shared" si="16"/>
        <v>0.15238015613290634</v>
      </c>
      <c r="AZ6" s="5"/>
      <c r="BA6" s="7">
        <f t="shared" si="17"/>
        <v>3</v>
      </c>
      <c r="BB6" s="7"/>
    </row>
    <row r="7" spans="1:54" ht="150">
      <c r="A7" s="6" t="s">
        <v>223</v>
      </c>
      <c r="B7" s="6" t="s">
        <v>224</v>
      </c>
      <c r="C7" s="6">
        <v>82101502</v>
      </c>
      <c r="D7" s="6" t="s">
        <v>257</v>
      </c>
      <c r="E7" s="162" t="s">
        <v>252</v>
      </c>
      <c r="F7" s="119" t="s">
        <v>227</v>
      </c>
      <c r="G7" s="163">
        <v>1</v>
      </c>
      <c r="H7" s="119" t="s">
        <v>228</v>
      </c>
      <c r="I7" s="120" t="s">
        <v>229</v>
      </c>
      <c r="J7" s="121">
        <v>46147</v>
      </c>
      <c r="K7" s="164" t="s">
        <v>250</v>
      </c>
      <c r="L7" s="165" t="s">
        <v>231</v>
      </c>
      <c r="M7" s="121" t="s">
        <v>247</v>
      </c>
      <c r="N7" s="122">
        <v>6500</v>
      </c>
      <c r="O7" s="122" t="s">
        <v>233</v>
      </c>
      <c r="P7" s="122" t="s">
        <v>234</v>
      </c>
      <c r="Q7" s="123">
        <f t="shared" si="0"/>
        <v>5462.1848739495799</v>
      </c>
      <c r="R7" s="124">
        <f t="shared" si="18"/>
        <v>1037.8151260504203</v>
      </c>
      <c r="S7" s="124">
        <f t="shared" si="1"/>
        <v>6500</v>
      </c>
      <c r="T7" s="124">
        <f t="shared" si="2"/>
        <v>6500</v>
      </c>
      <c r="U7" s="124">
        <f t="shared" si="3"/>
        <v>6500</v>
      </c>
      <c r="V7" s="125" t="s">
        <v>229</v>
      </c>
      <c r="W7" s="126">
        <v>46147</v>
      </c>
      <c r="X7" s="166" t="s">
        <v>258</v>
      </c>
      <c r="Y7" s="167" t="s">
        <v>231</v>
      </c>
      <c r="Z7" s="168" t="s">
        <v>259</v>
      </c>
      <c r="AA7" s="127">
        <v>7000</v>
      </c>
      <c r="AB7" s="127" t="s">
        <v>240</v>
      </c>
      <c r="AC7" s="127" t="s">
        <v>260</v>
      </c>
      <c r="AD7" s="128">
        <f>IF(AB7="IVA Incluido",(AA7/1.19),AA7)</f>
        <v>7000</v>
      </c>
      <c r="AE7" s="129">
        <f t="shared" si="4"/>
        <v>0</v>
      </c>
      <c r="AF7" s="129">
        <f t="shared" si="5"/>
        <v>7000</v>
      </c>
      <c r="AG7" s="129">
        <f t="shared" si="6"/>
        <v>7000</v>
      </c>
      <c r="AH7" s="129">
        <f t="shared" si="7"/>
        <v>7000</v>
      </c>
      <c r="AI7" s="130" t="s">
        <v>229</v>
      </c>
      <c r="AJ7" s="131">
        <v>46147</v>
      </c>
      <c r="AK7" s="132" t="s">
        <v>243</v>
      </c>
      <c r="AL7" s="169" t="s">
        <v>231</v>
      </c>
      <c r="AM7" s="133" t="s">
        <v>239</v>
      </c>
      <c r="AN7" s="134">
        <v>7800</v>
      </c>
      <c r="AO7" s="134" t="s">
        <v>240</v>
      </c>
      <c r="AP7" s="135" t="s">
        <v>234</v>
      </c>
      <c r="AQ7" s="136">
        <f t="shared" si="8"/>
        <v>7800</v>
      </c>
      <c r="AR7" s="137">
        <f t="shared" si="9"/>
        <v>1482</v>
      </c>
      <c r="AS7" s="137">
        <f t="shared" si="10"/>
        <v>9282</v>
      </c>
      <c r="AT7" s="137">
        <f t="shared" si="11"/>
        <v>7800</v>
      </c>
      <c r="AU7" s="137">
        <f t="shared" si="12"/>
        <v>9282</v>
      </c>
      <c r="AV7" s="138">
        <f t="shared" si="13"/>
        <v>7594</v>
      </c>
      <c r="AW7" s="138">
        <f t="shared" si="14"/>
        <v>7594</v>
      </c>
      <c r="AX7" s="138">
        <f t="shared" si="15"/>
        <v>1483.0738349792298</v>
      </c>
      <c r="AY7" s="139">
        <f t="shared" si="16"/>
        <v>0.19529547471414666</v>
      </c>
      <c r="AZ7" s="5" t="s">
        <v>261</v>
      </c>
      <c r="BA7" s="7">
        <f t="shared" si="17"/>
        <v>3</v>
      </c>
      <c r="BB7" s="7" t="s">
        <v>262</v>
      </c>
    </row>
    <row r="8" spans="1:54" ht="75">
      <c r="A8" s="6" t="s">
        <v>223</v>
      </c>
      <c r="B8" s="6" t="s">
        <v>224</v>
      </c>
      <c r="C8" s="6">
        <v>82101502</v>
      </c>
      <c r="D8" s="6" t="s">
        <v>263</v>
      </c>
      <c r="E8" s="162" t="s">
        <v>264</v>
      </c>
      <c r="F8" s="119" t="s">
        <v>227</v>
      </c>
      <c r="G8" s="163">
        <v>1</v>
      </c>
      <c r="H8" s="119" t="s">
        <v>228</v>
      </c>
      <c r="I8" s="120" t="s">
        <v>229</v>
      </c>
      <c r="J8" s="121">
        <v>46155</v>
      </c>
      <c r="K8" s="164" t="s">
        <v>235</v>
      </c>
      <c r="L8" s="165" t="s">
        <v>231</v>
      </c>
      <c r="M8" s="121" t="s">
        <v>247</v>
      </c>
      <c r="N8" s="122">
        <v>910000</v>
      </c>
      <c r="O8" s="122" t="s">
        <v>240</v>
      </c>
      <c r="P8" s="122" t="s">
        <v>234</v>
      </c>
      <c r="Q8" s="123">
        <f t="shared" si="0"/>
        <v>910000</v>
      </c>
      <c r="R8" s="124">
        <f t="shared" si="18"/>
        <v>172900</v>
      </c>
      <c r="S8" s="124">
        <f t="shared" si="1"/>
        <v>1082900</v>
      </c>
      <c r="T8" s="124">
        <f t="shared" si="2"/>
        <v>910000</v>
      </c>
      <c r="U8" s="124">
        <f t="shared" si="3"/>
        <v>1082900</v>
      </c>
      <c r="V8" s="125" t="s">
        <v>229</v>
      </c>
      <c r="W8" s="126">
        <v>46153</v>
      </c>
      <c r="X8" s="166" t="s">
        <v>265</v>
      </c>
      <c r="Y8" s="167" t="s">
        <v>231</v>
      </c>
      <c r="Z8" s="168" t="s">
        <v>266</v>
      </c>
      <c r="AA8" s="127">
        <v>740000</v>
      </c>
      <c r="AB8" s="127" t="s">
        <v>240</v>
      </c>
      <c r="AC8" s="127" t="s">
        <v>234</v>
      </c>
      <c r="AD8" s="128">
        <v>740000</v>
      </c>
      <c r="AE8" s="129">
        <f t="shared" si="4"/>
        <v>140600</v>
      </c>
      <c r="AF8" s="129">
        <f t="shared" si="5"/>
        <v>880600</v>
      </c>
      <c r="AG8" s="129">
        <f t="shared" si="6"/>
        <v>740000</v>
      </c>
      <c r="AH8" s="129">
        <f t="shared" si="7"/>
        <v>880600</v>
      </c>
      <c r="AI8" s="130" t="s">
        <v>229</v>
      </c>
      <c r="AJ8" s="131">
        <v>46155</v>
      </c>
      <c r="AK8" s="132" t="s">
        <v>253</v>
      </c>
      <c r="AL8" s="169" t="s">
        <v>231</v>
      </c>
      <c r="AM8" s="133" t="s">
        <v>254</v>
      </c>
      <c r="AN8" s="134">
        <v>1000000</v>
      </c>
      <c r="AO8" s="134" t="s">
        <v>240</v>
      </c>
      <c r="AP8" s="135" t="s">
        <v>234</v>
      </c>
      <c r="AQ8" s="136">
        <f t="shared" si="8"/>
        <v>1000000</v>
      </c>
      <c r="AR8" s="137">
        <f t="shared" si="9"/>
        <v>190000</v>
      </c>
      <c r="AS8" s="137">
        <f t="shared" si="10"/>
        <v>1190000</v>
      </c>
      <c r="AT8" s="137">
        <f t="shared" si="11"/>
        <v>1000000</v>
      </c>
      <c r="AU8" s="137">
        <f t="shared" si="12"/>
        <v>1190000</v>
      </c>
      <c r="AV8" s="138">
        <f t="shared" si="13"/>
        <v>1051166.6666666667</v>
      </c>
      <c r="AW8" s="138">
        <f t="shared" si="14"/>
        <v>1051166.6666666667</v>
      </c>
      <c r="AX8" s="138">
        <f t="shared" si="15"/>
        <v>157122.06507468407</v>
      </c>
      <c r="AY8" s="139">
        <f t="shared" si="16"/>
        <v>0.14947397977613833</v>
      </c>
      <c r="AZ8" s="5"/>
      <c r="BA8" s="7">
        <f t="shared" si="17"/>
        <v>3</v>
      </c>
      <c r="BB8" s="7"/>
    </row>
    <row r="9" spans="1:54" ht="75">
      <c r="A9" s="6" t="s">
        <v>223</v>
      </c>
      <c r="B9" s="6" t="s">
        <v>224</v>
      </c>
      <c r="C9" s="6">
        <v>82101502</v>
      </c>
      <c r="D9" s="6" t="s">
        <v>267</v>
      </c>
      <c r="E9" s="162" t="s">
        <v>249</v>
      </c>
      <c r="F9" s="119" t="s">
        <v>227</v>
      </c>
      <c r="G9" s="163">
        <v>1</v>
      </c>
      <c r="H9" s="119" t="s">
        <v>228</v>
      </c>
      <c r="I9" s="120" t="s">
        <v>242</v>
      </c>
      <c r="J9" s="121">
        <v>46147</v>
      </c>
      <c r="K9" s="164" t="s">
        <v>268</v>
      </c>
      <c r="L9" s="165" t="s">
        <v>231</v>
      </c>
      <c r="M9" s="121" t="s">
        <v>269</v>
      </c>
      <c r="N9" s="122">
        <v>1575</v>
      </c>
      <c r="O9" s="122" t="s">
        <v>240</v>
      </c>
      <c r="P9" s="122" t="s">
        <v>234</v>
      </c>
      <c r="Q9" s="123">
        <f t="shared" si="0"/>
        <v>1575</v>
      </c>
      <c r="R9" s="124">
        <f t="shared" si="18"/>
        <v>299.25</v>
      </c>
      <c r="S9" s="124">
        <f t="shared" si="1"/>
        <v>1874.25</v>
      </c>
      <c r="T9" s="124">
        <f t="shared" si="2"/>
        <v>1575</v>
      </c>
      <c r="U9" s="124">
        <f t="shared" si="3"/>
        <v>1874.25</v>
      </c>
      <c r="V9" s="125" t="s">
        <v>244</v>
      </c>
      <c r="W9" s="126">
        <v>46147</v>
      </c>
      <c r="X9" s="166" t="s">
        <v>230</v>
      </c>
      <c r="Y9" s="167" t="s">
        <v>231</v>
      </c>
      <c r="Z9" s="168" t="s">
        <v>230</v>
      </c>
      <c r="AA9" s="127">
        <v>1250</v>
      </c>
      <c r="AB9" s="127" t="s">
        <v>240</v>
      </c>
      <c r="AC9" s="127" t="s">
        <v>234</v>
      </c>
      <c r="AD9" s="128">
        <f>IF(AB9="IVA Incluido",(AA9/1.19),AA9)</f>
        <v>1250</v>
      </c>
      <c r="AE9" s="129">
        <f t="shared" si="4"/>
        <v>237.5</v>
      </c>
      <c r="AF9" s="129">
        <f t="shared" si="5"/>
        <v>1487.5</v>
      </c>
      <c r="AG9" s="129">
        <f t="shared" si="6"/>
        <v>1250</v>
      </c>
      <c r="AH9" s="129">
        <f t="shared" si="7"/>
        <v>1487.5</v>
      </c>
      <c r="AI9" s="130" t="s">
        <v>242</v>
      </c>
      <c r="AJ9" s="131">
        <v>46147</v>
      </c>
      <c r="AK9" s="132" t="s">
        <v>270</v>
      </c>
      <c r="AL9" s="169" t="s">
        <v>231</v>
      </c>
      <c r="AM9" s="133" t="s">
        <v>271</v>
      </c>
      <c r="AN9" s="134">
        <v>1500</v>
      </c>
      <c r="AO9" s="134" t="s">
        <v>240</v>
      </c>
      <c r="AP9" s="135" t="s">
        <v>260</v>
      </c>
      <c r="AQ9" s="136">
        <f t="shared" si="8"/>
        <v>1500</v>
      </c>
      <c r="AR9" s="137">
        <f t="shared" si="9"/>
        <v>0</v>
      </c>
      <c r="AS9" s="137">
        <f t="shared" si="10"/>
        <v>1500</v>
      </c>
      <c r="AT9" s="137">
        <f t="shared" si="11"/>
        <v>1500</v>
      </c>
      <c r="AU9" s="137">
        <f t="shared" si="12"/>
        <v>1500</v>
      </c>
      <c r="AV9" s="138">
        <f t="shared" si="13"/>
        <v>1620.5833333333333</v>
      </c>
      <c r="AW9" s="138">
        <f t="shared" si="14"/>
        <v>1620.5833333333333</v>
      </c>
      <c r="AX9" s="138">
        <f t="shared" si="15"/>
        <v>219.77066645331331</v>
      </c>
      <c r="AY9" s="139">
        <f t="shared" si="16"/>
        <v>0.13561207371007147</v>
      </c>
      <c r="AZ9" s="5"/>
      <c r="BA9" s="7">
        <f t="shared" si="17"/>
        <v>3</v>
      </c>
      <c r="BB9" s="7" t="s">
        <v>272</v>
      </c>
    </row>
    <row r="10" spans="1:54" ht="135">
      <c r="A10" s="6" t="s">
        <v>223</v>
      </c>
      <c r="B10" s="6" t="s">
        <v>224</v>
      </c>
      <c r="C10" s="6" t="s">
        <v>273</v>
      </c>
      <c r="D10" s="6" t="s">
        <v>274</v>
      </c>
      <c r="E10" s="162" t="s">
        <v>275</v>
      </c>
      <c r="F10" s="119" t="s">
        <v>227</v>
      </c>
      <c r="G10" s="163">
        <v>1</v>
      </c>
      <c r="H10" s="119" t="s">
        <v>228</v>
      </c>
      <c r="I10" s="120" t="s">
        <v>276</v>
      </c>
      <c r="J10" s="121">
        <v>46072</v>
      </c>
      <c r="K10" s="164" t="s">
        <v>277</v>
      </c>
      <c r="L10" s="165" t="s">
        <v>236</v>
      </c>
      <c r="M10" s="121" t="s">
        <v>254</v>
      </c>
      <c r="N10" s="122">
        <v>26000</v>
      </c>
      <c r="O10" s="122" t="s">
        <v>240</v>
      </c>
      <c r="P10" s="122" t="s">
        <v>234</v>
      </c>
      <c r="Q10" s="123">
        <f t="shared" si="0"/>
        <v>26000</v>
      </c>
      <c r="R10" s="124">
        <f t="shared" si="18"/>
        <v>4940</v>
      </c>
      <c r="S10" s="124">
        <f t="shared" si="1"/>
        <v>30940</v>
      </c>
      <c r="T10" s="124">
        <f t="shared" si="2"/>
        <v>26000</v>
      </c>
      <c r="U10" s="124">
        <f t="shared" si="3"/>
        <v>30940</v>
      </c>
      <c r="V10" s="125" t="s">
        <v>276</v>
      </c>
      <c r="W10" s="126">
        <v>46071</v>
      </c>
      <c r="X10" s="166" t="s">
        <v>258</v>
      </c>
      <c r="Y10" s="167" t="s">
        <v>236</v>
      </c>
      <c r="Z10" s="168" t="s">
        <v>259</v>
      </c>
      <c r="AA10" s="127">
        <v>35000</v>
      </c>
      <c r="AB10" s="127" t="s">
        <v>240</v>
      </c>
      <c r="AC10" s="127" t="s">
        <v>260</v>
      </c>
      <c r="AD10" s="128">
        <f>IF(AB10="IVA Incluido",(AA10/1.19),AA10)</f>
        <v>35000</v>
      </c>
      <c r="AE10" s="129">
        <f t="shared" si="4"/>
        <v>0</v>
      </c>
      <c r="AF10" s="129">
        <f t="shared" si="5"/>
        <v>35000</v>
      </c>
      <c r="AG10" s="129">
        <f t="shared" si="6"/>
        <v>35000</v>
      </c>
      <c r="AH10" s="129">
        <f t="shared" si="7"/>
        <v>35000</v>
      </c>
      <c r="AI10" s="130" t="s">
        <v>276</v>
      </c>
      <c r="AJ10" s="131">
        <v>46072</v>
      </c>
      <c r="AK10" s="132" t="s">
        <v>278</v>
      </c>
      <c r="AL10" s="169" t="s">
        <v>236</v>
      </c>
      <c r="AM10" s="133" t="s">
        <v>279</v>
      </c>
      <c r="AN10" s="134">
        <v>29000</v>
      </c>
      <c r="AO10" s="134" t="s">
        <v>240</v>
      </c>
      <c r="AP10" s="135" t="s">
        <v>260</v>
      </c>
      <c r="AQ10" s="136">
        <f t="shared" si="8"/>
        <v>29000</v>
      </c>
      <c r="AR10" s="137">
        <f t="shared" si="9"/>
        <v>0</v>
      </c>
      <c r="AS10" s="137">
        <f t="shared" si="10"/>
        <v>29000</v>
      </c>
      <c r="AT10" s="137">
        <f t="shared" si="11"/>
        <v>29000</v>
      </c>
      <c r="AU10" s="137">
        <f t="shared" si="12"/>
        <v>29000</v>
      </c>
      <c r="AV10" s="138">
        <f t="shared" si="13"/>
        <v>31646.666666666668</v>
      </c>
      <c r="AW10" s="138">
        <f t="shared" si="14"/>
        <v>31646.666666666668</v>
      </c>
      <c r="AX10" s="138">
        <f t="shared" si="15"/>
        <v>3061.7859711830502</v>
      </c>
      <c r="AY10" s="139">
        <f t="shared" si="16"/>
        <v>9.6749082721183377E-2</v>
      </c>
      <c r="AZ10" s="5"/>
      <c r="BA10" s="7">
        <f t="shared" si="17"/>
        <v>3</v>
      </c>
      <c r="BB10" s="7" t="s">
        <v>280</v>
      </c>
    </row>
    <row r="11" spans="1:54" ht="150">
      <c r="A11" s="6" t="s">
        <v>223</v>
      </c>
      <c r="B11" s="6" t="s">
        <v>224</v>
      </c>
      <c r="C11" s="6">
        <v>44112005</v>
      </c>
      <c r="D11" s="6" t="s">
        <v>281</v>
      </c>
      <c r="E11" s="162" t="s">
        <v>282</v>
      </c>
      <c r="F11" s="119" t="s">
        <v>227</v>
      </c>
      <c r="G11" s="163">
        <v>1</v>
      </c>
      <c r="H11" s="119" t="s">
        <v>228</v>
      </c>
      <c r="I11" s="120" t="s">
        <v>276</v>
      </c>
      <c r="J11" s="121">
        <v>46070</v>
      </c>
      <c r="K11" s="164" t="s">
        <v>243</v>
      </c>
      <c r="L11" s="165" t="s">
        <v>236</v>
      </c>
      <c r="M11" s="121" t="s">
        <v>239</v>
      </c>
      <c r="N11" s="122">
        <v>28000</v>
      </c>
      <c r="O11" s="122" t="s">
        <v>240</v>
      </c>
      <c r="P11" s="122" t="s">
        <v>234</v>
      </c>
      <c r="Q11" s="123">
        <f t="shared" si="0"/>
        <v>28000</v>
      </c>
      <c r="R11" s="124">
        <f t="shared" si="18"/>
        <v>5320</v>
      </c>
      <c r="S11" s="124">
        <f t="shared" si="1"/>
        <v>33320</v>
      </c>
      <c r="T11" s="124">
        <f t="shared" si="2"/>
        <v>28000</v>
      </c>
      <c r="U11" s="124">
        <f t="shared" si="3"/>
        <v>33320</v>
      </c>
      <c r="V11" s="125" t="s">
        <v>276</v>
      </c>
      <c r="W11" s="126">
        <v>46071</v>
      </c>
      <c r="X11" s="166" t="s">
        <v>235</v>
      </c>
      <c r="Y11" s="167" t="s">
        <v>236</v>
      </c>
      <c r="Z11" s="168" t="s">
        <v>247</v>
      </c>
      <c r="AA11" s="127">
        <v>31600</v>
      </c>
      <c r="AB11" s="127" t="s">
        <v>233</v>
      </c>
      <c r="AC11" s="127" t="s">
        <v>234</v>
      </c>
      <c r="AD11" s="128">
        <f>IF(AB11="IVA Incluido",(AA11/1.19),AA11)</f>
        <v>26554.621848739498</v>
      </c>
      <c r="AE11" s="129">
        <f t="shared" si="4"/>
        <v>5045.3781512605046</v>
      </c>
      <c r="AF11" s="129">
        <f t="shared" si="5"/>
        <v>31600.000000000004</v>
      </c>
      <c r="AG11" s="129">
        <f t="shared" si="6"/>
        <v>31600</v>
      </c>
      <c r="AH11" s="129">
        <f t="shared" si="7"/>
        <v>31600.000000000004</v>
      </c>
      <c r="AI11" s="130" t="s">
        <v>276</v>
      </c>
      <c r="AJ11" s="131">
        <v>46071</v>
      </c>
      <c r="AK11" s="132" t="s">
        <v>258</v>
      </c>
      <c r="AL11" s="169" t="s">
        <v>236</v>
      </c>
      <c r="AM11" s="133" t="s">
        <v>259</v>
      </c>
      <c r="AN11" s="134">
        <v>30000</v>
      </c>
      <c r="AO11" s="134" t="s">
        <v>240</v>
      </c>
      <c r="AP11" s="135" t="s">
        <v>260</v>
      </c>
      <c r="AQ11" s="136">
        <f t="shared" si="8"/>
        <v>30000</v>
      </c>
      <c r="AR11" s="137">
        <f t="shared" si="9"/>
        <v>0</v>
      </c>
      <c r="AS11" s="137">
        <f t="shared" si="10"/>
        <v>30000</v>
      </c>
      <c r="AT11" s="137">
        <f t="shared" si="11"/>
        <v>30000</v>
      </c>
      <c r="AU11" s="137">
        <f t="shared" si="12"/>
        <v>30000</v>
      </c>
      <c r="AV11" s="138">
        <f t="shared" si="13"/>
        <v>31640</v>
      </c>
      <c r="AW11" s="138">
        <f t="shared" si="14"/>
        <v>31640</v>
      </c>
      <c r="AX11" s="138">
        <f t="shared" si="15"/>
        <v>1660.3614064413807</v>
      </c>
      <c r="AY11" s="139">
        <f t="shared" si="16"/>
        <v>5.2476656335062599E-2</v>
      </c>
      <c r="AZ11" s="5"/>
      <c r="BA11" s="7">
        <f t="shared" si="17"/>
        <v>3</v>
      </c>
      <c r="BB11" s="7" t="s">
        <v>272</v>
      </c>
    </row>
    <row r="12" spans="1:54" ht="75">
      <c r="A12" s="6" t="s">
        <v>223</v>
      </c>
      <c r="B12" s="6" t="s">
        <v>283</v>
      </c>
      <c r="C12" s="6">
        <v>80141607</v>
      </c>
      <c r="D12" s="6" t="s">
        <v>284</v>
      </c>
      <c r="E12" s="162" t="s">
        <v>285</v>
      </c>
      <c r="F12" s="119" t="s">
        <v>286</v>
      </c>
      <c r="G12" s="163">
        <v>1</v>
      </c>
      <c r="H12" s="119" t="s">
        <v>228</v>
      </c>
      <c r="I12" s="120" t="s">
        <v>229</v>
      </c>
      <c r="J12" s="121">
        <v>46086</v>
      </c>
      <c r="K12" s="164" t="s">
        <v>287</v>
      </c>
      <c r="L12" s="165" t="s">
        <v>236</v>
      </c>
      <c r="M12" s="121" t="s">
        <v>288</v>
      </c>
      <c r="N12" s="122">
        <v>15800</v>
      </c>
      <c r="O12" s="122" t="s">
        <v>233</v>
      </c>
      <c r="P12" s="122" t="s">
        <v>234</v>
      </c>
      <c r="Q12" s="123">
        <f t="shared" si="0"/>
        <v>13277.310924369749</v>
      </c>
      <c r="R12" s="124">
        <f t="shared" si="18"/>
        <v>2522.6890756302523</v>
      </c>
      <c r="S12" s="124">
        <f t="shared" si="1"/>
        <v>15800.000000000002</v>
      </c>
      <c r="T12" s="124">
        <f t="shared" si="2"/>
        <v>15800</v>
      </c>
      <c r="U12" s="124">
        <f t="shared" si="3"/>
        <v>15800.000000000002</v>
      </c>
      <c r="V12" s="125" t="s">
        <v>229</v>
      </c>
      <c r="W12" s="126">
        <v>46086</v>
      </c>
      <c r="X12" s="166" t="s">
        <v>289</v>
      </c>
      <c r="Y12" s="167" t="s">
        <v>236</v>
      </c>
      <c r="Z12" s="168" t="s">
        <v>290</v>
      </c>
      <c r="AA12" s="127">
        <v>19480</v>
      </c>
      <c r="AB12" s="127" t="s">
        <v>233</v>
      </c>
      <c r="AC12" s="127" t="s">
        <v>234</v>
      </c>
      <c r="AD12" s="128">
        <f>IF(AB12="IVA Incluido",(AA12/1.19),AA12)</f>
        <v>16369.747899159665</v>
      </c>
      <c r="AE12" s="129">
        <f t="shared" si="4"/>
        <v>3110.2521008403364</v>
      </c>
      <c r="AF12" s="129">
        <f t="shared" si="5"/>
        <v>19480</v>
      </c>
      <c r="AG12" s="129">
        <f t="shared" si="6"/>
        <v>19480</v>
      </c>
      <c r="AH12" s="129">
        <f t="shared" si="7"/>
        <v>19480</v>
      </c>
      <c r="AI12" s="130" t="s">
        <v>229</v>
      </c>
      <c r="AJ12" s="131">
        <v>46086</v>
      </c>
      <c r="AK12" s="132" t="s">
        <v>291</v>
      </c>
      <c r="AL12" s="169" t="s">
        <v>236</v>
      </c>
      <c r="AM12" s="133" t="s">
        <v>292</v>
      </c>
      <c r="AN12" s="134">
        <v>17400</v>
      </c>
      <c r="AO12" s="134" t="s">
        <v>233</v>
      </c>
      <c r="AP12" s="135" t="s">
        <v>234</v>
      </c>
      <c r="AQ12" s="136">
        <f t="shared" si="8"/>
        <v>14621.848739495799</v>
      </c>
      <c r="AR12" s="137">
        <f t="shared" si="9"/>
        <v>2778.1512605042017</v>
      </c>
      <c r="AS12" s="137">
        <f t="shared" si="10"/>
        <v>17400</v>
      </c>
      <c r="AT12" s="137">
        <f t="shared" si="11"/>
        <v>17400</v>
      </c>
      <c r="AU12" s="137">
        <f t="shared" si="12"/>
        <v>17400</v>
      </c>
      <c r="AV12" s="138">
        <f t="shared" si="13"/>
        <v>17560</v>
      </c>
      <c r="AW12" s="138">
        <f t="shared" si="14"/>
        <v>17560</v>
      </c>
      <c r="AX12" s="138">
        <f t="shared" si="15"/>
        <v>1845.2100151473264</v>
      </c>
      <c r="AY12" s="139">
        <f t="shared" si="16"/>
        <v>0.10508029699016665</v>
      </c>
      <c r="AZ12" s="5" t="s">
        <v>293</v>
      </c>
      <c r="BA12" s="7">
        <f t="shared" si="17"/>
        <v>3</v>
      </c>
      <c r="BB12" s="7"/>
    </row>
    <row r="13" spans="1:54" ht="405">
      <c r="A13" s="6" t="s">
        <v>294</v>
      </c>
      <c r="B13" s="6" t="s">
        <v>294</v>
      </c>
      <c r="C13" s="6" t="s">
        <v>294</v>
      </c>
      <c r="D13" s="6" t="s">
        <v>295</v>
      </c>
      <c r="E13" s="162" t="s">
        <v>296</v>
      </c>
      <c r="F13" s="119" t="s">
        <v>297</v>
      </c>
      <c r="G13" s="163">
        <v>1</v>
      </c>
      <c r="H13" s="119"/>
      <c r="I13" s="120"/>
      <c r="J13" s="121"/>
      <c r="K13" s="164"/>
      <c r="L13" s="165"/>
      <c r="M13" s="121"/>
      <c r="N13" s="122"/>
      <c r="O13" s="122"/>
      <c r="P13" s="122"/>
      <c r="Q13" s="123" t="s">
        <v>298</v>
      </c>
      <c r="R13" s="124" t="s">
        <v>298</v>
      </c>
      <c r="S13" s="124" t="s">
        <v>298</v>
      </c>
      <c r="T13" s="124" t="s">
        <v>298</v>
      </c>
      <c r="U13" s="124" t="s">
        <v>298</v>
      </c>
      <c r="V13" s="125" t="s">
        <v>294</v>
      </c>
      <c r="W13" s="126" t="s">
        <v>294</v>
      </c>
      <c r="X13" s="166" t="s">
        <v>294</v>
      </c>
      <c r="Y13" s="167" t="s">
        <v>294</v>
      </c>
      <c r="Z13" s="168" t="s">
        <v>299</v>
      </c>
      <c r="AA13" s="127" t="s">
        <v>294</v>
      </c>
      <c r="AB13" s="127" t="s">
        <v>294</v>
      </c>
      <c r="AC13" s="127" t="s">
        <v>294</v>
      </c>
      <c r="AD13" s="128" t="s">
        <v>294</v>
      </c>
      <c r="AE13" s="129" t="s">
        <v>294</v>
      </c>
      <c r="AF13" s="129">
        <f>AH13/1.19</f>
        <v>1809.2436974789916</v>
      </c>
      <c r="AG13" s="129">
        <f>AF13*19%</f>
        <v>343.75630252100842</v>
      </c>
      <c r="AH13" s="129">
        <v>2153</v>
      </c>
      <c r="AI13" s="130" t="s">
        <v>294</v>
      </c>
      <c r="AJ13" s="131" t="s">
        <v>294</v>
      </c>
      <c r="AK13" s="132" t="s">
        <v>294</v>
      </c>
      <c r="AL13" s="169" t="s">
        <v>294</v>
      </c>
      <c r="AM13" s="133" t="s">
        <v>300</v>
      </c>
      <c r="AN13" s="134" t="s">
        <v>294</v>
      </c>
      <c r="AO13" s="134" t="s">
        <v>294</v>
      </c>
      <c r="AP13" s="135" t="s">
        <v>294</v>
      </c>
      <c r="AQ13" s="136">
        <v>1783</v>
      </c>
      <c r="AR13" s="137">
        <v>339</v>
      </c>
      <c r="AS13" s="137">
        <v>2122</v>
      </c>
      <c r="AT13" s="137">
        <v>1783</v>
      </c>
      <c r="AU13" s="137">
        <v>2122</v>
      </c>
      <c r="AV13" s="138">
        <v>2138</v>
      </c>
      <c r="AW13" s="138">
        <v>2138</v>
      </c>
      <c r="AX13" s="138">
        <v>22.5</v>
      </c>
      <c r="AY13" s="139">
        <v>1.0500000000000001E-2</v>
      </c>
      <c r="AZ13" s="5"/>
      <c r="BA13" s="7"/>
      <c r="BB13" s="7"/>
    </row>
    <row r="14" spans="1:54" ht="120">
      <c r="A14" s="6" t="s">
        <v>223</v>
      </c>
      <c r="B14" s="6" t="s">
        <v>301</v>
      </c>
      <c r="C14" s="6">
        <v>60121702</v>
      </c>
      <c r="D14" s="6" t="s">
        <v>302</v>
      </c>
      <c r="E14" s="162" t="s">
        <v>303</v>
      </c>
      <c r="F14" s="119" t="s">
        <v>227</v>
      </c>
      <c r="G14" s="163">
        <v>1</v>
      </c>
      <c r="H14" s="119" t="s">
        <v>228</v>
      </c>
      <c r="I14" s="120" t="s">
        <v>242</v>
      </c>
      <c r="J14" s="121">
        <v>46070</v>
      </c>
      <c r="K14" s="164" t="s">
        <v>304</v>
      </c>
      <c r="L14" s="165" t="s">
        <v>236</v>
      </c>
      <c r="M14" s="121" t="s">
        <v>305</v>
      </c>
      <c r="N14" s="122">
        <v>3300.27</v>
      </c>
      <c r="O14" s="122" t="s">
        <v>233</v>
      </c>
      <c r="P14" s="122" t="s">
        <v>234</v>
      </c>
      <c r="Q14" s="123">
        <f>IF(O14="IVA Incluido",(N14/1.19),N14)</f>
        <v>2773.3361344537816</v>
      </c>
      <c r="R14" s="124">
        <f>IF(P14="Si tiene IVA",Q14*19%,0)</f>
        <v>526.9338655462185</v>
      </c>
      <c r="S14" s="124">
        <f t="shared" ref="S14:S20" si="19">Q14+R14</f>
        <v>3300.27</v>
      </c>
      <c r="T14" s="124">
        <f>IF(B14="","",(N14*G14))</f>
        <v>3300.27</v>
      </c>
      <c r="U14" s="124">
        <f>IF(B14="","",(S14*G14))</f>
        <v>3300.27</v>
      </c>
      <c r="V14" s="125" t="s">
        <v>242</v>
      </c>
      <c r="W14" s="126">
        <v>46070</v>
      </c>
      <c r="X14" s="166" t="s">
        <v>306</v>
      </c>
      <c r="Y14" s="167" t="s">
        <v>236</v>
      </c>
      <c r="Z14" s="168" t="s">
        <v>307</v>
      </c>
      <c r="AA14" s="127">
        <v>2600</v>
      </c>
      <c r="AB14" s="127" t="s">
        <v>240</v>
      </c>
      <c r="AC14" s="127" t="s">
        <v>234</v>
      </c>
      <c r="AD14" s="128">
        <f>IF(AB14="IVA Incluido",(AA14/1.19),AA14)</f>
        <v>2600</v>
      </c>
      <c r="AE14" s="129">
        <f>IF(AC14="Si tiene IVA",AD14*19%,0)</f>
        <v>494</v>
      </c>
      <c r="AF14" s="129">
        <f t="shared" ref="AF14:AF20" si="20">AD14+AE14</f>
        <v>3094</v>
      </c>
      <c r="AG14" s="129">
        <f>IF(O14="","",(AA14*G14))</f>
        <v>2600</v>
      </c>
      <c r="AH14" s="129">
        <f>IF(O14="","",(AF14*G14))</f>
        <v>3094</v>
      </c>
      <c r="AI14" s="130" t="s">
        <v>242</v>
      </c>
      <c r="AJ14" s="131">
        <v>46070</v>
      </c>
      <c r="AK14" s="132" t="s">
        <v>308</v>
      </c>
      <c r="AL14" s="169" t="s">
        <v>236</v>
      </c>
      <c r="AM14" s="133" t="s">
        <v>309</v>
      </c>
      <c r="AN14" s="134">
        <v>3500</v>
      </c>
      <c r="AO14" s="134" t="s">
        <v>233</v>
      </c>
      <c r="AP14" s="135" t="s">
        <v>234</v>
      </c>
      <c r="AQ14" s="136">
        <f>IF(AO14="IVA Incluido",(AN14/1.19),AN14)</f>
        <v>2941.1764705882356</v>
      </c>
      <c r="AR14" s="137">
        <f>IF(AP14="Si tiene IVA",AQ14*19%,0)</f>
        <v>558.82352941176475</v>
      </c>
      <c r="AS14" s="137">
        <f>AQ14+AR14</f>
        <v>3500.0000000000005</v>
      </c>
      <c r="AT14" s="137">
        <f>IF(AB14="","",(AN14*G14))</f>
        <v>3500</v>
      </c>
      <c r="AU14" s="137">
        <f>IF(AB14="","",(AS14*G14))</f>
        <v>3500.0000000000005</v>
      </c>
      <c r="AV14" s="138">
        <f t="shared" ref="AV14:AV20" si="21">IF(A14="","",AVERAGE(S14,AF14,AS14))</f>
        <v>3298.09</v>
      </c>
      <c r="AW14" s="138">
        <f t="shared" ref="AW14:AW20" si="22">IF(A14="","",AVERAGE(U14,AH14,AU14))</f>
        <v>3298.09</v>
      </c>
      <c r="AX14" s="138">
        <f t="shared" ref="AX14:AX20" si="23">IF(N14="","",STDEV(U14,AH14,AU14))</f>
        <v>203.00877887421541</v>
      </c>
      <c r="AY14" s="139">
        <f t="shared" ref="AY14:AY20" si="24">IF(N14="","",(AX14/AW14))</f>
        <v>6.1553438163972296E-2</v>
      </c>
      <c r="AZ14" s="5"/>
      <c r="BA14" s="7">
        <f t="shared" ref="BA14:BA20" si="25">COUNTA(M14,Z14,AM14)</f>
        <v>3</v>
      </c>
      <c r="BB14" s="7"/>
    </row>
    <row r="15" spans="1:54" ht="90">
      <c r="A15" s="6" t="s">
        <v>223</v>
      </c>
      <c r="B15" s="6" t="s">
        <v>283</v>
      </c>
      <c r="C15" s="6">
        <v>90101603</v>
      </c>
      <c r="D15" s="6" t="s">
        <v>310</v>
      </c>
      <c r="E15" s="162" t="s">
        <v>311</v>
      </c>
      <c r="F15" s="119" t="s">
        <v>312</v>
      </c>
      <c r="G15" s="163">
        <v>1</v>
      </c>
      <c r="H15" s="119" t="s">
        <v>228</v>
      </c>
      <c r="I15" s="120" t="s">
        <v>229</v>
      </c>
      <c r="J15" s="121">
        <v>46134</v>
      </c>
      <c r="K15" s="164" t="s">
        <v>313</v>
      </c>
      <c r="L15" s="165" t="s">
        <v>236</v>
      </c>
      <c r="M15" s="121" t="s">
        <v>314</v>
      </c>
      <c r="N15" s="122">
        <v>37000</v>
      </c>
      <c r="O15" s="122" t="s">
        <v>315</v>
      </c>
      <c r="P15" s="122" t="s">
        <v>316</v>
      </c>
      <c r="Q15" s="123">
        <f>IF(O15="IVA Incluido",(N15/1.19),IF(O15="Ipoconsumo Incluido",(N15/1.08),N15))</f>
        <v>37000</v>
      </c>
      <c r="R15" s="124">
        <f>IF(P15="Si tiene IVA",Q15*19%,IF(P15="Si tiene IPOCONSUMO",Q15*8%,0))</f>
        <v>2960</v>
      </c>
      <c r="S15" s="124">
        <f t="shared" si="19"/>
        <v>39960</v>
      </c>
      <c r="T15" s="124">
        <f>IF(R15="IVA Incluido",(Q15/1.19),IF(R15="Ipoconsumo Incluido",(Q15/1.08),Q15))</f>
        <v>37000</v>
      </c>
      <c r="U15" s="124">
        <f>Q15+R15</f>
        <v>39960</v>
      </c>
      <c r="V15" s="125" t="s">
        <v>229</v>
      </c>
      <c r="W15" s="126">
        <v>46134</v>
      </c>
      <c r="X15" s="166" t="s">
        <v>317</v>
      </c>
      <c r="Y15" s="167" t="s">
        <v>236</v>
      </c>
      <c r="Z15" s="168" t="s">
        <v>318</v>
      </c>
      <c r="AA15" s="127">
        <v>45000</v>
      </c>
      <c r="AB15" s="127" t="s">
        <v>315</v>
      </c>
      <c r="AC15" s="127" t="s">
        <v>316</v>
      </c>
      <c r="AD15" s="128">
        <f>IF(AB15="IVA Incluido",(AA15/1.19),IF(AB15="Ipoconsumo Incluido",(AA15/1.08),AA15))</f>
        <v>45000</v>
      </c>
      <c r="AE15" s="129">
        <f>IF(AC15="Si tiene IVA",AD15*19%,IF(AC15="Si tiene IPOCONSUMO",AD15*8%,0))</f>
        <v>3600</v>
      </c>
      <c r="AF15" s="129">
        <f t="shared" si="20"/>
        <v>48600</v>
      </c>
      <c r="AG15" s="129">
        <f>IF(AE15="IVA Incluido",(AD15/1.19),IF(AE15="Ipoconsumo Incluido",(AD15/1.08),AD15))</f>
        <v>45000</v>
      </c>
      <c r="AH15" s="129">
        <f>AD15+AE15</f>
        <v>48600</v>
      </c>
      <c r="AI15" s="130" t="s">
        <v>229</v>
      </c>
      <c r="AJ15" s="131">
        <v>46134</v>
      </c>
      <c r="AK15" s="132" t="s">
        <v>319</v>
      </c>
      <c r="AL15" s="169" t="s">
        <v>236</v>
      </c>
      <c r="AM15" s="133" t="s">
        <v>320</v>
      </c>
      <c r="AN15" s="134">
        <v>31512</v>
      </c>
      <c r="AO15" s="134" t="s">
        <v>315</v>
      </c>
      <c r="AP15" s="135" t="s">
        <v>316</v>
      </c>
      <c r="AQ15" s="136">
        <f>IF(AO15="IVA Incluido",(AN15/1.19),IF(AO15="Ipoconsumo Incluido",(AN15/1.08),AN15))</f>
        <v>31512</v>
      </c>
      <c r="AR15" s="137">
        <f>IF(AP15="Si tiene IVA",AQ15*19%,IF(AP15="Si tiene IPOCONSUMO",AQ15*8%,0))</f>
        <v>2520.96</v>
      </c>
      <c r="AS15" s="137">
        <f>AQ15+AR15</f>
        <v>34032.959999999999</v>
      </c>
      <c r="AT15" s="137">
        <f>IF(AR15="IVA Incluido",(AQ15/1.19),IF(AR15="Ipoconsumo Incluido",(AQ15/1.08),AQ15))</f>
        <v>31512</v>
      </c>
      <c r="AU15" s="137">
        <f>AQ15+AR15</f>
        <v>34032.959999999999</v>
      </c>
      <c r="AV15" s="138">
        <f t="shared" si="21"/>
        <v>40864.32</v>
      </c>
      <c r="AW15" s="138">
        <f t="shared" si="22"/>
        <v>40864.32</v>
      </c>
      <c r="AX15" s="138">
        <f t="shared" si="23"/>
        <v>7325.5040500432569</v>
      </c>
      <c r="AY15" s="139">
        <f t="shared" si="24"/>
        <v>0.17926406336978706</v>
      </c>
      <c r="AZ15" s="5"/>
      <c r="BA15" s="7">
        <f t="shared" si="25"/>
        <v>3</v>
      </c>
      <c r="BB15" s="7"/>
    </row>
    <row r="16" spans="1:54" ht="75">
      <c r="A16" s="6" t="s">
        <v>223</v>
      </c>
      <c r="B16" s="6" t="s">
        <v>283</v>
      </c>
      <c r="C16" s="6">
        <v>90101603</v>
      </c>
      <c r="D16" s="6" t="s">
        <v>321</v>
      </c>
      <c r="E16" s="162" t="s">
        <v>322</v>
      </c>
      <c r="F16" s="119" t="s">
        <v>312</v>
      </c>
      <c r="G16" s="163">
        <v>1</v>
      </c>
      <c r="H16" s="119" t="s">
        <v>228</v>
      </c>
      <c r="I16" s="120" t="s">
        <v>229</v>
      </c>
      <c r="J16" s="121">
        <v>46134</v>
      </c>
      <c r="K16" s="164" t="s">
        <v>313</v>
      </c>
      <c r="L16" s="165" t="s">
        <v>236</v>
      </c>
      <c r="M16" s="121" t="s">
        <v>314</v>
      </c>
      <c r="N16" s="122">
        <v>32000</v>
      </c>
      <c r="O16" s="122" t="s">
        <v>315</v>
      </c>
      <c r="P16" s="122" t="s">
        <v>316</v>
      </c>
      <c r="Q16" s="123">
        <f>IF(O16="IVA Incluido",(N16/1.19),IF(O16="Ipoconsumo Incluido",(N16/1.08),N16))</f>
        <v>32000</v>
      </c>
      <c r="R16" s="124">
        <f>IF(P16="Si tiene IVA",Q16*19%,IF(P16="Si tiene IPOCONSUMO",Q16*8%,0))</f>
        <v>2560</v>
      </c>
      <c r="S16" s="124">
        <f t="shared" si="19"/>
        <v>34560</v>
      </c>
      <c r="T16" s="124">
        <f>IF(R16="IVA Incluido",(Q16/1.19),IF(R16="Ipoconsumo Incluido",(Q16/1.08),Q16))</f>
        <v>32000</v>
      </c>
      <c r="U16" s="124">
        <f>Q16+R16</f>
        <v>34560</v>
      </c>
      <c r="V16" s="125" t="s">
        <v>229</v>
      </c>
      <c r="W16" s="126">
        <v>46134</v>
      </c>
      <c r="X16" s="166" t="s">
        <v>317</v>
      </c>
      <c r="Y16" s="167" t="s">
        <v>236</v>
      </c>
      <c r="Z16" s="168" t="s">
        <v>318</v>
      </c>
      <c r="AA16" s="127">
        <v>45000</v>
      </c>
      <c r="AB16" s="127" t="s">
        <v>315</v>
      </c>
      <c r="AC16" s="127" t="s">
        <v>316</v>
      </c>
      <c r="AD16" s="128">
        <f>IF(AB16="IVA Incluido",(AA16/1.19),IF(AB16="Ipoconsumo Incluido",(AA16/1.08),AA16))</f>
        <v>45000</v>
      </c>
      <c r="AE16" s="129">
        <f>IF(AC16="Si tiene IVA",AD16*19%,IF(AC16="Si tiene IPOCONSUMO",AD16*8%,0))</f>
        <v>3600</v>
      </c>
      <c r="AF16" s="129">
        <f t="shared" si="20"/>
        <v>48600</v>
      </c>
      <c r="AG16" s="129">
        <f>IF(AE16="IVA Incluido",(AD16/1.19),IF(AE16="Ipoconsumo Incluido",(AD16/1.08),AD16))</f>
        <v>45000</v>
      </c>
      <c r="AH16" s="129">
        <f>AD16+AE16</f>
        <v>48600</v>
      </c>
      <c r="AI16" s="130"/>
      <c r="AJ16" s="131"/>
      <c r="AK16" s="132"/>
      <c r="AL16" s="169"/>
      <c r="AM16" s="133"/>
      <c r="AN16" s="134"/>
      <c r="AO16" s="134"/>
      <c r="AP16" s="135"/>
      <c r="AQ16" s="136"/>
      <c r="AR16" s="137"/>
      <c r="AS16" s="137"/>
      <c r="AT16" s="137"/>
      <c r="AU16" s="137"/>
      <c r="AV16" s="138">
        <f t="shared" si="21"/>
        <v>41580</v>
      </c>
      <c r="AW16" s="138">
        <f t="shared" si="22"/>
        <v>41580</v>
      </c>
      <c r="AX16" s="138">
        <f t="shared" si="23"/>
        <v>9927.7792078591265</v>
      </c>
      <c r="AY16" s="139">
        <f t="shared" si="24"/>
        <v>0.23876332871234071</v>
      </c>
      <c r="AZ16" s="5"/>
      <c r="BA16" s="7">
        <f t="shared" si="25"/>
        <v>2</v>
      </c>
      <c r="BB16" s="7"/>
    </row>
    <row r="17" spans="1:54" ht="90">
      <c r="A17" s="6" t="s">
        <v>223</v>
      </c>
      <c r="B17" s="6" t="s">
        <v>283</v>
      </c>
      <c r="C17" s="6">
        <v>90101603</v>
      </c>
      <c r="D17" s="6" t="s">
        <v>323</v>
      </c>
      <c r="E17" s="162" t="s">
        <v>324</v>
      </c>
      <c r="F17" s="119" t="s">
        <v>312</v>
      </c>
      <c r="G17" s="163">
        <v>1</v>
      </c>
      <c r="H17" s="119" t="s">
        <v>228</v>
      </c>
      <c r="I17" s="120" t="s">
        <v>229</v>
      </c>
      <c r="J17" s="121">
        <v>46134</v>
      </c>
      <c r="K17" s="164" t="s">
        <v>313</v>
      </c>
      <c r="L17" s="165" t="s">
        <v>236</v>
      </c>
      <c r="M17" s="121" t="s">
        <v>314</v>
      </c>
      <c r="N17" s="122">
        <v>30000</v>
      </c>
      <c r="O17" s="122" t="s">
        <v>315</v>
      </c>
      <c r="P17" s="122" t="s">
        <v>316</v>
      </c>
      <c r="Q17" s="123">
        <f>IF(O17="IVA Incluido",(N17/1.19),IF(O17="Ipoconsumo Incluido",(N17/1.08),N17))</f>
        <v>30000</v>
      </c>
      <c r="R17" s="124">
        <f>IF(P17="Si tiene IVA",Q17*19%,IF(P17="Si tiene IPOCONSUMO",Q17*8%,0))</f>
        <v>2400</v>
      </c>
      <c r="S17" s="124">
        <f t="shared" si="19"/>
        <v>32400</v>
      </c>
      <c r="T17" s="124">
        <f>IF(R17="IVA Incluido",(Q17/1.19),IF(R17="Ipoconsumo Incluido",(Q17/1.08),Q17))</f>
        <v>30000</v>
      </c>
      <c r="U17" s="124">
        <f>Q17+R17</f>
        <v>32400</v>
      </c>
      <c r="V17" s="125" t="s">
        <v>229</v>
      </c>
      <c r="W17" s="126">
        <v>46149</v>
      </c>
      <c r="X17" s="166" t="s">
        <v>317</v>
      </c>
      <c r="Y17" s="167" t="s">
        <v>231</v>
      </c>
      <c r="Z17" s="168" t="s">
        <v>318</v>
      </c>
      <c r="AA17" s="127">
        <v>45000</v>
      </c>
      <c r="AB17" s="127" t="s">
        <v>315</v>
      </c>
      <c r="AC17" s="127" t="s">
        <v>316</v>
      </c>
      <c r="AD17" s="128">
        <f>IF(AB17="IVA Incluido",(AA17/1.19),IF(AB17="Ipoconsumo Incluido",(AA17/1.08),AA17))</f>
        <v>45000</v>
      </c>
      <c r="AE17" s="129">
        <f>IF(AC17="Si tiene IVA",AD17*19%,IF(AC17="Si tiene IPOCONSUMO",AD17*8%,0))</f>
        <v>3600</v>
      </c>
      <c r="AF17" s="129">
        <f t="shared" si="20"/>
        <v>48600</v>
      </c>
      <c r="AG17" s="129">
        <f>IF(O17="","",(AA17*G17))</f>
        <v>45000</v>
      </c>
      <c r="AH17" s="129">
        <f>IF(O17="","",(AF17*G17))</f>
        <v>48600</v>
      </c>
      <c r="AI17" s="130" t="s">
        <v>229</v>
      </c>
      <c r="AJ17" s="131">
        <v>46149</v>
      </c>
      <c r="AK17" s="132" t="s">
        <v>319</v>
      </c>
      <c r="AL17" s="169" t="s">
        <v>231</v>
      </c>
      <c r="AM17" s="133" t="s">
        <v>320</v>
      </c>
      <c r="AN17" s="134">
        <v>33445</v>
      </c>
      <c r="AO17" s="134" t="s">
        <v>315</v>
      </c>
      <c r="AP17" s="135" t="s">
        <v>316</v>
      </c>
      <c r="AQ17" s="136">
        <f>IF(AO17="IVA Incluido",(AN17/1.19),IF(AO17="Ipoconsumo Incluido",(AN17/1.08),AN17))</f>
        <v>33445</v>
      </c>
      <c r="AR17" s="137">
        <f>IF(AP17="Si tiene IVA",AQ17*19%,IF(AP17="Si tiene IPOCONSUMO",AQ17*8%,0))</f>
        <v>2675.6</v>
      </c>
      <c r="AS17" s="137">
        <f>AQ17+AR17</f>
        <v>36120.6</v>
      </c>
      <c r="AT17" s="137">
        <f>IF(AR17="IVA Incluido",(AQ17/1.19),IF(AR17="Ipoconsumo Incluido",(AQ17/1.08),AQ17))</f>
        <v>33445</v>
      </c>
      <c r="AU17" s="137">
        <f>AQ17+AR17</f>
        <v>36120.6</v>
      </c>
      <c r="AV17" s="138">
        <f t="shared" si="21"/>
        <v>39040.200000000004</v>
      </c>
      <c r="AW17" s="138">
        <f t="shared" si="22"/>
        <v>39040.200000000004</v>
      </c>
      <c r="AX17" s="138">
        <f t="shared" si="23"/>
        <v>8485.4609845311224</v>
      </c>
      <c r="AY17" s="139">
        <f t="shared" si="24"/>
        <v>0.21735188304699057</v>
      </c>
      <c r="AZ17" s="5"/>
      <c r="BA17" s="7">
        <f t="shared" si="25"/>
        <v>3</v>
      </c>
      <c r="BB17" s="7"/>
    </row>
    <row r="18" spans="1:54" ht="90">
      <c r="A18" s="6" t="s">
        <v>223</v>
      </c>
      <c r="B18" s="6" t="s">
        <v>283</v>
      </c>
      <c r="C18" s="6">
        <v>90101603</v>
      </c>
      <c r="D18" s="6" t="s">
        <v>325</v>
      </c>
      <c r="E18" s="162" t="s">
        <v>326</v>
      </c>
      <c r="F18" s="119" t="s">
        <v>312</v>
      </c>
      <c r="G18" s="163">
        <v>1</v>
      </c>
      <c r="H18" s="119" t="s">
        <v>228</v>
      </c>
      <c r="I18" s="120" t="s">
        <v>229</v>
      </c>
      <c r="J18" s="121">
        <v>46134</v>
      </c>
      <c r="K18" s="164" t="s">
        <v>313</v>
      </c>
      <c r="L18" s="165" t="s">
        <v>236</v>
      </c>
      <c r="M18" s="121" t="s">
        <v>314</v>
      </c>
      <c r="N18" s="122">
        <v>34000</v>
      </c>
      <c r="O18" s="122" t="s">
        <v>315</v>
      </c>
      <c r="P18" s="122" t="s">
        <v>316</v>
      </c>
      <c r="Q18" s="123">
        <f>IF(O18="IVA Incluido",(N18/1.19),IF(O18="Ipoconsumo Incluido",(N18/1.08),N18))</f>
        <v>34000</v>
      </c>
      <c r="R18" s="124">
        <f>IF(P18="Si tiene IVA",Q18*19%,IF(P18="Si tiene IPOCONSUMO",Q18*8%,0))</f>
        <v>2720</v>
      </c>
      <c r="S18" s="124">
        <f t="shared" si="19"/>
        <v>36720</v>
      </c>
      <c r="T18" s="124">
        <f>IF(R18="IVA Incluido",(Q18/1.19),IF(R18="Ipoconsumo Incluido",(Q18/1.08),Q18))</f>
        <v>34000</v>
      </c>
      <c r="U18" s="124">
        <f>Q18+R18</f>
        <v>36720</v>
      </c>
      <c r="V18" s="125" t="s">
        <v>229</v>
      </c>
      <c r="W18" s="126">
        <v>46134</v>
      </c>
      <c r="X18" s="166" t="s">
        <v>317</v>
      </c>
      <c r="Y18" s="167" t="s">
        <v>236</v>
      </c>
      <c r="Z18" s="168" t="s">
        <v>318</v>
      </c>
      <c r="AA18" s="127">
        <v>45000</v>
      </c>
      <c r="AB18" s="127" t="s">
        <v>315</v>
      </c>
      <c r="AC18" s="127" t="s">
        <v>316</v>
      </c>
      <c r="AD18" s="128">
        <f>IF(AB18="IVA Incluido",(AA18/1.19),IF(AB18="Ipoconsumo Incluido",(AA18/1.08),AA18))</f>
        <v>45000</v>
      </c>
      <c r="AE18" s="129">
        <f>IF(AC18="Si tiene IVA",AD18*19%,IF(AC18="Si tiene IPOCONSUMO",AD18*8%,0))</f>
        <v>3600</v>
      </c>
      <c r="AF18" s="129">
        <f t="shared" si="20"/>
        <v>48600</v>
      </c>
      <c r="AG18" s="129">
        <f>IF(AE18="IVA Incluido",(AD18/1.19),IF(AE18="Ipoconsumo Incluido",(AD18/1.08),AD18))</f>
        <v>45000</v>
      </c>
      <c r="AH18" s="129">
        <f>AD18+AE18</f>
        <v>48600</v>
      </c>
      <c r="AI18" s="130" t="s">
        <v>229</v>
      </c>
      <c r="AJ18" s="131">
        <v>46094</v>
      </c>
      <c r="AK18" s="132" t="s">
        <v>319</v>
      </c>
      <c r="AL18" s="169" t="s">
        <v>236</v>
      </c>
      <c r="AM18" s="133" t="s">
        <v>320</v>
      </c>
      <c r="AN18" s="134">
        <v>33445</v>
      </c>
      <c r="AO18" s="134" t="s">
        <v>315</v>
      </c>
      <c r="AP18" s="135" t="s">
        <v>316</v>
      </c>
      <c r="AQ18" s="136">
        <f>IF(AO18="IVA Incluido",(AN18/1.19),IF(AO18="Ipoconsumo Incluido",(AN18/1.08),AN18))</f>
        <v>33445</v>
      </c>
      <c r="AR18" s="137">
        <f>IF(AP18="Si tiene IVA",AQ18*19%,IF(AP18="Si tiene IPOCONSUMO",AQ18*8%,0))</f>
        <v>2675.6</v>
      </c>
      <c r="AS18" s="137">
        <f>AQ18+AR18</f>
        <v>36120.6</v>
      </c>
      <c r="AT18" s="137">
        <f>IF(AR18="IVA Incluido",(AQ18/1.19),IF(AR18="Ipoconsumo Incluido",(AQ18/1.08),AQ18))</f>
        <v>33445</v>
      </c>
      <c r="AU18" s="137">
        <f>AQ18+AR18</f>
        <v>36120.6</v>
      </c>
      <c r="AV18" s="138">
        <f t="shared" si="21"/>
        <v>40480.200000000004</v>
      </c>
      <c r="AW18" s="138">
        <f t="shared" si="22"/>
        <v>40480.200000000004</v>
      </c>
      <c r="AX18" s="138">
        <f t="shared" si="23"/>
        <v>7038.3367438621381</v>
      </c>
      <c r="AY18" s="139">
        <f t="shared" si="24"/>
        <v>0.17387109608801679</v>
      </c>
      <c r="AZ18" s="5"/>
      <c r="BA18" s="7">
        <f t="shared" si="25"/>
        <v>3</v>
      </c>
      <c r="BB18" s="7"/>
    </row>
    <row r="19" spans="1:54" ht="120">
      <c r="A19" s="6" t="s">
        <v>223</v>
      </c>
      <c r="B19" s="6" t="s">
        <v>283</v>
      </c>
      <c r="C19" s="6" t="s">
        <v>327</v>
      </c>
      <c r="D19" s="6" t="s">
        <v>328</v>
      </c>
      <c r="E19" s="162" t="s">
        <v>329</v>
      </c>
      <c r="F19" s="119" t="s">
        <v>227</v>
      </c>
      <c r="G19" s="163">
        <v>1</v>
      </c>
      <c r="H19" s="119" t="s">
        <v>330</v>
      </c>
      <c r="I19" s="120" t="s">
        <v>229</v>
      </c>
      <c r="J19" s="121">
        <v>46153</v>
      </c>
      <c r="K19" s="164" t="s">
        <v>331</v>
      </c>
      <c r="L19" s="165" t="s">
        <v>236</v>
      </c>
      <c r="M19" s="121" t="s">
        <v>332</v>
      </c>
      <c r="N19" s="122">
        <v>3750000</v>
      </c>
      <c r="O19" s="122" t="s">
        <v>240</v>
      </c>
      <c r="P19" s="122" t="s">
        <v>234</v>
      </c>
      <c r="Q19" s="123">
        <f>IF(O19="IVA Incluido",(N19/1.19),N19)</f>
        <v>3750000</v>
      </c>
      <c r="R19" s="124">
        <f>IF(P19="Si tiene IVA",Q19*19%,0)</f>
        <v>712500</v>
      </c>
      <c r="S19" s="124">
        <f t="shared" si="19"/>
        <v>4462500</v>
      </c>
      <c r="T19" s="124">
        <f>IF(B19="","",(N19*G19))</f>
        <v>3750000</v>
      </c>
      <c r="U19" s="124">
        <f>IF(B19="","",(S19*G19))</f>
        <v>4462500</v>
      </c>
      <c r="V19" s="125" t="s">
        <v>229</v>
      </c>
      <c r="W19" s="126">
        <v>46153</v>
      </c>
      <c r="X19" s="166" t="s">
        <v>333</v>
      </c>
      <c r="Y19" s="167" t="s">
        <v>236</v>
      </c>
      <c r="Z19" s="168" t="s">
        <v>334</v>
      </c>
      <c r="AA19" s="127">
        <v>5000000</v>
      </c>
      <c r="AB19" s="127" t="s">
        <v>240</v>
      </c>
      <c r="AC19" s="127" t="s">
        <v>234</v>
      </c>
      <c r="AD19" s="128">
        <f>IF(AB19="IVA Incluido",(AA19/1.19),AA19)</f>
        <v>5000000</v>
      </c>
      <c r="AE19" s="129">
        <f>IF(AC19="Si tiene IVA",AD19*19%,0)</f>
        <v>950000</v>
      </c>
      <c r="AF19" s="129">
        <f t="shared" si="20"/>
        <v>5950000</v>
      </c>
      <c r="AG19" s="129">
        <f>IF(O19="","",(AA19*G19))</f>
        <v>5000000</v>
      </c>
      <c r="AH19" s="129">
        <f>IF(O19="","",(AF19*G19))</f>
        <v>5950000</v>
      </c>
      <c r="AI19" s="130" t="s">
        <v>229</v>
      </c>
      <c r="AJ19" s="131">
        <v>46153</v>
      </c>
      <c r="AK19" s="132" t="s">
        <v>335</v>
      </c>
      <c r="AL19" s="169" t="s">
        <v>236</v>
      </c>
      <c r="AM19" s="133" t="s">
        <v>336</v>
      </c>
      <c r="AN19" s="134">
        <v>4200000</v>
      </c>
      <c r="AO19" s="134" t="s">
        <v>240</v>
      </c>
      <c r="AP19" s="135" t="s">
        <v>234</v>
      </c>
      <c r="AQ19" s="136">
        <f>IF(AO19="IVA Incluido",(AN19/1.19),AN19)</f>
        <v>4200000</v>
      </c>
      <c r="AR19" s="137">
        <f>IF(AP19="Si tiene IVA",AQ19*19%,0)</f>
        <v>798000</v>
      </c>
      <c r="AS19" s="137">
        <f>AQ19+AR19</f>
        <v>4998000</v>
      </c>
      <c r="AT19" s="137">
        <f>IF(AB19="","",(AN19*G19))</f>
        <v>4200000</v>
      </c>
      <c r="AU19" s="137">
        <f>IF(AB19="","",(AS19*G19))</f>
        <v>4998000</v>
      </c>
      <c r="AV19" s="138">
        <f t="shared" si="21"/>
        <v>5136833.333333333</v>
      </c>
      <c r="AW19" s="138">
        <f t="shared" si="22"/>
        <v>5136833.333333333</v>
      </c>
      <c r="AX19" s="138">
        <f t="shared" si="23"/>
        <v>753405.65655783075</v>
      </c>
      <c r="AY19" s="139">
        <f t="shared" si="24"/>
        <v>0.14666733523724035</v>
      </c>
      <c r="AZ19" s="5"/>
      <c r="BA19" s="7">
        <f t="shared" si="25"/>
        <v>3</v>
      </c>
      <c r="BB19" s="7"/>
    </row>
    <row r="20" spans="1:54" ht="105">
      <c r="A20" s="6" t="s">
        <v>223</v>
      </c>
      <c r="B20" s="6" t="s">
        <v>283</v>
      </c>
      <c r="C20" s="6" t="s">
        <v>337</v>
      </c>
      <c r="D20" s="6" t="s">
        <v>338</v>
      </c>
      <c r="E20" s="162" t="s">
        <v>339</v>
      </c>
      <c r="F20" s="119" t="s">
        <v>312</v>
      </c>
      <c r="G20" s="163">
        <v>1</v>
      </c>
      <c r="H20" s="119" t="s">
        <v>330</v>
      </c>
      <c r="I20" s="120" t="s">
        <v>229</v>
      </c>
      <c r="J20" s="121">
        <v>46134</v>
      </c>
      <c r="K20" s="164" t="s">
        <v>340</v>
      </c>
      <c r="L20" s="165" t="s">
        <v>236</v>
      </c>
      <c r="M20" s="121" t="s">
        <v>341</v>
      </c>
      <c r="N20" s="122">
        <v>1020000</v>
      </c>
      <c r="O20" s="122" t="s">
        <v>240</v>
      </c>
      <c r="P20" s="122" t="s">
        <v>260</v>
      </c>
      <c r="Q20" s="123">
        <v>1360000</v>
      </c>
      <c r="R20" s="124">
        <f>IF(P20="Si tiene IVA",Q20*19%,0)</f>
        <v>0</v>
      </c>
      <c r="S20" s="124">
        <f t="shared" si="19"/>
        <v>1360000</v>
      </c>
      <c r="T20" s="124">
        <f>IF(B20="","",(N20*G20))</f>
        <v>1020000</v>
      </c>
      <c r="U20" s="124">
        <f>IF(B20="","",(S20*G20))</f>
        <v>1360000</v>
      </c>
      <c r="V20" s="125" t="s">
        <v>229</v>
      </c>
      <c r="W20" s="126">
        <v>46134</v>
      </c>
      <c r="X20" s="166" t="s">
        <v>319</v>
      </c>
      <c r="Y20" s="167" t="s">
        <v>236</v>
      </c>
      <c r="Z20" s="168" t="s">
        <v>320</v>
      </c>
      <c r="AA20" s="127">
        <v>1280000</v>
      </c>
      <c r="AB20" s="127" t="s">
        <v>240</v>
      </c>
      <c r="AC20" s="127" t="s">
        <v>260</v>
      </c>
      <c r="AD20" s="128">
        <f>IF(AB20="IVA Incluido",(AA20/1.19),AA20)</f>
        <v>1280000</v>
      </c>
      <c r="AE20" s="129">
        <f>IF(AC20="Si tiene IVA",AD20*19%,0)</f>
        <v>0</v>
      </c>
      <c r="AF20" s="129">
        <f t="shared" si="20"/>
        <v>1280000</v>
      </c>
      <c r="AG20" s="129">
        <f>IF(O20="","",(AA20*G20))</f>
        <v>1280000</v>
      </c>
      <c r="AH20" s="129">
        <f>IF(O20="","",(AF20*G20))</f>
        <v>1280000</v>
      </c>
      <c r="AI20" s="130" t="s">
        <v>229</v>
      </c>
      <c r="AJ20" s="131">
        <v>46134</v>
      </c>
      <c r="AK20" s="132" t="s">
        <v>342</v>
      </c>
      <c r="AL20" s="169" t="s">
        <v>236</v>
      </c>
      <c r="AM20" s="133" t="s">
        <v>342</v>
      </c>
      <c r="AN20" s="134">
        <v>1394000</v>
      </c>
      <c r="AO20" s="134" t="s">
        <v>240</v>
      </c>
      <c r="AP20" s="135" t="s">
        <v>260</v>
      </c>
      <c r="AQ20" s="136">
        <f>IF(AO20="IVA Incluido",(AN20/1.19),AN20)</f>
        <v>1394000</v>
      </c>
      <c r="AR20" s="137">
        <f>IF(AP20="Si tiene IVA",AQ20*19%,0)</f>
        <v>0</v>
      </c>
      <c r="AS20" s="137">
        <f>AQ20+AR20</f>
        <v>1394000</v>
      </c>
      <c r="AT20" s="137">
        <f>IF(AB20="","",(AN20*G20))</f>
        <v>1394000</v>
      </c>
      <c r="AU20" s="137">
        <f>IF(AB20="","",(AS20*G20))</f>
        <v>1394000</v>
      </c>
      <c r="AV20" s="138">
        <f t="shared" si="21"/>
        <v>1344666.6666666667</v>
      </c>
      <c r="AW20" s="138">
        <f t="shared" si="22"/>
        <v>1344666.6666666667</v>
      </c>
      <c r="AX20" s="138">
        <f t="shared" si="23"/>
        <v>58526.347343169582</v>
      </c>
      <c r="AY20" s="139">
        <f t="shared" si="24"/>
        <v>4.3524799709843513E-2</v>
      </c>
      <c r="AZ20" s="5"/>
      <c r="BA20" s="7">
        <f t="shared" si="25"/>
        <v>3</v>
      </c>
      <c r="BB20" s="7" t="s">
        <v>343</v>
      </c>
    </row>
    <row r="21" spans="1:54" ht="405">
      <c r="A21" s="6" t="s">
        <v>294</v>
      </c>
      <c r="B21" s="6" t="s">
        <v>294</v>
      </c>
      <c r="C21" s="6" t="s">
        <v>294</v>
      </c>
      <c r="D21" s="6" t="s">
        <v>344</v>
      </c>
      <c r="E21" s="162" t="s">
        <v>345</v>
      </c>
      <c r="F21" s="119" t="s">
        <v>297</v>
      </c>
      <c r="G21" s="163">
        <v>1</v>
      </c>
      <c r="H21" s="119"/>
      <c r="I21" s="120"/>
      <c r="J21" s="121"/>
      <c r="K21" s="164"/>
      <c r="L21" s="165"/>
      <c r="M21" s="121"/>
      <c r="N21" s="122"/>
      <c r="O21" s="122"/>
      <c r="P21" s="122"/>
      <c r="Q21" s="123" t="s">
        <v>298</v>
      </c>
      <c r="R21" s="124" t="s">
        <v>298</v>
      </c>
      <c r="S21" s="124" t="s">
        <v>298</v>
      </c>
      <c r="T21" s="124" t="s">
        <v>298</v>
      </c>
      <c r="U21" s="124" t="s">
        <v>298</v>
      </c>
      <c r="V21" s="125" t="s">
        <v>294</v>
      </c>
      <c r="W21" s="126" t="s">
        <v>294</v>
      </c>
      <c r="X21" s="166" t="s">
        <v>294</v>
      </c>
      <c r="Y21" s="167" t="s">
        <v>294</v>
      </c>
      <c r="Z21" s="168" t="s">
        <v>299</v>
      </c>
      <c r="AA21" s="127" t="s">
        <v>294</v>
      </c>
      <c r="AB21" s="127" t="s">
        <v>294</v>
      </c>
      <c r="AC21" s="127" t="s">
        <v>294</v>
      </c>
      <c r="AD21" s="128" t="s">
        <v>294</v>
      </c>
      <c r="AE21" s="129" t="s">
        <v>294</v>
      </c>
      <c r="AF21" s="129">
        <f t="shared" ref="AF21:AF26" si="26">AH21/1.19</f>
        <v>3265566.3865546221</v>
      </c>
      <c r="AG21" s="129">
        <f t="shared" ref="AG21:AG26" si="27">AF21*19%</f>
        <v>620457.61344537826</v>
      </c>
      <c r="AH21" s="129">
        <v>3886024</v>
      </c>
      <c r="AI21" s="130" t="s">
        <v>294</v>
      </c>
      <c r="AJ21" s="131" t="s">
        <v>294</v>
      </c>
      <c r="AK21" s="132" t="s">
        <v>294</v>
      </c>
      <c r="AL21" s="169" t="s">
        <v>294</v>
      </c>
      <c r="AM21" s="133" t="s">
        <v>300</v>
      </c>
      <c r="AN21" s="134" t="s">
        <v>294</v>
      </c>
      <c r="AO21" s="134" t="s">
        <v>294</v>
      </c>
      <c r="AP21" s="135" t="s">
        <v>294</v>
      </c>
      <c r="AQ21" s="136">
        <v>3155435</v>
      </c>
      <c r="AR21" s="137">
        <v>599533</v>
      </c>
      <c r="AS21" s="137">
        <v>3754968</v>
      </c>
      <c r="AT21" s="137">
        <v>3155435</v>
      </c>
      <c r="AU21" s="137">
        <v>3754968</v>
      </c>
      <c r="AV21" s="138">
        <v>3820496</v>
      </c>
      <c r="AW21" s="138">
        <v>3820496</v>
      </c>
      <c r="AX21" s="138">
        <v>92670.41</v>
      </c>
      <c r="AY21" s="139">
        <v>2.4299999999999999E-2</v>
      </c>
      <c r="AZ21" s="5"/>
      <c r="BA21" s="7"/>
      <c r="BB21" s="7"/>
    </row>
    <row r="22" spans="1:54" ht="405">
      <c r="A22" s="6" t="s">
        <v>294</v>
      </c>
      <c r="B22" s="6" t="s">
        <v>294</v>
      </c>
      <c r="C22" s="6" t="s">
        <v>294</v>
      </c>
      <c r="D22" s="6" t="s">
        <v>346</v>
      </c>
      <c r="E22" s="162" t="s">
        <v>347</v>
      </c>
      <c r="F22" s="119" t="s">
        <v>297</v>
      </c>
      <c r="G22" s="163">
        <v>1</v>
      </c>
      <c r="H22" s="119"/>
      <c r="I22" s="120"/>
      <c r="J22" s="121"/>
      <c r="K22" s="164"/>
      <c r="L22" s="165"/>
      <c r="M22" s="121"/>
      <c r="N22" s="122"/>
      <c r="O22" s="122"/>
      <c r="P22" s="122"/>
      <c r="Q22" s="123" t="s">
        <v>298</v>
      </c>
      <c r="R22" s="124" t="s">
        <v>298</v>
      </c>
      <c r="S22" s="124" t="s">
        <v>298</v>
      </c>
      <c r="T22" s="124" t="s">
        <v>298</v>
      </c>
      <c r="U22" s="124" t="s">
        <v>298</v>
      </c>
      <c r="V22" s="125" t="s">
        <v>294</v>
      </c>
      <c r="W22" s="126" t="s">
        <v>294</v>
      </c>
      <c r="X22" s="166" t="s">
        <v>294</v>
      </c>
      <c r="Y22" s="167" t="s">
        <v>294</v>
      </c>
      <c r="Z22" s="168" t="s">
        <v>299</v>
      </c>
      <c r="AA22" s="127" t="s">
        <v>294</v>
      </c>
      <c r="AB22" s="127" t="s">
        <v>294</v>
      </c>
      <c r="AC22" s="127" t="s">
        <v>294</v>
      </c>
      <c r="AD22" s="128" t="s">
        <v>294</v>
      </c>
      <c r="AE22" s="129" t="s">
        <v>294</v>
      </c>
      <c r="AF22" s="129">
        <f t="shared" si="26"/>
        <v>397642.01680672274</v>
      </c>
      <c r="AG22" s="129">
        <f t="shared" si="27"/>
        <v>75551.983193277323</v>
      </c>
      <c r="AH22" s="129">
        <v>473194</v>
      </c>
      <c r="AI22" s="130" t="s">
        <v>294</v>
      </c>
      <c r="AJ22" s="131" t="s">
        <v>294</v>
      </c>
      <c r="AK22" s="132" t="s">
        <v>294</v>
      </c>
      <c r="AL22" s="169" t="s">
        <v>294</v>
      </c>
      <c r="AM22" s="133" t="s">
        <v>300</v>
      </c>
      <c r="AN22" s="134" t="s">
        <v>294</v>
      </c>
      <c r="AO22" s="134" t="s">
        <v>294</v>
      </c>
      <c r="AP22" s="135" t="s">
        <v>294</v>
      </c>
      <c r="AQ22" s="136">
        <v>395532</v>
      </c>
      <c r="AR22" s="137">
        <v>75151</v>
      </c>
      <c r="AS22" s="137">
        <v>470684</v>
      </c>
      <c r="AT22" s="137">
        <v>395532</v>
      </c>
      <c r="AU22" s="137">
        <v>470684</v>
      </c>
      <c r="AV22" s="138">
        <v>471939</v>
      </c>
      <c r="AW22" s="138">
        <v>471939</v>
      </c>
      <c r="AX22" s="138">
        <v>1775.06</v>
      </c>
      <c r="AY22" s="139">
        <v>3.8E-3</v>
      </c>
      <c r="AZ22" s="5"/>
      <c r="BA22" s="7"/>
      <c r="BB22" s="7"/>
    </row>
    <row r="23" spans="1:54" ht="405">
      <c r="A23" s="6" t="s">
        <v>294</v>
      </c>
      <c r="B23" s="6" t="s">
        <v>294</v>
      </c>
      <c r="C23" s="6" t="s">
        <v>294</v>
      </c>
      <c r="D23" s="6" t="s">
        <v>348</v>
      </c>
      <c r="E23" s="162" t="s">
        <v>349</v>
      </c>
      <c r="F23" s="119" t="s">
        <v>297</v>
      </c>
      <c r="G23" s="163">
        <v>1</v>
      </c>
      <c r="H23" s="119"/>
      <c r="I23" s="120"/>
      <c r="J23" s="121"/>
      <c r="K23" s="164"/>
      <c r="L23" s="165"/>
      <c r="M23" s="121"/>
      <c r="N23" s="122"/>
      <c r="O23" s="122"/>
      <c r="P23" s="122"/>
      <c r="Q23" s="123" t="s">
        <v>298</v>
      </c>
      <c r="R23" s="124" t="s">
        <v>298</v>
      </c>
      <c r="S23" s="124" t="s">
        <v>298</v>
      </c>
      <c r="T23" s="124" t="s">
        <v>298</v>
      </c>
      <c r="U23" s="124" t="s">
        <v>298</v>
      </c>
      <c r="V23" s="125" t="s">
        <v>294</v>
      </c>
      <c r="W23" s="126" t="s">
        <v>294</v>
      </c>
      <c r="X23" s="166" t="s">
        <v>294</v>
      </c>
      <c r="Y23" s="167" t="s">
        <v>294</v>
      </c>
      <c r="Z23" s="168" t="s">
        <v>299</v>
      </c>
      <c r="AA23" s="127" t="s">
        <v>294</v>
      </c>
      <c r="AB23" s="127" t="s">
        <v>294</v>
      </c>
      <c r="AC23" s="127" t="s">
        <v>294</v>
      </c>
      <c r="AD23" s="128" t="s">
        <v>294</v>
      </c>
      <c r="AE23" s="129" t="s">
        <v>294</v>
      </c>
      <c r="AF23" s="129">
        <f t="shared" si="26"/>
        <v>222680.67226890757</v>
      </c>
      <c r="AG23" s="129">
        <f t="shared" si="27"/>
        <v>42309.327731092439</v>
      </c>
      <c r="AH23" s="129">
        <v>264990</v>
      </c>
      <c r="AI23" s="130" t="s">
        <v>294</v>
      </c>
      <c r="AJ23" s="131" t="s">
        <v>294</v>
      </c>
      <c r="AK23" s="132" t="s">
        <v>294</v>
      </c>
      <c r="AL23" s="169" t="s">
        <v>294</v>
      </c>
      <c r="AM23" s="133" t="s">
        <v>300</v>
      </c>
      <c r="AN23" s="134" t="s">
        <v>294</v>
      </c>
      <c r="AO23" s="134" t="s">
        <v>294</v>
      </c>
      <c r="AP23" s="135" t="s">
        <v>294</v>
      </c>
      <c r="AQ23" s="136">
        <v>221500</v>
      </c>
      <c r="AR23" s="137">
        <v>42085</v>
      </c>
      <c r="AS23" s="137">
        <v>263585</v>
      </c>
      <c r="AT23" s="137">
        <v>221500</v>
      </c>
      <c r="AU23" s="137">
        <v>263585</v>
      </c>
      <c r="AV23" s="138">
        <v>264288</v>
      </c>
      <c r="AW23" s="138">
        <v>264288</v>
      </c>
      <c r="AX23" s="138">
        <v>994.04</v>
      </c>
      <c r="AY23" s="139">
        <v>3.8E-3</v>
      </c>
      <c r="AZ23" s="5"/>
      <c r="BA23" s="7"/>
      <c r="BB23" s="7"/>
    </row>
    <row r="24" spans="1:54" ht="405">
      <c r="A24" s="6" t="s">
        <v>294</v>
      </c>
      <c r="B24" s="6" t="s">
        <v>294</v>
      </c>
      <c r="C24" s="6" t="s">
        <v>294</v>
      </c>
      <c r="D24" s="6" t="s">
        <v>350</v>
      </c>
      <c r="E24" s="162" t="s">
        <v>351</v>
      </c>
      <c r="F24" s="119" t="s">
        <v>297</v>
      </c>
      <c r="G24" s="163">
        <v>1</v>
      </c>
      <c r="H24" s="119"/>
      <c r="I24" s="120"/>
      <c r="J24" s="121"/>
      <c r="K24" s="164"/>
      <c r="L24" s="165"/>
      <c r="M24" s="121"/>
      <c r="N24" s="122"/>
      <c r="O24" s="122"/>
      <c r="P24" s="122"/>
      <c r="Q24" s="123" t="s">
        <v>298</v>
      </c>
      <c r="R24" s="124" t="s">
        <v>298</v>
      </c>
      <c r="S24" s="124" t="s">
        <v>298</v>
      </c>
      <c r="T24" s="124" t="s">
        <v>298</v>
      </c>
      <c r="U24" s="124" t="s">
        <v>298</v>
      </c>
      <c r="V24" s="125" t="s">
        <v>294</v>
      </c>
      <c r="W24" s="126" t="s">
        <v>294</v>
      </c>
      <c r="X24" s="166" t="s">
        <v>294</v>
      </c>
      <c r="Y24" s="167" t="s">
        <v>294</v>
      </c>
      <c r="Z24" s="168" t="s">
        <v>299</v>
      </c>
      <c r="AA24" s="127" t="s">
        <v>294</v>
      </c>
      <c r="AB24" s="127" t="s">
        <v>294</v>
      </c>
      <c r="AC24" s="127" t="s">
        <v>294</v>
      </c>
      <c r="AD24" s="128" t="s">
        <v>294</v>
      </c>
      <c r="AE24" s="129" t="s">
        <v>294</v>
      </c>
      <c r="AF24" s="129">
        <f t="shared" si="26"/>
        <v>1409391.5966386555</v>
      </c>
      <c r="AG24" s="129">
        <f t="shared" si="27"/>
        <v>267784.40336134454</v>
      </c>
      <c r="AH24" s="129">
        <v>1677176</v>
      </c>
      <c r="AI24" s="130" t="s">
        <v>294</v>
      </c>
      <c r="AJ24" s="131" t="s">
        <v>294</v>
      </c>
      <c r="AK24" s="132" t="s">
        <v>294</v>
      </c>
      <c r="AL24" s="169" t="s">
        <v>294</v>
      </c>
      <c r="AM24" s="133" t="s">
        <v>300</v>
      </c>
      <c r="AN24" s="134" t="s">
        <v>294</v>
      </c>
      <c r="AO24" s="134" t="s">
        <v>294</v>
      </c>
      <c r="AP24" s="135" t="s">
        <v>294</v>
      </c>
      <c r="AQ24" s="136">
        <v>1361860</v>
      </c>
      <c r="AR24" s="137">
        <v>258753</v>
      </c>
      <c r="AS24" s="137">
        <v>1620614</v>
      </c>
      <c r="AT24" s="137">
        <v>1361860</v>
      </c>
      <c r="AU24" s="137">
        <v>1620614</v>
      </c>
      <c r="AV24" s="138">
        <v>1648895</v>
      </c>
      <c r="AW24" s="138">
        <v>1648895</v>
      </c>
      <c r="AX24" s="138">
        <v>39995.800000000003</v>
      </c>
      <c r="AY24" s="139">
        <v>2.4299999999999999E-2</v>
      </c>
      <c r="AZ24" s="5"/>
      <c r="BA24" s="7"/>
      <c r="BB24" s="7"/>
    </row>
    <row r="25" spans="1:54" ht="405">
      <c r="A25" s="6" t="s">
        <v>294</v>
      </c>
      <c r="B25" s="6" t="s">
        <v>294</v>
      </c>
      <c r="C25" s="6" t="s">
        <v>294</v>
      </c>
      <c r="D25" s="6" t="s">
        <v>352</v>
      </c>
      <c r="E25" s="162" t="s">
        <v>353</v>
      </c>
      <c r="F25" s="119" t="s">
        <v>297</v>
      </c>
      <c r="G25" s="163">
        <v>1</v>
      </c>
      <c r="H25" s="119"/>
      <c r="I25" s="120"/>
      <c r="J25" s="121"/>
      <c r="K25" s="164"/>
      <c r="L25" s="165"/>
      <c r="M25" s="121"/>
      <c r="N25" s="122"/>
      <c r="O25" s="122"/>
      <c r="P25" s="122"/>
      <c r="Q25" s="123" t="s">
        <v>298</v>
      </c>
      <c r="R25" s="124" t="s">
        <v>298</v>
      </c>
      <c r="S25" s="124" t="s">
        <v>298</v>
      </c>
      <c r="T25" s="124" t="s">
        <v>298</v>
      </c>
      <c r="U25" s="124" t="s">
        <v>298</v>
      </c>
      <c r="V25" s="125" t="s">
        <v>294</v>
      </c>
      <c r="W25" s="126" t="s">
        <v>294</v>
      </c>
      <c r="X25" s="166" t="s">
        <v>294</v>
      </c>
      <c r="Y25" s="167" t="s">
        <v>294</v>
      </c>
      <c r="Z25" s="168" t="s">
        <v>299</v>
      </c>
      <c r="AA25" s="127" t="s">
        <v>294</v>
      </c>
      <c r="AB25" s="127" t="s">
        <v>294</v>
      </c>
      <c r="AC25" s="127" t="s">
        <v>294</v>
      </c>
      <c r="AD25" s="128" t="s">
        <v>294</v>
      </c>
      <c r="AE25" s="129" t="s">
        <v>294</v>
      </c>
      <c r="AF25" s="129">
        <f t="shared" si="26"/>
        <v>331316.80672268907</v>
      </c>
      <c r="AG25" s="129">
        <f t="shared" si="27"/>
        <v>62950.193277310922</v>
      </c>
      <c r="AH25" s="129">
        <v>394267</v>
      </c>
      <c r="AI25" s="130" t="s">
        <v>294</v>
      </c>
      <c r="AJ25" s="131" t="s">
        <v>294</v>
      </c>
      <c r="AK25" s="132" t="s">
        <v>294</v>
      </c>
      <c r="AL25" s="169" t="s">
        <v>294</v>
      </c>
      <c r="AM25" s="133" t="s">
        <v>300</v>
      </c>
      <c r="AN25" s="134" t="s">
        <v>294</v>
      </c>
      <c r="AO25" s="134" t="s">
        <v>294</v>
      </c>
      <c r="AP25" s="135" t="s">
        <v>294</v>
      </c>
      <c r="AQ25" s="136">
        <v>326420</v>
      </c>
      <c r="AR25" s="137">
        <v>62020</v>
      </c>
      <c r="AS25" s="137">
        <v>388440</v>
      </c>
      <c r="AT25" s="137">
        <v>326420</v>
      </c>
      <c r="AU25" s="137">
        <v>388440</v>
      </c>
      <c r="AV25" s="138">
        <v>391353</v>
      </c>
      <c r="AW25" s="138">
        <v>391353</v>
      </c>
      <c r="AX25" s="138">
        <v>4120.03</v>
      </c>
      <c r="AY25" s="139">
        <v>1.0500000000000001E-2</v>
      </c>
      <c r="AZ25" s="5"/>
      <c r="BA25" s="7"/>
      <c r="BB25" s="7"/>
    </row>
    <row r="26" spans="1:54" ht="405">
      <c r="A26" s="6" t="s">
        <v>294</v>
      </c>
      <c r="B26" s="6" t="s">
        <v>294</v>
      </c>
      <c r="C26" s="6" t="s">
        <v>294</v>
      </c>
      <c r="D26" s="6" t="s">
        <v>354</v>
      </c>
      <c r="E26" s="162" t="s">
        <v>355</v>
      </c>
      <c r="F26" s="119" t="s">
        <v>297</v>
      </c>
      <c r="G26" s="163">
        <v>1</v>
      </c>
      <c r="H26" s="119"/>
      <c r="I26" s="120"/>
      <c r="J26" s="121"/>
      <c r="K26" s="164"/>
      <c r="L26" s="165"/>
      <c r="M26" s="121"/>
      <c r="N26" s="122"/>
      <c r="O26" s="122"/>
      <c r="P26" s="122"/>
      <c r="Q26" s="123" t="s">
        <v>298</v>
      </c>
      <c r="R26" s="124" t="s">
        <v>298</v>
      </c>
      <c r="S26" s="124" t="s">
        <v>298</v>
      </c>
      <c r="T26" s="124" t="s">
        <v>298</v>
      </c>
      <c r="U26" s="124" t="s">
        <v>298</v>
      </c>
      <c r="V26" s="125" t="s">
        <v>294</v>
      </c>
      <c r="W26" s="126" t="s">
        <v>294</v>
      </c>
      <c r="X26" s="166" t="s">
        <v>294</v>
      </c>
      <c r="Y26" s="167" t="s">
        <v>294</v>
      </c>
      <c r="Z26" s="168" t="s">
        <v>299</v>
      </c>
      <c r="AA26" s="127" t="s">
        <v>294</v>
      </c>
      <c r="AB26" s="127" t="s">
        <v>294</v>
      </c>
      <c r="AC26" s="127" t="s">
        <v>294</v>
      </c>
      <c r="AD26" s="128" t="s">
        <v>294</v>
      </c>
      <c r="AE26" s="129" t="s">
        <v>294</v>
      </c>
      <c r="AF26" s="129">
        <f t="shared" si="26"/>
        <v>385870.58823529416</v>
      </c>
      <c r="AG26" s="129">
        <f t="shared" si="27"/>
        <v>73315.411764705888</v>
      </c>
      <c r="AH26" s="129">
        <v>459186</v>
      </c>
      <c r="AI26" s="130" t="s">
        <v>294</v>
      </c>
      <c r="AJ26" s="131" t="s">
        <v>294</v>
      </c>
      <c r="AK26" s="132" t="s">
        <v>294</v>
      </c>
      <c r="AL26" s="169" t="s">
        <v>294</v>
      </c>
      <c r="AM26" s="133" t="s">
        <v>300</v>
      </c>
      <c r="AN26" s="134" t="s">
        <v>294</v>
      </c>
      <c r="AO26" s="134" t="s">
        <v>294</v>
      </c>
      <c r="AP26" s="135" t="s">
        <v>294</v>
      </c>
      <c r="AQ26" s="136">
        <v>380168</v>
      </c>
      <c r="AR26" s="137">
        <v>72232</v>
      </c>
      <c r="AS26" s="137">
        <v>452400</v>
      </c>
      <c r="AT26" s="137">
        <v>380168</v>
      </c>
      <c r="AU26" s="137">
        <v>452400</v>
      </c>
      <c r="AV26" s="138">
        <v>455793</v>
      </c>
      <c r="AW26" s="138">
        <v>455793</v>
      </c>
      <c r="AX26" s="138">
        <v>4798.43</v>
      </c>
      <c r="AY26" s="139">
        <v>1.0500000000000001E-2</v>
      </c>
      <c r="AZ26" s="5"/>
      <c r="BA26" s="7"/>
      <c r="BB26" s="7"/>
    </row>
    <row r="27" spans="1:54" ht="60">
      <c r="A27" s="6" t="s">
        <v>223</v>
      </c>
      <c r="B27" s="6" t="s">
        <v>283</v>
      </c>
      <c r="C27" s="6">
        <v>49121503</v>
      </c>
      <c r="D27" s="6" t="s">
        <v>356</v>
      </c>
      <c r="E27" s="162" t="s">
        <v>357</v>
      </c>
      <c r="F27" s="119" t="s">
        <v>227</v>
      </c>
      <c r="G27" s="163">
        <v>1</v>
      </c>
      <c r="H27" s="119" t="s">
        <v>330</v>
      </c>
      <c r="I27" s="120" t="s">
        <v>276</v>
      </c>
      <c r="J27" s="121">
        <v>46153</v>
      </c>
      <c r="K27" s="164" t="s">
        <v>358</v>
      </c>
      <c r="L27" s="165" t="s">
        <v>236</v>
      </c>
      <c r="M27" s="121" t="s">
        <v>359</v>
      </c>
      <c r="N27" s="122">
        <v>450000</v>
      </c>
      <c r="O27" s="122" t="s">
        <v>240</v>
      </c>
      <c r="P27" s="122" t="s">
        <v>234</v>
      </c>
      <c r="Q27" s="123">
        <f>IF(O27="IVA Incluido",(N27/1.19),N27)</f>
        <v>450000</v>
      </c>
      <c r="R27" s="124">
        <f>IF(P27="Si tiene IVA",Q27*19%,0)</f>
        <v>85500</v>
      </c>
      <c r="S27" s="124">
        <f>Q27+R27</f>
        <v>535500</v>
      </c>
      <c r="T27" s="124">
        <f>IF(B27="","",(N27*G27))</f>
        <v>450000</v>
      </c>
      <c r="U27" s="124">
        <f>IF(B27="","",(S27*G27))</f>
        <v>535500</v>
      </c>
      <c r="V27" s="125" t="s">
        <v>229</v>
      </c>
      <c r="W27" s="126">
        <v>46153</v>
      </c>
      <c r="X27" s="166" t="s">
        <v>319</v>
      </c>
      <c r="Y27" s="167" t="s">
        <v>231</v>
      </c>
      <c r="Z27" s="168" t="s">
        <v>320</v>
      </c>
      <c r="AA27" s="127">
        <v>304500</v>
      </c>
      <c r="AB27" s="127" t="s">
        <v>240</v>
      </c>
      <c r="AC27" s="127" t="s">
        <v>234</v>
      </c>
      <c r="AD27" s="128">
        <f>IF(AB27="IVA Incluido",(AA27/1.19),AA27)</f>
        <v>304500</v>
      </c>
      <c r="AE27" s="129">
        <f>IF(AC27="Si tiene IVA",AD27*19%,0)</f>
        <v>57855</v>
      </c>
      <c r="AF27" s="129">
        <f>AD27+AE27</f>
        <v>362355</v>
      </c>
      <c r="AG27" s="129">
        <f>IF(O27="","",(AA27*G27))</f>
        <v>304500</v>
      </c>
      <c r="AH27" s="129">
        <f>IF(O27="","",(AF27*G27))</f>
        <v>362355</v>
      </c>
      <c r="AI27" s="130" t="s">
        <v>360</v>
      </c>
      <c r="AJ27" s="131">
        <v>46135</v>
      </c>
      <c r="AK27" s="132" t="s">
        <v>361</v>
      </c>
      <c r="AL27" s="169" t="s">
        <v>231</v>
      </c>
      <c r="AM27" s="133" t="s">
        <v>362</v>
      </c>
      <c r="AN27" s="134">
        <v>315126</v>
      </c>
      <c r="AO27" s="134" t="s">
        <v>240</v>
      </c>
      <c r="AP27" s="135" t="s">
        <v>234</v>
      </c>
      <c r="AQ27" s="136">
        <f>IF(AO27="IVA Incluido",(AN27/1.19),AN27)</f>
        <v>315126</v>
      </c>
      <c r="AR27" s="137">
        <f>IF(AP27="Si tiene IVA",AQ27*19%,0)</f>
        <v>59873.94</v>
      </c>
      <c r="AS27" s="137">
        <f>AQ27+AR27</f>
        <v>374999.94</v>
      </c>
      <c r="AT27" s="137">
        <f>IF(AB27="","",(AN27*G27))</f>
        <v>315126</v>
      </c>
      <c r="AU27" s="137">
        <f>IF(AB27="","",(AS27*G27))</f>
        <v>374999.94</v>
      </c>
      <c r="AV27" s="138">
        <f>IF(A27="","",AVERAGE(S27,AF27,AS27))</f>
        <v>424284.98</v>
      </c>
      <c r="AW27" s="138">
        <f>IF(A27="","",AVERAGE(U27,AH27,AU27))</f>
        <v>424284.98</v>
      </c>
      <c r="AX27" s="138">
        <f>IF(N27="","",STDEV(U27,AH27,AU27))</f>
        <v>96522.324527029632</v>
      </c>
      <c r="AY27" s="139">
        <f>IF(N27="","",(AX27/AW27))</f>
        <v>0.22749408788175729</v>
      </c>
      <c r="AZ27" s="5"/>
      <c r="BA27" s="7">
        <f>COUNTA(M27,Z27,AM27)</f>
        <v>3</v>
      </c>
      <c r="BB27" s="7"/>
    </row>
    <row r="28" spans="1:54" ht="405">
      <c r="A28" s="6" t="s">
        <v>294</v>
      </c>
      <c r="B28" s="6" t="s">
        <v>294</v>
      </c>
      <c r="C28" s="6" t="s">
        <v>294</v>
      </c>
      <c r="D28" s="6" t="s">
        <v>363</v>
      </c>
      <c r="E28" s="162" t="s">
        <v>364</v>
      </c>
      <c r="F28" s="119" t="s">
        <v>297</v>
      </c>
      <c r="G28" s="163">
        <v>1</v>
      </c>
      <c r="H28" s="119"/>
      <c r="I28" s="120"/>
      <c r="J28" s="121"/>
      <c r="K28" s="164"/>
      <c r="L28" s="165"/>
      <c r="M28" s="121"/>
      <c r="N28" s="122"/>
      <c r="O28" s="122"/>
      <c r="P28" s="122"/>
      <c r="Q28" s="123" t="s">
        <v>298</v>
      </c>
      <c r="R28" s="124" t="s">
        <v>298</v>
      </c>
      <c r="S28" s="124" t="s">
        <v>298</v>
      </c>
      <c r="T28" s="124" t="s">
        <v>298</v>
      </c>
      <c r="U28" s="124" t="s">
        <v>298</v>
      </c>
      <c r="V28" s="125" t="s">
        <v>294</v>
      </c>
      <c r="W28" s="126" t="s">
        <v>294</v>
      </c>
      <c r="X28" s="166" t="s">
        <v>294</v>
      </c>
      <c r="Y28" s="167" t="s">
        <v>294</v>
      </c>
      <c r="Z28" s="168" t="s">
        <v>299</v>
      </c>
      <c r="AA28" s="127" t="s">
        <v>294</v>
      </c>
      <c r="AB28" s="127" t="s">
        <v>294</v>
      </c>
      <c r="AC28" s="127" t="s">
        <v>294</v>
      </c>
      <c r="AD28" s="128" t="s">
        <v>294</v>
      </c>
      <c r="AE28" s="129" t="s">
        <v>294</v>
      </c>
      <c r="AF28" s="129">
        <f>AH28/1.19</f>
        <v>2494852.9411764708</v>
      </c>
      <c r="AG28" s="129">
        <f>AF28*19%</f>
        <v>474022.05882352946</v>
      </c>
      <c r="AH28" s="129">
        <v>2968875</v>
      </c>
      <c r="AI28" s="130" t="s">
        <v>294</v>
      </c>
      <c r="AJ28" s="131" t="s">
        <v>294</v>
      </c>
      <c r="AK28" s="132" t="s">
        <v>294</v>
      </c>
      <c r="AL28" s="169" t="s">
        <v>294</v>
      </c>
      <c r="AM28" s="133" t="s">
        <v>300</v>
      </c>
      <c r="AN28" s="134" t="s">
        <v>294</v>
      </c>
      <c r="AO28" s="134" t="s">
        <v>294</v>
      </c>
      <c r="AP28" s="135" t="s">
        <v>294</v>
      </c>
      <c r="AQ28" s="136">
        <v>2457983</v>
      </c>
      <c r="AR28" s="137">
        <v>467017</v>
      </c>
      <c r="AS28" s="137">
        <v>2925000</v>
      </c>
      <c r="AT28" s="137">
        <v>2457983</v>
      </c>
      <c r="AU28" s="137">
        <v>2925000</v>
      </c>
      <c r="AV28" s="138">
        <v>2946938</v>
      </c>
      <c r="AW28" s="138">
        <v>2946938</v>
      </c>
      <c r="AX28" s="138">
        <v>31024.31</v>
      </c>
      <c r="AY28" s="139">
        <v>1.0500000000000001E-2</v>
      </c>
      <c r="AZ28" s="5"/>
      <c r="BA28" s="7"/>
      <c r="BB28" s="7"/>
    </row>
    <row r="29" spans="1:54" ht="405">
      <c r="A29" s="6" t="s">
        <v>294</v>
      </c>
      <c r="B29" s="6" t="s">
        <v>294</v>
      </c>
      <c r="C29" s="6" t="s">
        <v>294</v>
      </c>
      <c r="D29" s="6" t="s">
        <v>365</v>
      </c>
      <c r="E29" s="162" t="s">
        <v>366</v>
      </c>
      <c r="F29" s="119" t="s">
        <v>297</v>
      </c>
      <c r="G29" s="163">
        <v>1</v>
      </c>
      <c r="H29" s="119"/>
      <c r="I29" s="120"/>
      <c r="J29" s="121"/>
      <c r="K29" s="164"/>
      <c r="L29" s="165"/>
      <c r="M29" s="121"/>
      <c r="N29" s="122"/>
      <c r="O29" s="122"/>
      <c r="P29" s="122"/>
      <c r="Q29" s="123" t="s">
        <v>298</v>
      </c>
      <c r="R29" s="124" t="s">
        <v>298</v>
      </c>
      <c r="S29" s="124" t="s">
        <v>298</v>
      </c>
      <c r="T29" s="124" t="s">
        <v>298</v>
      </c>
      <c r="U29" s="124" t="s">
        <v>298</v>
      </c>
      <c r="V29" s="125" t="s">
        <v>294</v>
      </c>
      <c r="W29" s="126" t="s">
        <v>294</v>
      </c>
      <c r="X29" s="166" t="s">
        <v>294</v>
      </c>
      <c r="Y29" s="167" t="s">
        <v>294</v>
      </c>
      <c r="Z29" s="168" t="s">
        <v>299</v>
      </c>
      <c r="AA29" s="127" t="s">
        <v>294</v>
      </c>
      <c r="AB29" s="127" t="s">
        <v>294</v>
      </c>
      <c r="AC29" s="127" t="s">
        <v>294</v>
      </c>
      <c r="AD29" s="128" t="s">
        <v>294</v>
      </c>
      <c r="AE29" s="129" t="s">
        <v>294</v>
      </c>
      <c r="AF29" s="129">
        <f>AH29/1.19</f>
        <v>450182.3529411765</v>
      </c>
      <c r="AG29" s="129">
        <f>AF29*19%</f>
        <v>85534.647058823539</v>
      </c>
      <c r="AH29" s="129">
        <v>535717</v>
      </c>
      <c r="AI29" s="130" t="s">
        <v>294</v>
      </c>
      <c r="AJ29" s="131" t="s">
        <v>294</v>
      </c>
      <c r="AK29" s="132" t="s">
        <v>294</v>
      </c>
      <c r="AL29" s="169" t="s">
        <v>294</v>
      </c>
      <c r="AM29" s="133" t="s">
        <v>300</v>
      </c>
      <c r="AN29" s="134" t="s">
        <v>294</v>
      </c>
      <c r="AO29" s="134" t="s">
        <v>294</v>
      </c>
      <c r="AP29" s="135" t="s">
        <v>294</v>
      </c>
      <c r="AQ29" s="136">
        <v>443529</v>
      </c>
      <c r="AR29" s="137">
        <v>84271</v>
      </c>
      <c r="AS29" s="137">
        <v>527800</v>
      </c>
      <c r="AT29" s="137">
        <v>443529</v>
      </c>
      <c r="AU29" s="137">
        <v>527800</v>
      </c>
      <c r="AV29" s="138">
        <v>531759</v>
      </c>
      <c r="AW29" s="138">
        <v>531759</v>
      </c>
      <c r="AX29" s="138">
        <v>5598.16</v>
      </c>
      <c r="AY29" s="139">
        <v>1.0500000000000001E-2</v>
      </c>
      <c r="AZ29" s="5"/>
      <c r="BA29" s="7"/>
      <c r="BB29" s="7"/>
    </row>
    <row r="30" spans="1:54" ht="60">
      <c r="A30" s="6" t="s">
        <v>294</v>
      </c>
      <c r="B30" s="6" t="s">
        <v>294</v>
      </c>
      <c r="C30" s="6" t="s">
        <v>294</v>
      </c>
      <c r="D30" s="6" t="s">
        <v>367</v>
      </c>
      <c r="E30" s="162" t="s">
        <v>368</v>
      </c>
      <c r="F30" s="119" t="s">
        <v>297</v>
      </c>
      <c r="G30" s="163">
        <v>1</v>
      </c>
      <c r="H30" s="119"/>
      <c r="I30" s="120" t="s">
        <v>294</v>
      </c>
      <c r="J30" s="121" t="s">
        <v>294</v>
      </c>
      <c r="K30" s="164" t="s">
        <v>294</v>
      </c>
      <c r="L30" s="165" t="s">
        <v>294</v>
      </c>
      <c r="M30" s="170" t="s">
        <v>369</v>
      </c>
      <c r="N30" s="122"/>
      <c r="O30" s="122"/>
      <c r="P30" s="122"/>
      <c r="Q30" s="123">
        <f>5280/1.19</f>
        <v>4436.9747899159665</v>
      </c>
      <c r="R30" s="124">
        <f>Q30*19%</f>
        <v>843.02521008403369</v>
      </c>
      <c r="S30" s="124">
        <v>5280</v>
      </c>
      <c r="T30" s="124">
        <v>4437</v>
      </c>
      <c r="U30" s="124">
        <v>5280</v>
      </c>
      <c r="V30" s="125" t="s">
        <v>294</v>
      </c>
      <c r="W30" s="126" t="s">
        <v>294</v>
      </c>
      <c r="X30" s="166" t="s">
        <v>294</v>
      </c>
      <c r="Y30" s="167" t="s">
        <v>294</v>
      </c>
      <c r="Z30" s="168" t="s">
        <v>300</v>
      </c>
      <c r="AA30" s="127" t="s">
        <v>294</v>
      </c>
      <c r="AB30" s="127" t="s">
        <v>294</v>
      </c>
      <c r="AC30" s="127" t="s">
        <v>294</v>
      </c>
      <c r="AD30" s="128">
        <v>4198.8900000000003</v>
      </c>
      <c r="AE30" s="129">
        <f>AD30*19%</f>
        <v>797.78910000000008</v>
      </c>
      <c r="AF30" s="129">
        <f>AD30+AE30</f>
        <v>4996.6791000000003</v>
      </c>
      <c r="AG30" s="129">
        <f>AD30</f>
        <v>4198.8900000000003</v>
      </c>
      <c r="AH30" s="129">
        <f>AF30</f>
        <v>4996.6791000000003</v>
      </c>
      <c r="AI30" s="130" t="s">
        <v>294</v>
      </c>
      <c r="AJ30" s="131" t="s">
        <v>294</v>
      </c>
      <c r="AK30" s="132" t="s">
        <v>294</v>
      </c>
      <c r="AL30" s="169" t="s">
        <v>294</v>
      </c>
      <c r="AM30" s="133" t="s">
        <v>362</v>
      </c>
      <c r="AN30" s="134" t="s">
        <v>294</v>
      </c>
      <c r="AO30" s="134" t="s">
        <v>294</v>
      </c>
      <c r="AP30" s="135" t="s">
        <v>294</v>
      </c>
      <c r="AQ30" s="136">
        <v>4033.61</v>
      </c>
      <c r="AR30" s="137">
        <v>766.39</v>
      </c>
      <c r="AS30" s="137">
        <v>4800</v>
      </c>
      <c r="AT30" s="137">
        <v>4034</v>
      </c>
      <c r="AU30" s="137">
        <v>4800</v>
      </c>
      <c r="AV30" s="138">
        <f>IF(A30="","",AVERAGE(S30,AD30,AS30))</f>
        <v>4759.63</v>
      </c>
      <c r="AW30" s="138">
        <f>IF(A30="","",AVERAGE(U30,AH30,AU30))</f>
        <v>5025.5597000000007</v>
      </c>
      <c r="AX30" s="138">
        <f>IF(C30="","",STDEV(U30,AH30,AU30))</f>
        <v>241.29974469996853</v>
      </c>
      <c r="AY30" s="139">
        <f>IF(C30="","",(AX30/AW30))</f>
        <v>4.8014501688233548E-2</v>
      </c>
      <c r="AZ30" s="5"/>
      <c r="BA30" s="7"/>
      <c r="BB30" s="7"/>
    </row>
    <row r="31" spans="1:54" ht="405">
      <c r="A31" s="6" t="s">
        <v>294</v>
      </c>
      <c r="B31" s="6" t="s">
        <v>294</v>
      </c>
      <c r="C31" s="6" t="s">
        <v>294</v>
      </c>
      <c r="D31" s="6" t="s">
        <v>370</v>
      </c>
      <c r="E31" s="162" t="s">
        <v>371</v>
      </c>
      <c r="F31" s="119" t="s">
        <v>297</v>
      </c>
      <c r="G31" s="163">
        <v>1</v>
      </c>
      <c r="H31" s="119"/>
      <c r="I31" s="120"/>
      <c r="J31" s="121"/>
      <c r="K31" s="164"/>
      <c r="L31" s="165"/>
      <c r="M31" s="121"/>
      <c r="N31" s="122"/>
      <c r="O31" s="122"/>
      <c r="P31" s="122"/>
      <c r="Q31" s="123" t="s">
        <v>298</v>
      </c>
      <c r="R31" s="124" t="s">
        <v>298</v>
      </c>
      <c r="S31" s="124" t="s">
        <v>298</v>
      </c>
      <c r="T31" s="124" t="s">
        <v>298</v>
      </c>
      <c r="U31" s="124" t="s">
        <v>298</v>
      </c>
      <c r="V31" s="125" t="s">
        <v>294</v>
      </c>
      <c r="W31" s="126" t="s">
        <v>294</v>
      </c>
      <c r="X31" s="166" t="s">
        <v>294</v>
      </c>
      <c r="Y31" s="167" t="s">
        <v>294</v>
      </c>
      <c r="Z31" s="168" t="s">
        <v>299</v>
      </c>
      <c r="AA31" s="127" t="s">
        <v>294</v>
      </c>
      <c r="AB31" s="127" t="s">
        <v>294</v>
      </c>
      <c r="AC31" s="127" t="s">
        <v>294</v>
      </c>
      <c r="AD31" s="128" t="s">
        <v>294</v>
      </c>
      <c r="AE31" s="129" t="s">
        <v>294</v>
      </c>
      <c r="AF31" s="129">
        <f t="shared" ref="AF31:AF45" si="28">AH31/1.19</f>
        <v>22338.655462184874</v>
      </c>
      <c r="AG31" s="129">
        <f t="shared" ref="AG31:AG45" si="29">AF31*19%</f>
        <v>4244.3445378151264</v>
      </c>
      <c r="AH31" s="129">
        <v>26583</v>
      </c>
      <c r="AI31" s="130" t="s">
        <v>294</v>
      </c>
      <c r="AJ31" s="131" t="s">
        <v>294</v>
      </c>
      <c r="AK31" s="132" t="s">
        <v>294</v>
      </c>
      <c r="AL31" s="169" t="s">
        <v>294</v>
      </c>
      <c r="AM31" s="133" t="s">
        <v>300</v>
      </c>
      <c r="AN31" s="134" t="s">
        <v>294</v>
      </c>
      <c r="AO31" s="134" t="s">
        <v>294</v>
      </c>
      <c r="AP31" s="135" t="s">
        <v>294</v>
      </c>
      <c r="AQ31" s="136">
        <v>22009</v>
      </c>
      <c r="AR31" s="137">
        <v>4182</v>
      </c>
      <c r="AS31" s="137">
        <v>26191</v>
      </c>
      <c r="AT31" s="137">
        <v>22009</v>
      </c>
      <c r="AU31" s="137">
        <v>26191</v>
      </c>
      <c r="AV31" s="138">
        <v>26387</v>
      </c>
      <c r="AW31" s="138">
        <v>26387</v>
      </c>
      <c r="AX31" s="138">
        <v>277.79000000000002</v>
      </c>
      <c r="AY31" s="139">
        <v>1.0500000000000001E-2</v>
      </c>
      <c r="AZ31" s="5"/>
      <c r="BA31" s="7"/>
      <c r="BB31" s="7"/>
    </row>
    <row r="32" spans="1:54" ht="405">
      <c r="A32" s="6" t="s">
        <v>294</v>
      </c>
      <c r="B32" s="6" t="s">
        <v>294</v>
      </c>
      <c r="C32" s="6" t="s">
        <v>294</v>
      </c>
      <c r="D32" s="6" t="s">
        <v>372</v>
      </c>
      <c r="E32" s="162" t="s">
        <v>373</v>
      </c>
      <c r="F32" s="119" t="s">
        <v>297</v>
      </c>
      <c r="G32" s="163">
        <v>1</v>
      </c>
      <c r="H32" s="119"/>
      <c r="I32" s="120"/>
      <c r="J32" s="121"/>
      <c r="K32" s="164"/>
      <c r="L32" s="165"/>
      <c r="M32" s="121"/>
      <c r="N32" s="122"/>
      <c r="O32" s="122"/>
      <c r="P32" s="122"/>
      <c r="Q32" s="123" t="s">
        <v>298</v>
      </c>
      <c r="R32" s="124" t="s">
        <v>298</v>
      </c>
      <c r="S32" s="124" t="s">
        <v>298</v>
      </c>
      <c r="T32" s="124" t="s">
        <v>298</v>
      </c>
      <c r="U32" s="124" t="s">
        <v>298</v>
      </c>
      <c r="V32" s="125" t="s">
        <v>294</v>
      </c>
      <c r="W32" s="126" t="s">
        <v>294</v>
      </c>
      <c r="X32" s="166" t="s">
        <v>294</v>
      </c>
      <c r="Y32" s="167" t="s">
        <v>294</v>
      </c>
      <c r="Z32" s="168" t="s">
        <v>299</v>
      </c>
      <c r="AA32" s="127" t="s">
        <v>294</v>
      </c>
      <c r="AB32" s="127" t="s">
        <v>294</v>
      </c>
      <c r="AC32" s="127" t="s">
        <v>294</v>
      </c>
      <c r="AD32" s="128" t="s">
        <v>294</v>
      </c>
      <c r="AE32" s="129" t="s">
        <v>294</v>
      </c>
      <c r="AF32" s="129">
        <f t="shared" si="28"/>
        <v>2252537.8151260507</v>
      </c>
      <c r="AG32" s="129">
        <f t="shared" si="29"/>
        <v>427982.18487394962</v>
      </c>
      <c r="AH32" s="129">
        <v>2680520</v>
      </c>
      <c r="AI32" s="130" t="s">
        <v>294</v>
      </c>
      <c r="AJ32" s="131" t="s">
        <v>294</v>
      </c>
      <c r="AK32" s="132" t="s">
        <v>294</v>
      </c>
      <c r="AL32" s="169" t="s">
        <v>294</v>
      </c>
      <c r="AM32" s="133" t="s">
        <v>300</v>
      </c>
      <c r="AN32" s="134" t="s">
        <v>294</v>
      </c>
      <c r="AO32" s="134" t="s">
        <v>294</v>
      </c>
      <c r="AP32" s="135" t="s">
        <v>294</v>
      </c>
      <c r="AQ32" s="136">
        <v>2240588</v>
      </c>
      <c r="AR32" s="137">
        <v>425712</v>
      </c>
      <c r="AS32" s="137">
        <v>2666300</v>
      </c>
      <c r="AT32" s="137">
        <v>2240588</v>
      </c>
      <c r="AU32" s="137">
        <v>2666300</v>
      </c>
      <c r="AV32" s="138">
        <v>2673410</v>
      </c>
      <c r="AW32" s="138">
        <v>2673410</v>
      </c>
      <c r="AX32" s="138">
        <v>10055.25</v>
      </c>
      <c r="AY32" s="139">
        <v>3.8E-3</v>
      </c>
      <c r="AZ32" s="5"/>
      <c r="BA32" s="7"/>
      <c r="BB32" s="7"/>
    </row>
    <row r="33" spans="1:54" ht="405">
      <c r="A33" s="6" t="s">
        <v>294</v>
      </c>
      <c r="B33" s="6" t="s">
        <v>294</v>
      </c>
      <c r="C33" s="6" t="s">
        <v>294</v>
      </c>
      <c r="D33" s="6" t="s">
        <v>374</v>
      </c>
      <c r="E33" s="162" t="s">
        <v>375</v>
      </c>
      <c r="F33" s="119" t="s">
        <v>297</v>
      </c>
      <c r="G33" s="163">
        <v>1</v>
      </c>
      <c r="H33" s="119"/>
      <c r="I33" s="120"/>
      <c r="J33" s="121"/>
      <c r="K33" s="164"/>
      <c r="L33" s="165"/>
      <c r="M33" s="121"/>
      <c r="N33" s="122"/>
      <c r="O33" s="122"/>
      <c r="P33" s="122"/>
      <c r="Q33" s="123" t="s">
        <v>298</v>
      </c>
      <c r="R33" s="124" t="s">
        <v>298</v>
      </c>
      <c r="S33" s="124" t="s">
        <v>298</v>
      </c>
      <c r="T33" s="124" t="s">
        <v>298</v>
      </c>
      <c r="U33" s="124" t="s">
        <v>298</v>
      </c>
      <c r="V33" s="125" t="s">
        <v>294</v>
      </c>
      <c r="W33" s="126" t="s">
        <v>294</v>
      </c>
      <c r="X33" s="166" t="s">
        <v>294</v>
      </c>
      <c r="Y33" s="167" t="s">
        <v>294</v>
      </c>
      <c r="Z33" s="168" t="s">
        <v>299</v>
      </c>
      <c r="AA33" s="127" t="s">
        <v>294</v>
      </c>
      <c r="AB33" s="127" t="s">
        <v>294</v>
      </c>
      <c r="AC33" s="127" t="s">
        <v>294</v>
      </c>
      <c r="AD33" s="128" t="s">
        <v>294</v>
      </c>
      <c r="AE33" s="129" t="s">
        <v>294</v>
      </c>
      <c r="AF33" s="129">
        <f t="shared" si="28"/>
        <v>111281.51260504202</v>
      </c>
      <c r="AG33" s="129">
        <f t="shared" si="29"/>
        <v>21143.487394957985</v>
      </c>
      <c r="AH33" s="129">
        <v>132425</v>
      </c>
      <c r="AI33" s="130" t="s">
        <v>294</v>
      </c>
      <c r="AJ33" s="131" t="s">
        <v>294</v>
      </c>
      <c r="AK33" s="132" t="s">
        <v>294</v>
      </c>
      <c r="AL33" s="169" t="s">
        <v>294</v>
      </c>
      <c r="AM33" s="133" t="s">
        <v>300</v>
      </c>
      <c r="AN33" s="134" t="s">
        <v>294</v>
      </c>
      <c r="AO33" s="134" t="s">
        <v>294</v>
      </c>
      <c r="AP33" s="135" t="s">
        <v>294</v>
      </c>
      <c r="AQ33" s="136">
        <v>107529</v>
      </c>
      <c r="AR33" s="137">
        <v>20430</v>
      </c>
      <c r="AS33" s="137">
        <v>127959</v>
      </c>
      <c r="AT33" s="137">
        <v>107529</v>
      </c>
      <c r="AU33" s="137">
        <v>127959</v>
      </c>
      <c r="AV33" s="138">
        <v>130192</v>
      </c>
      <c r="AW33" s="138">
        <v>130192</v>
      </c>
      <c r="AX33" s="138">
        <v>3157.95</v>
      </c>
      <c r="AY33" s="139">
        <v>2.4299999999999999E-2</v>
      </c>
      <c r="AZ33" s="5"/>
      <c r="BA33" s="7"/>
      <c r="BB33" s="7"/>
    </row>
    <row r="34" spans="1:54" ht="405">
      <c r="A34" s="6" t="s">
        <v>294</v>
      </c>
      <c r="B34" s="6" t="s">
        <v>294</v>
      </c>
      <c r="C34" s="6" t="s">
        <v>294</v>
      </c>
      <c r="D34" s="6" t="s">
        <v>374</v>
      </c>
      <c r="E34" s="162" t="s">
        <v>376</v>
      </c>
      <c r="F34" s="119" t="s">
        <v>297</v>
      </c>
      <c r="G34" s="163">
        <v>1</v>
      </c>
      <c r="H34" s="119"/>
      <c r="I34" s="120"/>
      <c r="J34" s="121"/>
      <c r="K34" s="164"/>
      <c r="L34" s="165"/>
      <c r="M34" s="121"/>
      <c r="N34" s="122"/>
      <c r="O34" s="122"/>
      <c r="P34" s="122"/>
      <c r="Q34" s="123" t="s">
        <v>298</v>
      </c>
      <c r="R34" s="124" t="s">
        <v>298</v>
      </c>
      <c r="S34" s="124" t="s">
        <v>298</v>
      </c>
      <c r="T34" s="124" t="s">
        <v>298</v>
      </c>
      <c r="U34" s="124" t="s">
        <v>298</v>
      </c>
      <c r="V34" s="125" t="s">
        <v>294</v>
      </c>
      <c r="W34" s="126" t="s">
        <v>294</v>
      </c>
      <c r="X34" s="166" t="s">
        <v>294</v>
      </c>
      <c r="Y34" s="167" t="s">
        <v>294</v>
      </c>
      <c r="Z34" s="168" t="s">
        <v>299</v>
      </c>
      <c r="AA34" s="127" t="s">
        <v>294</v>
      </c>
      <c r="AB34" s="127" t="s">
        <v>294</v>
      </c>
      <c r="AC34" s="127" t="s">
        <v>294</v>
      </c>
      <c r="AD34" s="128" t="s">
        <v>294</v>
      </c>
      <c r="AE34" s="129" t="s">
        <v>294</v>
      </c>
      <c r="AF34" s="129">
        <f t="shared" si="28"/>
        <v>255826.89075630254</v>
      </c>
      <c r="AG34" s="129">
        <f t="shared" si="29"/>
        <v>48607.109243697487</v>
      </c>
      <c r="AH34" s="129">
        <v>304434</v>
      </c>
      <c r="AI34" s="130" t="s">
        <v>294</v>
      </c>
      <c r="AJ34" s="131" t="s">
        <v>294</v>
      </c>
      <c r="AK34" s="132" t="s">
        <v>294</v>
      </c>
      <c r="AL34" s="169" t="s">
        <v>294</v>
      </c>
      <c r="AM34" s="133" t="s">
        <v>300</v>
      </c>
      <c r="AN34" s="134" t="s">
        <v>294</v>
      </c>
      <c r="AO34" s="134" t="s">
        <v>294</v>
      </c>
      <c r="AP34" s="135" t="s">
        <v>294</v>
      </c>
      <c r="AQ34" s="136">
        <v>247199</v>
      </c>
      <c r="AR34" s="137">
        <v>46968</v>
      </c>
      <c r="AS34" s="137">
        <v>294167</v>
      </c>
      <c r="AT34" s="137">
        <v>247199</v>
      </c>
      <c r="AU34" s="137">
        <v>294167</v>
      </c>
      <c r="AV34" s="138">
        <v>299300</v>
      </c>
      <c r="AW34" s="138">
        <v>299300</v>
      </c>
      <c r="AX34" s="138">
        <v>7259.87</v>
      </c>
      <c r="AY34" s="139">
        <v>2.4299999999999999E-2</v>
      </c>
      <c r="AZ34" s="5"/>
      <c r="BA34" s="7"/>
      <c r="BB34" s="7"/>
    </row>
    <row r="35" spans="1:54" ht="405">
      <c r="A35" s="6" t="s">
        <v>294</v>
      </c>
      <c r="B35" s="6" t="s">
        <v>294</v>
      </c>
      <c r="C35" s="6" t="s">
        <v>294</v>
      </c>
      <c r="D35" s="6" t="s">
        <v>374</v>
      </c>
      <c r="E35" s="162" t="s">
        <v>377</v>
      </c>
      <c r="F35" s="119" t="s">
        <v>297</v>
      </c>
      <c r="G35" s="163">
        <v>1</v>
      </c>
      <c r="H35" s="119"/>
      <c r="I35" s="120"/>
      <c r="J35" s="121"/>
      <c r="K35" s="164"/>
      <c r="L35" s="165"/>
      <c r="M35" s="121"/>
      <c r="N35" s="122"/>
      <c r="O35" s="122"/>
      <c r="P35" s="122"/>
      <c r="Q35" s="123" t="s">
        <v>298</v>
      </c>
      <c r="R35" s="124" t="s">
        <v>298</v>
      </c>
      <c r="S35" s="124" t="s">
        <v>298</v>
      </c>
      <c r="T35" s="124" t="s">
        <v>298</v>
      </c>
      <c r="U35" s="124" t="s">
        <v>298</v>
      </c>
      <c r="V35" s="125" t="s">
        <v>294</v>
      </c>
      <c r="W35" s="126" t="s">
        <v>294</v>
      </c>
      <c r="X35" s="166" t="s">
        <v>294</v>
      </c>
      <c r="Y35" s="167" t="s">
        <v>294</v>
      </c>
      <c r="Z35" s="168" t="s">
        <v>299</v>
      </c>
      <c r="AA35" s="127" t="s">
        <v>294</v>
      </c>
      <c r="AB35" s="127" t="s">
        <v>294</v>
      </c>
      <c r="AC35" s="127" t="s">
        <v>294</v>
      </c>
      <c r="AD35" s="128" t="s">
        <v>294</v>
      </c>
      <c r="AE35" s="129" t="s">
        <v>294</v>
      </c>
      <c r="AF35" s="129">
        <f t="shared" si="28"/>
        <v>305235.29411764705</v>
      </c>
      <c r="AG35" s="129">
        <f t="shared" si="29"/>
        <v>57994.705882352937</v>
      </c>
      <c r="AH35" s="129">
        <v>363230</v>
      </c>
      <c r="AI35" s="130" t="s">
        <v>294</v>
      </c>
      <c r="AJ35" s="131" t="s">
        <v>294</v>
      </c>
      <c r="AK35" s="132" t="s">
        <v>294</v>
      </c>
      <c r="AL35" s="169" t="s">
        <v>294</v>
      </c>
      <c r="AM35" s="133" t="s">
        <v>300</v>
      </c>
      <c r="AN35" s="134" t="s">
        <v>294</v>
      </c>
      <c r="AO35" s="134" t="s">
        <v>294</v>
      </c>
      <c r="AP35" s="135" t="s">
        <v>294</v>
      </c>
      <c r="AQ35" s="136">
        <v>294942</v>
      </c>
      <c r="AR35" s="137">
        <v>56039</v>
      </c>
      <c r="AS35" s="137">
        <v>350980</v>
      </c>
      <c r="AT35" s="137">
        <v>294942</v>
      </c>
      <c r="AU35" s="137">
        <v>350980</v>
      </c>
      <c r="AV35" s="138">
        <v>357105</v>
      </c>
      <c r="AW35" s="138">
        <v>357105</v>
      </c>
      <c r="AX35" s="138">
        <v>8661.99</v>
      </c>
      <c r="AY35" s="139">
        <v>2.4299999999999999E-2</v>
      </c>
      <c r="AZ35" s="5"/>
      <c r="BA35" s="7"/>
      <c r="BB35" s="7"/>
    </row>
    <row r="36" spans="1:54" ht="405">
      <c r="A36" s="6" t="s">
        <v>294</v>
      </c>
      <c r="B36" s="6" t="s">
        <v>294</v>
      </c>
      <c r="C36" s="6" t="s">
        <v>294</v>
      </c>
      <c r="D36" s="6" t="s">
        <v>374</v>
      </c>
      <c r="E36" s="162" t="s">
        <v>378</v>
      </c>
      <c r="F36" s="119" t="s">
        <v>297</v>
      </c>
      <c r="G36" s="163">
        <v>1</v>
      </c>
      <c r="H36" s="119"/>
      <c r="I36" s="120"/>
      <c r="J36" s="121"/>
      <c r="K36" s="164"/>
      <c r="L36" s="165"/>
      <c r="M36" s="121"/>
      <c r="N36" s="122"/>
      <c r="O36" s="122"/>
      <c r="P36" s="122"/>
      <c r="Q36" s="123" t="s">
        <v>298</v>
      </c>
      <c r="R36" s="124" t="s">
        <v>298</v>
      </c>
      <c r="S36" s="124" t="s">
        <v>298</v>
      </c>
      <c r="T36" s="124" t="s">
        <v>298</v>
      </c>
      <c r="U36" s="124" t="s">
        <v>298</v>
      </c>
      <c r="V36" s="125" t="s">
        <v>294</v>
      </c>
      <c r="W36" s="126" t="s">
        <v>294</v>
      </c>
      <c r="X36" s="166" t="s">
        <v>294</v>
      </c>
      <c r="Y36" s="167" t="s">
        <v>294</v>
      </c>
      <c r="Z36" s="168" t="s">
        <v>299</v>
      </c>
      <c r="AA36" s="127" t="s">
        <v>294</v>
      </c>
      <c r="AB36" s="127" t="s">
        <v>294</v>
      </c>
      <c r="AC36" s="127" t="s">
        <v>294</v>
      </c>
      <c r="AD36" s="128" t="s">
        <v>294</v>
      </c>
      <c r="AE36" s="129" t="s">
        <v>294</v>
      </c>
      <c r="AF36" s="129">
        <f t="shared" si="28"/>
        <v>121837.81512605042</v>
      </c>
      <c r="AG36" s="129">
        <f t="shared" si="29"/>
        <v>23149.18487394958</v>
      </c>
      <c r="AH36" s="129">
        <v>144987</v>
      </c>
      <c r="AI36" s="130" t="s">
        <v>294</v>
      </c>
      <c r="AJ36" s="131" t="s">
        <v>294</v>
      </c>
      <c r="AK36" s="132" t="s">
        <v>294</v>
      </c>
      <c r="AL36" s="169" t="s">
        <v>294</v>
      </c>
      <c r="AM36" s="133" t="s">
        <v>300</v>
      </c>
      <c r="AN36" s="134" t="s">
        <v>294</v>
      </c>
      <c r="AO36" s="134" t="s">
        <v>294</v>
      </c>
      <c r="AP36" s="135" t="s">
        <v>294</v>
      </c>
      <c r="AQ36" s="136">
        <v>117729</v>
      </c>
      <c r="AR36" s="137">
        <v>22368</v>
      </c>
      <c r="AS36" s="137">
        <v>140097</v>
      </c>
      <c r="AT36" s="137">
        <v>117729</v>
      </c>
      <c r="AU36" s="137">
        <v>140097</v>
      </c>
      <c r="AV36" s="138">
        <v>142542</v>
      </c>
      <c r="AW36" s="138">
        <v>142542</v>
      </c>
      <c r="AX36" s="138">
        <v>3457.51</v>
      </c>
      <c r="AY36" s="139">
        <v>2.4299999999999999E-2</v>
      </c>
      <c r="AZ36" s="5"/>
      <c r="BA36" s="7"/>
      <c r="BB36" s="7"/>
    </row>
    <row r="37" spans="1:54" ht="405">
      <c r="A37" s="6" t="s">
        <v>294</v>
      </c>
      <c r="B37" s="6" t="s">
        <v>294</v>
      </c>
      <c r="C37" s="6" t="s">
        <v>294</v>
      </c>
      <c r="D37" s="6" t="s">
        <v>374</v>
      </c>
      <c r="E37" s="162" t="s">
        <v>379</v>
      </c>
      <c r="F37" s="119" t="s">
        <v>297</v>
      </c>
      <c r="G37" s="163">
        <v>1</v>
      </c>
      <c r="H37" s="119"/>
      <c r="I37" s="120"/>
      <c r="J37" s="121"/>
      <c r="K37" s="164"/>
      <c r="L37" s="165"/>
      <c r="M37" s="121"/>
      <c r="N37" s="122"/>
      <c r="O37" s="122"/>
      <c r="P37" s="122"/>
      <c r="Q37" s="123" t="s">
        <v>298</v>
      </c>
      <c r="R37" s="124" t="s">
        <v>298</v>
      </c>
      <c r="S37" s="124" t="s">
        <v>298</v>
      </c>
      <c r="T37" s="124" t="s">
        <v>298</v>
      </c>
      <c r="U37" s="124" t="s">
        <v>298</v>
      </c>
      <c r="V37" s="125" t="s">
        <v>294</v>
      </c>
      <c r="W37" s="126" t="s">
        <v>294</v>
      </c>
      <c r="X37" s="166" t="s">
        <v>294</v>
      </c>
      <c r="Y37" s="167" t="s">
        <v>294</v>
      </c>
      <c r="Z37" s="168" t="s">
        <v>299</v>
      </c>
      <c r="AA37" s="127" t="s">
        <v>294</v>
      </c>
      <c r="AB37" s="127" t="s">
        <v>294</v>
      </c>
      <c r="AC37" s="127" t="s">
        <v>294</v>
      </c>
      <c r="AD37" s="128" t="s">
        <v>294</v>
      </c>
      <c r="AE37" s="129" t="s">
        <v>294</v>
      </c>
      <c r="AF37" s="129">
        <f t="shared" si="28"/>
        <v>258664.70588235295</v>
      </c>
      <c r="AG37" s="129">
        <f t="shared" si="29"/>
        <v>49146.294117647063</v>
      </c>
      <c r="AH37" s="129">
        <v>307811</v>
      </c>
      <c r="AI37" s="130" t="s">
        <v>294</v>
      </c>
      <c r="AJ37" s="131" t="s">
        <v>294</v>
      </c>
      <c r="AK37" s="132" t="s">
        <v>294</v>
      </c>
      <c r="AL37" s="169" t="s">
        <v>294</v>
      </c>
      <c r="AM37" s="133" t="s">
        <v>300</v>
      </c>
      <c r="AN37" s="134" t="s">
        <v>294</v>
      </c>
      <c r="AO37" s="134" t="s">
        <v>294</v>
      </c>
      <c r="AP37" s="135" t="s">
        <v>294</v>
      </c>
      <c r="AQ37" s="136">
        <v>249942</v>
      </c>
      <c r="AR37" s="137">
        <v>47489</v>
      </c>
      <c r="AS37" s="137">
        <v>297430</v>
      </c>
      <c r="AT37" s="137">
        <v>249942</v>
      </c>
      <c r="AU37" s="137">
        <v>297430</v>
      </c>
      <c r="AV37" s="138">
        <v>302621</v>
      </c>
      <c r="AW37" s="138">
        <v>302621</v>
      </c>
      <c r="AX37" s="138">
        <v>7340.41</v>
      </c>
      <c r="AY37" s="139">
        <v>2.4299999999999999E-2</v>
      </c>
      <c r="AZ37" s="5"/>
      <c r="BA37" s="7"/>
      <c r="BB37" s="7"/>
    </row>
    <row r="38" spans="1:54" ht="405">
      <c r="A38" s="6" t="s">
        <v>294</v>
      </c>
      <c r="B38" s="6" t="s">
        <v>294</v>
      </c>
      <c r="C38" s="6" t="s">
        <v>294</v>
      </c>
      <c r="D38" s="6" t="s">
        <v>374</v>
      </c>
      <c r="E38" s="162" t="s">
        <v>380</v>
      </c>
      <c r="F38" s="119" t="s">
        <v>297</v>
      </c>
      <c r="G38" s="163">
        <v>1</v>
      </c>
      <c r="H38" s="119"/>
      <c r="I38" s="120"/>
      <c r="J38" s="121"/>
      <c r="K38" s="164"/>
      <c r="L38" s="165"/>
      <c r="M38" s="121"/>
      <c r="N38" s="122"/>
      <c r="O38" s="122"/>
      <c r="P38" s="122"/>
      <c r="Q38" s="123" t="s">
        <v>298</v>
      </c>
      <c r="R38" s="124" t="s">
        <v>298</v>
      </c>
      <c r="S38" s="124" t="s">
        <v>298</v>
      </c>
      <c r="T38" s="124" t="s">
        <v>298</v>
      </c>
      <c r="U38" s="124" t="s">
        <v>298</v>
      </c>
      <c r="V38" s="125" t="s">
        <v>294</v>
      </c>
      <c r="W38" s="126" t="s">
        <v>294</v>
      </c>
      <c r="X38" s="166" t="s">
        <v>294</v>
      </c>
      <c r="Y38" s="167" t="s">
        <v>294</v>
      </c>
      <c r="Z38" s="168" t="s">
        <v>299</v>
      </c>
      <c r="AA38" s="127" t="s">
        <v>294</v>
      </c>
      <c r="AB38" s="127" t="s">
        <v>294</v>
      </c>
      <c r="AC38" s="127" t="s">
        <v>294</v>
      </c>
      <c r="AD38" s="128" t="s">
        <v>294</v>
      </c>
      <c r="AE38" s="129" t="s">
        <v>294</v>
      </c>
      <c r="AF38" s="129">
        <f t="shared" si="28"/>
        <v>305235.29411764705</v>
      </c>
      <c r="AG38" s="129">
        <f t="shared" si="29"/>
        <v>57994.705882352937</v>
      </c>
      <c r="AH38" s="129">
        <v>363230</v>
      </c>
      <c r="AI38" s="130" t="s">
        <v>294</v>
      </c>
      <c r="AJ38" s="131" t="s">
        <v>294</v>
      </c>
      <c r="AK38" s="132" t="s">
        <v>294</v>
      </c>
      <c r="AL38" s="169" t="s">
        <v>294</v>
      </c>
      <c r="AM38" s="133" t="s">
        <v>300</v>
      </c>
      <c r="AN38" s="134" t="s">
        <v>294</v>
      </c>
      <c r="AO38" s="134" t="s">
        <v>294</v>
      </c>
      <c r="AP38" s="135" t="s">
        <v>294</v>
      </c>
      <c r="AQ38" s="136">
        <v>294942</v>
      </c>
      <c r="AR38" s="137">
        <v>56039</v>
      </c>
      <c r="AS38" s="137">
        <v>350980</v>
      </c>
      <c r="AT38" s="137">
        <v>294942</v>
      </c>
      <c r="AU38" s="137">
        <v>350980</v>
      </c>
      <c r="AV38" s="138">
        <v>357105</v>
      </c>
      <c r="AW38" s="138">
        <v>357105</v>
      </c>
      <c r="AX38" s="138">
        <v>8661.99</v>
      </c>
      <c r="AY38" s="139">
        <v>2.4299999999999999E-2</v>
      </c>
      <c r="AZ38" s="5"/>
      <c r="BA38" s="7"/>
      <c r="BB38" s="7"/>
    </row>
    <row r="39" spans="1:54" ht="405">
      <c r="A39" s="6" t="s">
        <v>294</v>
      </c>
      <c r="B39" s="6" t="s">
        <v>294</v>
      </c>
      <c r="C39" s="6" t="s">
        <v>294</v>
      </c>
      <c r="D39" s="6" t="s">
        <v>381</v>
      </c>
      <c r="E39" s="162" t="s">
        <v>382</v>
      </c>
      <c r="F39" s="119" t="s">
        <v>297</v>
      </c>
      <c r="G39" s="163">
        <v>1</v>
      </c>
      <c r="H39" s="119"/>
      <c r="I39" s="120"/>
      <c r="J39" s="121"/>
      <c r="K39" s="164"/>
      <c r="L39" s="165"/>
      <c r="M39" s="121"/>
      <c r="N39" s="122"/>
      <c r="O39" s="122"/>
      <c r="P39" s="122"/>
      <c r="Q39" s="123" t="s">
        <v>298</v>
      </c>
      <c r="R39" s="124" t="s">
        <v>298</v>
      </c>
      <c r="S39" s="124" t="s">
        <v>298</v>
      </c>
      <c r="T39" s="124" t="s">
        <v>298</v>
      </c>
      <c r="U39" s="124" t="s">
        <v>298</v>
      </c>
      <c r="V39" s="125" t="s">
        <v>294</v>
      </c>
      <c r="W39" s="126" t="s">
        <v>294</v>
      </c>
      <c r="X39" s="166" t="s">
        <v>294</v>
      </c>
      <c r="Y39" s="167" t="s">
        <v>294</v>
      </c>
      <c r="Z39" s="168" t="s">
        <v>299</v>
      </c>
      <c r="AA39" s="127" t="s">
        <v>294</v>
      </c>
      <c r="AB39" s="127" t="s">
        <v>294</v>
      </c>
      <c r="AC39" s="127" t="s">
        <v>294</v>
      </c>
      <c r="AD39" s="128" t="s">
        <v>294</v>
      </c>
      <c r="AE39" s="129" t="s">
        <v>294</v>
      </c>
      <c r="AF39" s="129">
        <f t="shared" si="28"/>
        <v>809750.42016806721</v>
      </c>
      <c r="AG39" s="129">
        <f t="shared" si="29"/>
        <v>153852.57983193276</v>
      </c>
      <c r="AH39" s="129">
        <v>963603</v>
      </c>
      <c r="AI39" s="130" t="s">
        <v>294</v>
      </c>
      <c r="AJ39" s="131" t="s">
        <v>294</v>
      </c>
      <c r="AK39" s="132" t="s">
        <v>294</v>
      </c>
      <c r="AL39" s="169" t="s">
        <v>294</v>
      </c>
      <c r="AM39" s="133" t="s">
        <v>300</v>
      </c>
      <c r="AN39" s="134" t="s">
        <v>294</v>
      </c>
      <c r="AO39" s="134" t="s">
        <v>294</v>
      </c>
      <c r="AP39" s="135" t="s">
        <v>294</v>
      </c>
      <c r="AQ39" s="136">
        <v>805455</v>
      </c>
      <c r="AR39" s="137">
        <v>153036</v>
      </c>
      <c r="AS39" s="137">
        <v>958491</v>
      </c>
      <c r="AT39" s="137">
        <v>805455</v>
      </c>
      <c r="AU39" s="137">
        <v>958491</v>
      </c>
      <c r="AV39" s="138">
        <v>961047</v>
      </c>
      <c r="AW39" s="138">
        <v>961047</v>
      </c>
      <c r="AX39" s="138">
        <v>3614.7</v>
      </c>
      <c r="AY39" s="139">
        <v>3.8E-3</v>
      </c>
      <c r="AZ39" s="5"/>
      <c r="BA39" s="7"/>
      <c r="BB39" s="7"/>
    </row>
    <row r="40" spans="1:54" ht="405">
      <c r="A40" s="6" t="s">
        <v>294</v>
      </c>
      <c r="B40" s="6" t="s">
        <v>294</v>
      </c>
      <c r="C40" s="6" t="s">
        <v>294</v>
      </c>
      <c r="D40" s="6" t="s">
        <v>383</v>
      </c>
      <c r="E40" s="162" t="s">
        <v>384</v>
      </c>
      <c r="F40" s="119" t="s">
        <v>297</v>
      </c>
      <c r="G40" s="163">
        <v>1</v>
      </c>
      <c r="H40" s="119"/>
      <c r="I40" s="120"/>
      <c r="J40" s="121"/>
      <c r="K40" s="164"/>
      <c r="L40" s="165"/>
      <c r="M40" s="121"/>
      <c r="N40" s="122"/>
      <c r="O40" s="122"/>
      <c r="P40" s="122"/>
      <c r="Q40" s="123" t="s">
        <v>298</v>
      </c>
      <c r="R40" s="124" t="s">
        <v>298</v>
      </c>
      <c r="S40" s="124" t="s">
        <v>298</v>
      </c>
      <c r="T40" s="124" t="s">
        <v>298</v>
      </c>
      <c r="U40" s="124" t="s">
        <v>298</v>
      </c>
      <c r="V40" s="125" t="s">
        <v>294</v>
      </c>
      <c r="W40" s="126" t="s">
        <v>294</v>
      </c>
      <c r="X40" s="166" t="s">
        <v>294</v>
      </c>
      <c r="Y40" s="167" t="s">
        <v>294</v>
      </c>
      <c r="Z40" s="168" t="s">
        <v>299</v>
      </c>
      <c r="AA40" s="127" t="s">
        <v>294</v>
      </c>
      <c r="AB40" s="127" t="s">
        <v>294</v>
      </c>
      <c r="AC40" s="127" t="s">
        <v>294</v>
      </c>
      <c r="AD40" s="128" t="s">
        <v>294</v>
      </c>
      <c r="AE40" s="129" t="s">
        <v>294</v>
      </c>
      <c r="AF40" s="129">
        <f t="shared" si="28"/>
        <v>3706663.0252100844</v>
      </c>
      <c r="AG40" s="129">
        <f t="shared" si="29"/>
        <v>704265.97478991607</v>
      </c>
      <c r="AH40" s="129">
        <v>4410929</v>
      </c>
      <c r="AI40" s="130" t="s">
        <v>294</v>
      </c>
      <c r="AJ40" s="131" t="s">
        <v>294</v>
      </c>
      <c r="AK40" s="132" t="s">
        <v>294</v>
      </c>
      <c r="AL40" s="169" t="s">
        <v>294</v>
      </c>
      <c r="AM40" s="133" t="s">
        <v>300</v>
      </c>
      <c r="AN40" s="134" t="s">
        <v>294</v>
      </c>
      <c r="AO40" s="134" t="s">
        <v>294</v>
      </c>
      <c r="AP40" s="135" t="s">
        <v>294</v>
      </c>
      <c r="AQ40" s="136">
        <v>3686999</v>
      </c>
      <c r="AR40" s="137">
        <v>700530</v>
      </c>
      <c r="AS40" s="137">
        <v>4387529</v>
      </c>
      <c r="AT40" s="137">
        <v>3686999</v>
      </c>
      <c r="AU40" s="137">
        <v>4387529</v>
      </c>
      <c r="AV40" s="138">
        <v>4399229</v>
      </c>
      <c r="AW40" s="138">
        <v>4399229</v>
      </c>
      <c r="AX40" s="138">
        <v>16546.41</v>
      </c>
      <c r="AY40" s="139">
        <v>3.8E-3</v>
      </c>
      <c r="AZ40" s="5"/>
      <c r="BA40" s="7"/>
      <c r="BB40" s="7"/>
    </row>
    <row r="41" spans="1:54" ht="405">
      <c r="A41" s="6" t="s">
        <v>294</v>
      </c>
      <c r="B41" s="6" t="s">
        <v>294</v>
      </c>
      <c r="C41" s="6" t="s">
        <v>294</v>
      </c>
      <c r="D41" s="6" t="s">
        <v>385</v>
      </c>
      <c r="E41" s="162" t="s">
        <v>386</v>
      </c>
      <c r="F41" s="119" t="s">
        <v>297</v>
      </c>
      <c r="G41" s="163">
        <v>1</v>
      </c>
      <c r="H41" s="119"/>
      <c r="I41" s="120"/>
      <c r="J41" s="121"/>
      <c r="K41" s="164"/>
      <c r="L41" s="165"/>
      <c r="M41" s="121"/>
      <c r="N41" s="122"/>
      <c r="O41" s="122"/>
      <c r="P41" s="122"/>
      <c r="Q41" s="123" t="s">
        <v>298</v>
      </c>
      <c r="R41" s="124" t="s">
        <v>298</v>
      </c>
      <c r="S41" s="124" t="s">
        <v>298</v>
      </c>
      <c r="T41" s="124" t="s">
        <v>298</v>
      </c>
      <c r="U41" s="124" t="s">
        <v>298</v>
      </c>
      <c r="V41" s="125" t="s">
        <v>294</v>
      </c>
      <c r="W41" s="126" t="s">
        <v>294</v>
      </c>
      <c r="X41" s="166" t="s">
        <v>294</v>
      </c>
      <c r="Y41" s="167" t="s">
        <v>294</v>
      </c>
      <c r="Z41" s="168" t="s">
        <v>299</v>
      </c>
      <c r="AA41" s="127" t="s">
        <v>294</v>
      </c>
      <c r="AB41" s="127" t="s">
        <v>294</v>
      </c>
      <c r="AC41" s="127" t="s">
        <v>294</v>
      </c>
      <c r="AD41" s="128" t="s">
        <v>294</v>
      </c>
      <c r="AE41" s="129" t="s">
        <v>294</v>
      </c>
      <c r="AF41" s="129">
        <f t="shared" si="28"/>
        <v>53632.773109243702</v>
      </c>
      <c r="AG41" s="129">
        <f t="shared" si="29"/>
        <v>10190.226890756303</v>
      </c>
      <c r="AH41" s="129">
        <v>63823</v>
      </c>
      <c r="AI41" s="130" t="s">
        <v>294</v>
      </c>
      <c r="AJ41" s="131" t="s">
        <v>294</v>
      </c>
      <c r="AK41" s="132" t="s">
        <v>294</v>
      </c>
      <c r="AL41" s="169" t="s">
        <v>294</v>
      </c>
      <c r="AM41" s="133" t="s">
        <v>300</v>
      </c>
      <c r="AN41" s="134" t="s">
        <v>294</v>
      </c>
      <c r="AO41" s="134" t="s">
        <v>294</v>
      </c>
      <c r="AP41" s="135" t="s">
        <v>294</v>
      </c>
      <c r="AQ41" s="136">
        <v>53348</v>
      </c>
      <c r="AR41" s="137">
        <v>10136</v>
      </c>
      <c r="AS41" s="137">
        <v>63485</v>
      </c>
      <c r="AT41" s="137">
        <v>53348</v>
      </c>
      <c r="AU41" s="137">
        <v>63485</v>
      </c>
      <c r="AV41" s="138">
        <v>63654</v>
      </c>
      <c r="AW41" s="138">
        <v>63654</v>
      </c>
      <c r="AX41" s="138">
        <v>239.42</v>
      </c>
      <c r="AY41" s="139">
        <v>3.8E-3</v>
      </c>
      <c r="AZ41" s="5"/>
      <c r="BA41" s="7"/>
      <c r="BB41" s="7"/>
    </row>
    <row r="42" spans="1:54" ht="405">
      <c r="A42" s="6" t="s">
        <v>294</v>
      </c>
      <c r="B42" s="6" t="s">
        <v>294</v>
      </c>
      <c r="C42" s="6" t="s">
        <v>294</v>
      </c>
      <c r="D42" s="6" t="s">
        <v>387</v>
      </c>
      <c r="E42" s="162" t="s">
        <v>388</v>
      </c>
      <c r="F42" s="119" t="s">
        <v>297</v>
      </c>
      <c r="G42" s="163">
        <v>1</v>
      </c>
      <c r="H42" s="119"/>
      <c r="I42" s="120"/>
      <c r="J42" s="121"/>
      <c r="K42" s="164"/>
      <c r="L42" s="165"/>
      <c r="M42" s="121"/>
      <c r="N42" s="122"/>
      <c r="O42" s="122"/>
      <c r="P42" s="122"/>
      <c r="Q42" s="123" t="s">
        <v>298</v>
      </c>
      <c r="R42" s="124" t="s">
        <v>298</v>
      </c>
      <c r="S42" s="124" t="s">
        <v>298</v>
      </c>
      <c r="T42" s="124" t="s">
        <v>298</v>
      </c>
      <c r="U42" s="124" t="s">
        <v>298</v>
      </c>
      <c r="V42" s="125" t="s">
        <v>294</v>
      </c>
      <c r="W42" s="126" t="s">
        <v>294</v>
      </c>
      <c r="X42" s="166" t="s">
        <v>294</v>
      </c>
      <c r="Y42" s="167" t="s">
        <v>294</v>
      </c>
      <c r="Z42" s="168" t="s">
        <v>299</v>
      </c>
      <c r="AA42" s="127" t="s">
        <v>294</v>
      </c>
      <c r="AB42" s="127" t="s">
        <v>294</v>
      </c>
      <c r="AC42" s="127" t="s">
        <v>294</v>
      </c>
      <c r="AD42" s="128" t="s">
        <v>294</v>
      </c>
      <c r="AE42" s="129" t="s">
        <v>294</v>
      </c>
      <c r="AF42" s="129">
        <f t="shared" si="28"/>
        <v>1128785.7142857143</v>
      </c>
      <c r="AG42" s="129">
        <f t="shared" si="29"/>
        <v>214469.28571428571</v>
      </c>
      <c r="AH42" s="129">
        <v>1343255</v>
      </c>
      <c r="AI42" s="130" t="s">
        <v>294</v>
      </c>
      <c r="AJ42" s="131" t="s">
        <v>294</v>
      </c>
      <c r="AK42" s="132" t="s">
        <v>294</v>
      </c>
      <c r="AL42" s="169" t="s">
        <v>294</v>
      </c>
      <c r="AM42" s="133" t="s">
        <v>300</v>
      </c>
      <c r="AN42" s="134" t="s">
        <v>294</v>
      </c>
      <c r="AO42" s="134" t="s">
        <v>294</v>
      </c>
      <c r="AP42" s="135" t="s">
        <v>294</v>
      </c>
      <c r="AQ42" s="136">
        <v>1090717</v>
      </c>
      <c r="AR42" s="137">
        <v>207236</v>
      </c>
      <c r="AS42" s="137">
        <v>1297954</v>
      </c>
      <c r="AT42" s="137">
        <v>1090717</v>
      </c>
      <c r="AU42" s="137">
        <v>1297954</v>
      </c>
      <c r="AV42" s="138">
        <v>1320604</v>
      </c>
      <c r="AW42" s="138">
        <v>1320604</v>
      </c>
      <c r="AX42" s="138">
        <v>32032.73</v>
      </c>
      <c r="AY42" s="139">
        <v>2.4299999999999999E-2</v>
      </c>
      <c r="AZ42" s="5"/>
      <c r="BA42" s="7"/>
      <c r="BB42" s="7"/>
    </row>
    <row r="43" spans="1:54" ht="405">
      <c r="A43" s="6" t="s">
        <v>294</v>
      </c>
      <c r="B43" s="6" t="s">
        <v>294</v>
      </c>
      <c r="C43" s="6" t="s">
        <v>294</v>
      </c>
      <c r="D43" s="6" t="s">
        <v>389</v>
      </c>
      <c r="E43" s="162" t="s">
        <v>390</v>
      </c>
      <c r="F43" s="119" t="s">
        <v>297</v>
      </c>
      <c r="G43" s="163">
        <v>1</v>
      </c>
      <c r="H43" s="119"/>
      <c r="I43" s="120"/>
      <c r="J43" s="121"/>
      <c r="K43" s="164"/>
      <c r="L43" s="165"/>
      <c r="M43" s="121"/>
      <c r="N43" s="122"/>
      <c r="O43" s="122"/>
      <c r="P43" s="122"/>
      <c r="Q43" s="123" t="s">
        <v>298</v>
      </c>
      <c r="R43" s="124" t="s">
        <v>298</v>
      </c>
      <c r="S43" s="124" t="s">
        <v>298</v>
      </c>
      <c r="T43" s="124" t="s">
        <v>298</v>
      </c>
      <c r="U43" s="124" t="s">
        <v>298</v>
      </c>
      <c r="V43" s="125" t="s">
        <v>294</v>
      </c>
      <c r="W43" s="126" t="s">
        <v>294</v>
      </c>
      <c r="X43" s="166" t="s">
        <v>294</v>
      </c>
      <c r="Y43" s="167" t="s">
        <v>294</v>
      </c>
      <c r="Z43" s="168" t="s">
        <v>299</v>
      </c>
      <c r="AA43" s="127" t="s">
        <v>294</v>
      </c>
      <c r="AB43" s="127" t="s">
        <v>294</v>
      </c>
      <c r="AC43" s="127" t="s">
        <v>294</v>
      </c>
      <c r="AD43" s="128" t="s">
        <v>294</v>
      </c>
      <c r="AE43" s="129" t="s">
        <v>294</v>
      </c>
      <c r="AF43" s="129">
        <f t="shared" si="28"/>
        <v>2252912.6050420171</v>
      </c>
      <c r="AG43" s="129">
        <f t="shared" si="29"/>
        <v>428053.39495798323</v>
      </c>
      <c r="AH43" s="129">
        <v>2680966</v>
      </c>
      <c r="AI43" s="130" t="s">
        <v>294</v>
      </c>
      <c r="AJ43" s="131" t="s">
        <v>294</v>
      </c>
      <c r="AK43" s="132" t="s">
        <v>294</v>
      </c>
      <c r="AL43" s="169" t="s">
        <v>294</v>
      </c>
      <c r="AM43" s="133" t="s">
        <v>300</v>
      </c>
      <c r="AN43" s="134" t="s">
        <v>294</v>
      </c>
      <c r="AO43" s="134" t="s">
        <v>294</v>
      </c>
      <c r="AP43" s="135" t="s">
        <v>294</v>
      </c>
      <c r="AQ43" s="136">
        <v>2176933</v>
      </c>
      <c r="AR43" s="137">
        <v>413617</v>
      </c>
      <c r="AS43" s="137">
        <v>2590551</v>
      </c>
      <c r="AT43" s="137">
        <v>2176933</v>
      </c>
      <c r="AU43" s="137">
        <v>2590551</v>
      </c>
      <c r="AV43" s="138">
        <v>2635758</v>
      </c>
      <c r="AW43" s="138">
        <v>2635758</v>
      </c>
      <c r="AX43" s="138">
        <v>63933.27</v>
      </c>
      <c r="AY43" s="139">
        <v>2.4299999999999999E-2</v>
      </c>
      <c r="AZ43" s="5"/>
      <c r="BA43" s="7"/>
      <c r="BB43" s="7"/>
    </row>
    <row r="44" spans="1:54" ht="405">
      <c r="A44" s="6" t="s">
        <v>294</v>
      </c>
      <c r="B44" s="6" t="s">
        <v>294</v>
      </c>
      <c r="C44" s="6" t="s">
        <v>294</v>
      </c>
      <c r="D44" s="6" t="s">
        <v>391</v>
      </c>
      <c r="E44" s="162" t="s">
        <v>392</v>
      </c>
      <c r="F44" s="119" t="s">
        <v>297</v>
      </c>
      <c r="G44" s="163">
        <v>1</v>
      </c>
      <c r="H44" s="119"/>
      <c r="I44" s="120"/>
      <c r="J44" s="121"/>
      <c r="K44" s="164"/>
      <c r="L44" s="165"/>
      <c r="M44" s="121"/>
      <c r="N44" s="122"/>
      <c r="O44" s="122"/>
      <c r="P44" s="122"/>
      <c r="Q44" s="123" t="s">
        <v>298</v>
      </c>
      <c r="R44" s="124" t="s">
        <v>298</v>
      </c>
      <c r="S44" s="124" t="s">
        <v>298</v>
      </c>
      <c r="T44" s="124" t="s">
        <v>298</v>
      </c>
      <c r="U44" s="124" t="s">
        <v>298</v>
      </c>
      <c r="V44" s="125" t="s">
        <v>294</v>
      </c>
      <c r="W44" s="126" t="s">
        <v>294</v>
      </c>
      <c r="X44" s="166" t="s">
        <v>294</v>
      </c>
      <c r="Y44" s="167" t="s">
        <v>294</v>
      </c>
      <c r="Z44" s="168" t="s">
        <v>299</v>
      </c>
      <c r="AA44" s="127" t="s">
        <v>294</v>
      </c>
      <c r="AB44" s="127" t="s">
        <v>294</v>
      </c>
      <c r="AC44" s="127" t="s">
        <v>294</v>
      </c>
      <c r="AD44" s="128" t="s">
        <v>294</v>
      </c>
      <c r="AE44" s="129" t="s">
        <v>294</v>
      </c>
      <c r="AF44" s="129">
        <f t="shared" si="28"/>
        <v>2860672.2689075633</v>
      </c>
      <c r="AG44" s="129">
        <f t="shared" si="29"/>
        <v>543527.73109243705</v>
      </c>
      <c r="AH44" s="129">
        <v>3404200</v>
      </c>
      <c r="AI44" s="130" t="s">
        <v>294</v>
      </c>
      <c r="AJ44" s="131" t="s">
        <v>294</v>
      </c>
      <c r="AK44" s="132" t="s">
        <v>294</v>
      </c>
      <c r="AL44" s="169" t="s">
        <v>294</v>
      </c>
      <c r="AM44" s="133" t="s">
        <v>300</v>
      </c>
      <c r="AN44" s="134" t="s">
        <v>294</v>
      </c>
      <c r="AO44" s="134" t="s">
        <v>294</v>
      </c>
      <c r="AP44" s="135" t="s">
        <v>294</v>
      </c>
      <c r="AQ44" s="136">
        <v>2764196</v>
      </c>
      <c r="AR44" s="137">
        <v>525197</v>
      </c>
      <c r="AS44" s="137">
        <v>3289393</v>
      </c>
      <c r="AT44" s="137">
        <v>2764196</v>
      </c>
      <c r="AU44" s="137">
        <v>3289393</v>
      </c>
      <c r="AV44" s="138">
        <v>3346797</v>
      </c>
      <c r="AW44" s="138">
        <v>3346797</v>
      </c>
      <c r="AX44" s="138">
        <v>81180.3</v>
      </c>
      <c r="AY44" s="139">
        <v>2.4299999999999999E-2</v>
      </c>
      <c r="AZ44" s="5"/>
      <c r="BA44" s="7"/>
      <c r="BB44" s="7"/>
    </row>
    <row r="45" spans="1:54" ht="405">
      <c r="A45" s="6" t="s">
        <v>294</v>
      </c>
      <c r="B45" s="6" t="s">
        <v>294</v>
      </c>
      <c r="C45" s="6" t="s">
        <v>294</v>
      </c>
      <c r="D45" s="6" t="s">
        <v>393</v>
      </c>
      <c r="E45" s="162" t="s">
        <v>394</v>
      </c>
      <c r="F45" s="119" t="s">
        <v>297</v>
      </c>
      <c r="G45" s="163">
        <v>1</v>
      </c>
      <c r="H45" s="119"/>
      <c r="I45" s="120"/>
      <c r="J45" s="121"/>
      <c r="K45" s="164"/>
      <c r="L45" s="165"/>
      <c r="M45" s="121"/>
      <c r="N45" s="122"/>
      <c r="O45" s="122"/>
      <c r="P45" s="122"/>
      <c r="Q45" s="123" t="s">
        <v>298</v>
      </c>
      <c r="R45" s="124" t="s">
        <v>298</v>
      </c>
      <c r="S45" s="124" t="s">
        <v>298</v>
      </c>
      <c r="T45" s="124" t="s">
        <v>298</v>
      </c>
      <c r="U45" s="124" t="s">
        <v>298</v>
      </c>
      <c r="V45" s="125" t="s">
        <v>294</v>
      </c>
      <c r="W45" s="126" t="s">
        <v>294</v>
      </c>
      <c r="X45" s="166" t="s">
        <v>294</v>
      </c>
      <c r="Y45" s="167" t="s">
        <v>294</v>
      </c>
      <c r="Z45" s="168" t="s">
        <v>299</v>
      </c>
      <c r="AA45" s="127" t="s">
        <v>294</v>
      </c>
      <c r="AB45" s="127" t="s">
        <v>294</v>
      </c>
      <c r="AC45" s="127" t="s">
        <v>294</v>
      </c>
      <c r="AD45" s="128" t="s">
        <v>294</v>
      </c>
      <c r="AE45" s="129" t="s">
        <v>294</v>
      </c>
      <c r="AF45" s="129">
        <f t="shared" si="28"/>
        <v>3215490.7563025211</v>
      </c>
      <c r="AG45" s="129">
        <f t="shared" si="29"/>
        <v>610943.24369747902</v>
      </c>
      <c r="AH45" s="129">
        <v>3826434</v>
      </c>
      <c r="AI45" s="130" t="s">
        <v>294</v>
      </c>
      <c r="AJ45" s="131" t="s">
        <v>294</v>
      </c>
      <c r="AK45" s="132" t="s">
        <v>294</v>
      </c>
      <c r="AL45" s="169" t="s">
        <v>294</v>
      </c>
      <c r="AM45" s="133" t="s">
        <v>300</v>
      </c>
      <c r="AN45" s="134" t="s">
        <v>294</v>
      </c>
      <c r="AO45" s="134" t="s">
        <v>294</v>
      </c>
      <c r="AP45" s="135" t="s">
        <v>294</v>
      </c>
      <c r="AQ45" s="136">
        <v>3107049</v>
      </c>
      <c r="AR45" s="137">
        <v>590339</v>
      </c>
      <c r="AS45" s="137">
        <v>3697388</v>
      </c>
      <c r="AT45" s="137">
        <v>3107049</v>
      </c>
      <c r="AU45" s="137">
        <v>3697388</v>
      </c>
      <c r="AV45" s="138">
        <v>3761911</v>
      </c>
      <c r="AW45" s="138">
        <v>3761911</v>
      </c>
      <c r="AX45" s="138">
        <v>91249.37</v>
      </c>
      <c r="AY45" s="139">
        <v>2.4299999999999999E-2</v>
      </c>
      <c r="AZ45" s="5"/>
      <c r="BA45" s="7"/>
      <c r="BB45" s="7"/>
    </row>
    <row r="46" spans="1:54" ht="90">
      <c r="A46" s="6" t="s">
        <v>223</v>
      </c>
      <c r="B46" s="6" t="s">
        <v>283</v>
      </c>
      <c r="C46" s="6" t="s">
        <v>395</v>
      </c>
      <c r="D46" s="6" t="s">
        <v>396</v>
      </c>
      <c r="E46" s="162" t="s">
        <v>397</v>
      </c>
      <c r="F46" s="119" t="s">
        <v>312</v>
      </c>
      <c r="G46" s="163">
        <v>1</v>
      </c>
      <c r="H46" s="119" t="s">
        <v>330</v>
      </c>
      <c r="I46" s="120" t="s">
        <v>229</v>
      </c>
      <c r="J46" s="121">
        <v>46134</v>
      </c>
      <c r="K46" s="164" t="s">
        <v>398</v>
      </c>
      <c r="L46" s="165" t="s">
        <v>236</v>
      </c>
      <c r="M46" s="121" t="s">
        <v>399</v>
      </c>
      <c r="N46" s="122">
        <v>1320000</v>
      </c>
      <c r="O46" s="122" t="s">
        <v>240</v>
      </c>
      <c r="P46" s="122" t="s">
        <v>234</v>
      </c>
      <c r="Q46" s="123">
        <f>IF(O46="IVA Incluido",(N46/1.19),N46)</f>
        <v>1320000</v>
      </c>
      <c r="R46" s="124">
        <f>IF(P46="Si tiene IVA",Q46*19%,0)</f>
        <v>250800</v>
      </c>
      <c r="S46" s="124">
        <f>Q46+R46</f>
        <v>1570800</v>
      </c>
      <c r="T46" s="124">
        <f>IF(B46="","",(N46*G46))</f>
        <v>1320000</v>
      </c>
      <c r="U46" s="124">
        <f>IF(B46="","",(S46*G46))</f>
        <v>1570800</v>
      </c>
      <c r="V46" s="125" t="s">
        <v>229</v>
      </c>
      <c r="W46" s="126">
        <v>46134</v>
      </c>
      <c r="X46" s="166" t="s">
        <v>319</v>
      </c>
      <c r="Y46" s="167" t="s">
        <v>236</v>
      </c>
      <c r="Z46" s="168" t="s">
        <v>320</v>
      </c>
      <c r="AA46" s="127">
        <v>1261500</v>
      </c>
      <c r="AB46" s="127" t="s">
        <v>240</v>
      </c>
      <c r="AC46" s="127" t="s">
        <v>234</v>
      </c>
      <c r="AD46" s="128">
        <f>IF(AB46="IVA Incluido",(AA46/1.19),AA46)</f>
        <v>1261500</v>
      </c>
      <c r="AE46" s="129">
        <f>IF(AC46="Si tiene IVA",AD46*19%,0)</f>
        <v>239685</v>
      </c>
      <c r="AF46" s="129">
        <f>AD46+AE46</f>
        <v>1501185</v>
      </c>
      <c r="AG46" s="129">
        <f>IF(O46="","",(AA46*G46))</f>
        <v>1261500</v>
      </c>
      <c r="AH46" s="129">
        <f>IF(O46="","",(AF46*G46))</f>
        <v>1501185</v>
      </c>
      <c r="AI46" s="130" t="s">
        <v>229</v>
      </c>
      <c r="AJ46" s="131">
        <v>46080</v>
      </c>
      <c r="AK46" s="132" t="s">
        <v>358</v>
      </c>
      <c r="AL46" s="169" t="s">
        <v>236</v>
      </c>
      <c r="AM46" s="133" t="s">
        <v>359</v>
      </c>
      <c r="AN46" s="134">
        <v>1600000</v>
      </c>
      <c r="AO46" s="134" t="s">
        <v>240</v>
      </c>
      <c r="AP46" s="135" t="s">
        <v>234</v>
      </c>
      <c r="AQ46" s="136">
        <f>IF(AO46="IVA Incluido",(AN46/1.19),AN46)</f>
        <v>1600000</v>
      </c>
      <c r="AR46" s="137">
        <f>IF(AP46="Si tiene IVA",AQ46*19%,0)</f>
        <v>304000</v>
      </c>
      <c r="AS46" s="137">
        <f>AQ46+AR46</f>
        <v>1904000</v>
      </c>
      <c r="AT46" s="137">
        <f>IF(AB46="","",(AN46*G46))</f>
        <v>1600000</v>
      </c>
      <c r="AU46" s="137">
        <f>IF(AB46="","",(AS46*G46))</f>
        <v>1904000</v>
      </c>
      <c r="AV46" s="138">
        <f>IF(A46="","",AVERAGE(S46,AF46,AS46))</f>
        <v>1658661.6666666667</v>
      </c>
      <c r="AW46" s="138">
        <f>IF(A46="","",AVERAGE(U46,AH46,AU46))</f>
        <v>1658661.6666666667</v>
      </c>
      <c r="AX46" s="138">
        <f>IF(N46="","",STDEV(U46,AH46,AU46))</f>
        <v>215301.49885296548</v>
      </c>
      <c r="AY46" s="139">
        <f>IF(N46="","",(AX46/AW46))</f>
        <v>0.12980434960292211</v>
      </c>
      <c r="AZ46" s="5"/>
      <c r="BA46" s="7">
        <f>COUNTA(M46,Z46,AM46)</f>
        <v>3</v>
      </c>
      <c r="BB46" s="7"/>
    </row>
    <row r="47" spans="1:54" ht="405">
      <c r="A47" s="6" t="s">
        <v>294</v>
      </c>
      <c r="B47" s="6" t="s">
        <v>294</v>
      </c>
      <c r="C47" s="6" t="s">
        <v>294</v>
      </c>
      <c r="D47" s="6" t="s">
        <v>400</v>
      </c>
      <c r="E47" s="162" t="s">
        <v>401</v>
      </c>
      <c r="F47" s="119" t="s">
        <v>297</v>
      </c>
      <c r="G47" s="163">
        <v>1</v>
      </c>
      <c r="H47" s="119"/>
      <c r="I47" s="120"/>
      <c r="J47" s="121"/>
      <c r="K47" s="164"/>
      <c r="L47" s="165"/>
      <c r="M47" s="121"/>
      <c r="N47" s="122"/>
      <c r="O47" s="122"/>
      <c r="P47" s="122"/>
      <c r="Q47" s="123" t="s">
        <v>298</v>
      </c>
      <c r="R47" s="124" t="s">
        <v>298</v>
      </c>
      <c r="S47" s="124" t="s">
        <v>298</v>
      </c>
      <c r="T47" s="124" t="s">
        <v>298</v>
      </c>
      <c r="U47" s="124" t="s">
        <v>298</v>
      </c>
      <c r="V47" s="125" t="s">
        <v>294</v>
      </c>
      <c r="W47" s="126" t="s">
        <v>294</v>
      </c>
      <c r="X47" s="166" t="s">
        <v>294</v>
      </c>
      <c r="Y47" s="167" t="s">
        <v>294</v>
      </c>
      <c r="Z47" s="168" t="s">
        <v>299</v>
      </c>
      <c r="AA47" s="127" t="s">
        <v>294</v>
      </c>
      <c r="AB47" s="127" t="s">
        <v>294</v>
      </c>
      <c r="AC47" s="127" t="s">
        <v>294</v>
      </c>
      <c r="AD47" s="128" t="s">
        <v>294</v>
      </c>
      <c r="AE47" s="129" t="s">
        <v>294</v>
      </c>
      <c r="AF47" s="129">
        <f>AH47/1.19</f>
        <v>1633309.2436974791</v>
      </c>
      <c r="AG47" s="129">
        <f>AF47*19%</f>
        <v>310328.75630252104</v>
      </c>
      <c r="AH47" s="129">
        <v>1943638</v>
      </c>
      <c r="AI47" s="130" t="s">
        <v>294</v>
      </c>
      <c r="AJ47" s="131" t="s">
        <v>294</v>
      </c>
      <c r="AK47" s="132" t="s">
        <v>294</v>
      </c>
      <c r="AL47" s="169" t="s">
        <v>294</v>
      </c>
      <c r="AM47" s="133" t="s">
        <v>300</v>
      </c>
      <c r="AN47" s="134" t="s">
        <v>294</v>
      </c>
      <c r="AO47" s="134" t="s">
        <v>294</v>
      </c>
      <c r="AP47" s="135" t="s">
        <v>294</v>
      </c>
      <c r="AQ47" s="136">
        <v>1578226</v>
      </c>
      <c r="AR47" s="137">
        <v>299863</v>
      </c>
      <c r="AS47" s="137">
        <v>1878089</v>
      </c>
      <c r="AT47" s="137">
        <v>1578226</v>
      </c>
      <c r="AU47" s="137">
        <v>1878089</v>
      </c>
      <c r="AV47" s="138">
        <v>1910863</v>
      </c>
      <c r="AW47" s="138">
        <v>1910863</v>
      </c>
      <c r="AX47" s="138">
        <v>46350.13</v>
      </c>
      <c r="AY47" s="139">
        <v>2.4299999999999999E-2</v>
      </c>
      <c r="AZ47" s="5"/>
      <c r="BA47" s="7"/>
      <c r="BB47" s="7"/>
    </row>
    <row r="48" spans="1:54" ht="405">
      <c r="A48" s="6" t="s">
        <v>294</v>
      </c>
      <c r="B48" s="6" t="s">
        <v>294</v>
      </c>
      <c r="C48" s="6" t="s">
        <v>294</v>
      </c>
      <c r="D48" s="6" t="s">
        <v>402</v>
      </c>
      <c r="E48" s="162" t="s">
        <v>403</v>
      </c>
      <c r="F48" s="119" t="s">
        <v>297</v>
      </c>
      <c r="G48" s="163">
        <v>1</v>
      </c>
      <c r="H48" s="119"/>
      <c r="I48" s="120"/>
      <c r="J48" s="121"/>
      <c r="K48" s="164"/>
      <c r="L48" s="165"/>
      <c r="M48" s="121"/>
      <c r="N48" s="122"/>
      <c r="O48" s="122"/>
      <c r="P48" s="122"/>
      <c r="Q48" s="123" t="s">
        <v>298</v>
      </c>
      <c r="R48" s="124" t="s">
        <v>298</v>
      </c>
      <c r="S48" s="124" t="s">
        <v>298</v>
      </c>
      <c r="T48" s="124" t="s">
        <v>298</v>
      </c>
      <c r="U48" s="124" t="s">
        <v>298</v>
      </c>
      <c r="V48" s="125" t="s">
        <v>294</v>
      </c>
      <c r="W48" s="126" t="s">
        <v>294</v>
      </c>
      <c r="X48" s="166" t="s">
        <v>294</v>
      </c>
      <c r="Y48" s="167" t="s">
        <v>294</v>
      </c>
      <c r="Z48" s="168" t="s">
        <v>299</v>
      </c>
      <c r="AA48" s="127" t="s">
        <v>294</v>
      </c>
      <c r="AB48" s="127" t="s">
        <v>294</v>
      </c>
      <c r="AC48" s="127" t="s">
        <v>294</v>
      </c>
      <c r="AD48" s="128" t="s">
        <v>294</v>
      </c>
      <c r="AE48" s="129" t="s">
        <v>294</v>
      </c>
      <c r="AF48" s="129">
        <f>AH48/1.19</f>
        <v>184506.72268907563</v>
      </c>
      <c r="AG48" s="129">
        <f>AF48*19%</f>
        <v>35056.277310924372</v>
      </c>
      <c r="AH48" s="129">
        <v>219563</v>
      </c>
      <c r="AI48" s="130" t="s">
        <v>294</v>
      </c>
      <c r="AJ48" s="131" t="s">
        <v>294</v>
      </c>
      <c r="AK48" s="132" t="s">
        <v>294</v>
      </c>
      <c r="AL48" s="169" t="s">
        <v>294</v>
      </c>
      <c r="AM48" s="133" t="s">
        <v>300</v>
      </c>
      <c r="AN48" s="134" t="s">
        <v>294</v>
      </c>
      <c r="AO48" s="134" t="s">
        <v>294</v>
      </c>
      <c r="AP48" s="135" t="s">
        <v>294</v>
      </c>
      <c r="AQ48" s="136">
        <v>178284</v>
      </c>
      <c r="AR48" s="137">
        <v>33874</v>
      </c>
      <c r="AS48" s="137">
        <v>212158</v>
      </c>
      <c r="AT48" s="137">
        <v>178284</v>
      </c>
      <c r="AU48" s="137">
        <v>212158</v>
      </c>
      <c r="AV48" s="138">
        <v>215861</v>
      </c>
      <c r="AW48" s="138">
        <v>215861</v>
      </c>
      <c r="AX48" s="138">
        <v>5235.95</v>
      </c>
      <c r="AY48" s="139">
        <v>2.4299999999999999E-2</v>
      </c>
      <c r="AZ48" s="5"/>
      <c r="BA48" s="7"/>
      <c r="BB48" s="7"/>
    </row>
    <row r="49" spans="1:54" ht="405">
      <c r="A49" s="6" t="s">
        <v>294</v>
      </c>
      <c r="B49" s="6" t="s">
        <v>294</v>
      </c>
      <c r="C49" s="6" t="s">
        <v>294</v>
      </c>
      <c r="D49" s="6" t="s">
        <v>404</v>
      </c>
      <c r="E49" s="162" t="s">
        <v>405</v>
      </c>
      <c r="F49" s="119" t="s">
        <v>297</v>
      </c>
      <c r="G49" s="163">
        <v>1</v>
      </c>
      <c r="H49" s="119"/>
      <c r="I49" s="120"/>
      <c r="J49" s="121"/>
      <c r="K49" s="164"/>
      <c r="L49" s="165"/>
      <c r="M49" s="121"/>
      <c r="N49" s="122"/>
      <c r="O49" s="122"/>
      <c r="P49" s="122"/>
      <c r="Q49" s="123" t="s">
        <v>298</v>
      </c>
      <c r="R49" s="124" t="s">
        <v>298</v>
      </c>
      <c r="S49" s="124" t="s">
        <v>298</v>
      </c>
      <c r="T49" s="124" t="s">
        <v>298</v>
      </c>
      <c r="U49" s="124" t="s">
        <v>298</v>
      </c>
      <c r="V49" s="125" t="s">
        <v>294</v>
      </c>
      <c r="W49" s="126" t="s">
        <v>294</v>
      </c>
      <c r="X49" s="166" t="s">
        <v>294</v>
      </c>
      <c r="Y49" s="167" t="s">
        <v>294</v>
      </c>
      <c r="Z49" s="168" t="s">
        <v>299</v>
      </c>
      <c r="AA49" s="127" t="s">
        <v>294</v>
      </c>
      <c r="AB49" s="127" t="s">
        <v>294</v>
      </c>
      <c r="AC49" s="127" t="s">
        <v>294</v>
      </c>
      <c r="AD49" s="128" t="s">
        <v>294</v>
      </c>
      <c r="AE49" s="129" t="s">
        <v>294</v>
      </c>
      <c r="AF49" s="129">
        <f>AH49/1.19</f>
        <v>81027.731092436981</v>
      </c>
      <c r="AG49" s="129">
        <f>AF49*19%</f>
        <v>15395.268907563026</v>
      </c>
      <c r="AH49" s="129">
        <v>96423</v>
      </c>
      <c r="AI49" s="130" t="s">
        <v>294</v>
      </c>
      <c r="AJ49" s="131" t="s">
        <v>294</v>
      </c>
      <c r="AK49" s="132" t="s">
        <v>294</v>
      </c>
      <c r="AL49" s="169" t="s">
        <v>294</v>
      </c>
      <c r="AM49" s="133" t="s">
        <v>300</v>
      </c>
      <c r="AN49" s="134" t="s">
        <v>294</v>
      </c>
      <c r="AO49" s="134" t="s">
        <v>294</v>
      </c>
      <c r="AP49" s="135" t="s">
        <v>294</v>
      </c>
      <c r="AQ49" s="136">
        <v>78295</v>
      </c>
      <c r="AR49" s="137">
        <v>14876</v>
      </c>
      <c r="AS49" s="137">
        <v>93171</v>
      </c>
      <c r="AT49" s="137">
        <v>78295</v>
      </c>
      <c r="AU49" s="137">
        <v>93171</v>
      </c>
      <c r="AV49" s="138">
        <v>94797</v>
      </c>
      <c r="AW49" s="138">
        <v>94797</v>
      </c>
      <c r="AX49" s="138">
        <v>2299.4</v>
      </c>
      <c r="AY49" s="139">
        <v>2.4299999999999999E-2</v>
      </c>
      <c r="AZ49" s="5"/>
      <c r="BA49" s="7"/>
      <c r="BB49" s="7"/>
    </row>
    <row r="50" spans="1:54" ht="405">
      <c r="A50" s="6" t="s">
        <v>294</v>
      </c>
      <c r="B50" s="6" t="s">
        <v>294</v>
      </c>
      <c r="C50" s="6" t="s">
        <v>294</v>
      </c>
      <c r="D50" s="6" t="s">
        <v>406</v>
      </c>
      <c r="E50" s="162" t="s">
        <v>407</v>
      </c>
      <c r="F50" s="119" t="s">
        <v>297</v>
      </c>
      <c r="G50" s="163">
        <v>1</v>
      </c>
      <c r="H50" s="119"/>
      <c r="I50" s="120"/>
      <c r="J50" s="121"/>
      <c r="K50" s="164"/>
      <c r="L50" s="165"/>
      <c r="M50" s="121"/>
      <c r="N50" s="122"/>
      <c r="O50" s="122"/>
      <c r="P50" s="122"/>
      <c r="Q50" s="123" t="s">
        <v>298</v>
      </c>
      <c r="R50" s="124" t="s">
        <v>298</v>
      </c>
      <c r="S50" s="124" t="s">
        <v>298</v>
      </c>
      <c r="T50" s="124" t="s">
        <v>298</v>
      </c>
      <c r="U50" s="124" t="s">
        <v>298</v>
      </c>
      <c r="V50" s="125" t="s">
        <v>294</v>
      </c>
      <c r="W50" s="126" t="s">
        <v>294</v>
      </c>
      <c r="X50" s="166" t="s">
        <v>294</v>
      </c>
      <c r="Y50" s="167" t="s">
        <v>294</v>
      </c>
      <c r="Z50" s="168" t="s">
        <v>299</v>
      </c>
      <c r="AA50" s="127" t="s">
        <v>294</v>
      </c>
      <c r="AB50" s="127" t="s">
        <v>294</v>
      </c>
      <c r="AC50" s="127" t="s">
        <v>294</v>
      </c>
      <c r="AD50" s="128" t="s">
        <v>294</v>
      </c>
      <c r="AE50" s="129" t="s">
        <v>294</v>
      </c>
      <c r="AF50" s="129">
        <f>AH50/1.19</f>
        <v>975838.65546218492</v>
      </c>
      <c r="AG50" s="129">
        <f>AF50*19%</f>
        <v>185409.34453781514</v>
      </c>
      <c r="AH50" s="129">
        <v>1161248</v>
      </c>
      <c r="AI50" s="130" t="s">
        <v>294</v>
      </c>
      <c r="AJ50" s="131" t="s">
        <v>294</v>
      </c>
      <c r="AK50" s="132" t="s">
        <v>294</v>
      </c>
      <c r="AL50" s="169" t="s">
        <v>294</v>
      </c>
      <c r="AM50" s="133" t="s">
        <v>300</v>
      </c>
      <c r="AN50" s="134" t="s">
        <v>294</v>
      </c>
      <c r="AO50" s="134" t="s">
        <v>294</v>
      </c>
      <c r="AP50" s="135" t="s">
        <v>294</v>
      </c>
      <c r="AQ50" s="136">
        <v>961418</v>
      </c>
      <c r="AR50" s="137">
        <v>182669</v>
      </c>
      <c r="AS50" s="137">
        <v>1144087</v>
      </c>
      <c r="AT50" s="137">
        <v>961418</v>
      </c>
      <c r="AU50" s="137">
        <v>1144087</v>
      </c>
      <c r="AV50" s="138">
        <v>1152667</v>
      </c>
      <c r="AW50" s="138">
        <v>1152667</v>
      </c>
      <c r="AX50" s="138">
        <v>12134.87</v>
      </c>
      <c r="AY50" s="139">
        <v>1.0500000000000001E-2</v>
      </c>
      <c r="AZ50" s="5"/>
      <c r="BA50" s="7"/>
      <c r="BB50" s="7"/>
    </row>
    <row r="51" spans="1:54" ht="90">
      <c r="A51" s="6" t="s">
        <v>223</v>
      </c>
      <c r="B51" s="6" t="s">
        <v>283</v>
      </c>
      <c r="C51" s="6" t="s">
        <v>327</v>
      </c>
      <c r="D51" s="6" t="s">
        <v>408</v>
      </c>
      <c r="E51" s="162" t="s">
        <v>409</v>
      </c>
      <c r="F51" s="119" t="s">
        <v>227</v>
      </c>
      <c r="G51" s="163">
        <v>1</v>
      </c>
      <c r="H51" s="119" t="s">
        <v>330</v>
      </c>
      <c r="I51" s="120" t="s">
        <v>229</v>
      </c>
      <c r="J51" s="121">
        <v>46152</v>
      </c>
      <c r="K51" s="164" t="s">
        <v>331</v>
      </c>
      <c r="L51" s="165" t="s">
        <v>231</v>
      </c>
      <c r="M51" s="121" t="s">
        <v>332</v>
      </c>
      <c r="N51" s="122">
        <v>1150000</v>
      </c>
      <c r="O51" s="122" t="s">
        <v>240</v>
      </c>
      <c r="P51" s="122" t="s">
        <v>234</v>
      </c>
      <c r="Q51" s="123">
        <f>IF(O51="IVA Incluido",(N51/1.19),N51)</f>
        <v>1150000</v>
      </c>
      <c r="R51" s="124">
        <f>IF(P51="Si tiene IVA",Q51*19%,0)</f>
        <v>218500</v>
      </c>
      <c r="S51" s="124">
        <f>Q51+R51</f>
        <v>1368500</v>
      </c>
      <c r="T51" s="124">
        <f>IF(B51="","",(N51*G51))</f>
        <v>1150000</v>
      </c>
      <c r="U51" s="124">
        <f>IF(B51="","",(S51*G51))</f>
        <v>1368500</v>
      </c>
      <c r="V51" s="125" t="s">
        <v>229</v>
      </c>
      <c r="W51" s="126">
        <v>46152</v>
      </c>
      <c r="X51" s="166" t="s">
        <v>410</v>
      </c>
      <c r="Y51" s="167" t="s">
        <v>236</v>
      </c>
      <c r="Z51" s="168" t="s">
        <v>411</v>
      </c>
      <c r="AA51" s="127">
        <v>1008403</v>
      </c>
      <c r="AB51" s="127" t="s">
        <v>240</v>
      </c>
      <c r="AC51" s="127" t="s">
        <v>234</v>
      </c>
      <c r="AD51" s="128">
        <f>IF(AB51="IVA Incluido",(AA51/1.19),AA51)</f>
        <v>1008403</v>
      </c>
      <c r="AE51" s="129">
        <f>IF(AC51="Si tiene IVA",AD51*19%,0)</f>
        <v>191596.57</v>
      </c>
      <c r="AF51" s="129">
        <f>AD51+AE51</f>
        <v>1199999.57</v>
      </c>
      <c r="AG51" s="129">
        <f>IF(O51="","",(AA51*G51))</f>
        <v>1008403</v>
      </c>
      <c r="AH51" s="129">
        <f>IF(O51="","",(AF51*G51))</f>
        <v>1199999.57</v>
      </c>
      <c r="AI51" s="130" t="s">
        <v>412</v>
      </c>
      <c r="AJ51" s="131">
        <v>46071</v>
      </c>
      <c r="AK51" s="132" t="s">
        <v>335</v>
      </c>
      <c r="AL51" s="169" t="s">
        <v>236</v>
      </c>
      <c r="AM51" s="133" t="s">
        <v>336</v>
      </c>
      <c r="AN51" s="134">
        <v>1100000</v>
      </c>
      <c r="AO51" s="134" t="s">
        <v>240</v>
      </c>
      <c r="AP51" s="135" t="s">
        <v>234</v>
      </c>
      <c r="AQ51" s="136">
        <f>IF(AO51="IVA Incluido",(AN51/1.19),AN51)</f>
        <v>1100000</v>
      </c>
      <c r="AR51" s="137">
        <f>IF(AP51="Si tiene IVA",AQ51*19%,0)</f>
        <v>209000</v>
      </c>
      <c r="AS51" s="137">
        <f>AQ51+AR51</f>
        <v>1309000</v>
      </c>
      <c r="AT51" s="137">
        <f>IF(AB51="","",(AN51*G51))</f>
        <v>1100000</v>
      </c>
      <c r="AU51" s="137">
        <f>IF(AB51="","",(AS51*G51))</f>
        <v>1309000</v>
      </c>
      <c r="AV51" s="138">
        <f>IF(A51="","",AVERAGE(S51,AF51,AS51))</f>
        <v>1292499.8566666667</v>
      </c>
      <c r="AW51" s="138">
        <f>IF(A51="","",AVERAGE(U51,AH51,AU51))</f>
        <v>1292499.8566666667</v>
      </c>
      <c r="AX51" s="138">
        <f>IF(N51="","",STDEV(U51,AH51,AU51))</f>
        <v>85453.436297562817</v>
      </c>
      <c r="AY51" s="139">
        <f>IF(N51="","",(AX51/AW51))</f>
        <v>6.6114851662688504E-2</v>
      </c>
      <c r="AZ51" s="5"/>
      <c r="BA51" s="7">
        <f>COUNTA(M51,Z51,AM51)</f>
        <v>3</v>
      </c>
      <c r="BB51" s="7"/>
    </row>
    <row r="52" spans="1:54" ht="405">
      <c r="A52" s="6" t="s">
        <v>294</v>
      </c>
      <c r="B52" s="6" t="s">
        <v>294</v>
      </c>
      <c r="C52" s="6" t="s">
        <v>294</v>
      </c>
      <c r="D52" s="6" t="s">
        <v>413</v>
      </c>
      <c r="E52" s="162" t="s">
        <v>414</v>
      </c>
      <c r="F52" s="119" t="s">
        <v>297</v>
      </c>
      <c r="G52" s="163">
        <v>1</v>
      </c>
      <c r="H52" s="119"/>
      <c r="I52" s="120"/>
      <c r="J52" s="121"/>
      <c r="K52" s="164"/>
      <c r="L52" s="165"/>
      <c r="M52" s="121"/>
      <c r="N52" s="122"/>
      <c r="O52" s="122"/>
      <c r="P52" s="122"/>
      <c r="Q52" s="123" t="s">
        <v>298</v>
      </c>
      <c r="R52" s="124" t="s">
        <v>298</v>
      </c>
      <c r="S52" s="124" t="s">
        <v>298</v>
      </c>
      <c r="T52" s="124" t="s">
        <v>298</v>
      </c>
      <c r="U52" s="124" t="s">
        <v>298</v>
      </c>
      <c r="V52" s="125" t="s">
        <v>294</v>
      </c>
      <c r="W52" s="126" t="s">
        <v>294</v>
      </c>
      <c r="X52" s="166" t="s">
        <v>294</v>
      </c>
      <c r="Y52" s="167" t="s">
        <v>294</v>
      </c>
      <c r="Z52" s="168" t="s">
        <v>299</v>
      </c>
      <c r="AA52" s="127" t="s">
        <v>294</v>
      </c>
      <c r="AB52" s="127" t="s">
        <v>294</v>
      </c>
      <c r="AC52" s="127" t="s">
        <v>294</v>
      </c>
      <c r="AD52" s="128" t="s">
        <v>294</v>
      </c>
      <c r="AE52" s="129" t="s">
        <v>294</v>
      </c>
      <c r="AF52" s="129">
        <f>AH52/1.19</f>
        <v>1997464.705882353</v>
      </c>
      <c r="AG52" s="129">
        <f>AF52*19%</f>
        <v>379518.29411764705</v>
      </c>
      <c r="AH52" s="129">
        <v>2376983</v>
      </c>
      <c r="AI52" s="130" t="s">
        <v>294</v>
      </c>
      <c r="AJ52" s="131" t="s">
        <v>294</v>
      </c>
      <c r="AK52" s="132" t="s">
        <v>294</v>
      </c>
      <c r="AL52" s="169" t="s">
        <v>294</v>
      </c>
      <c r="AM52" s="133" t="s">
        <v>300</v>
      </c>
      <c r="AN52" s="134" t="s">
        <v>294</v>
      </c>
      <c r="AO52" s="134" t="s">
        <v>294</v>
      </c>
      <c r="AP52" s="135" t="s">
        <v>294</v>
      </c>
      <c r="AQ52" s="136">
        <v>1986868</v>
      </c>
      <c r="AR52" s="137">
        <v>377505</v>
      </c>
      <c r="AS52" s="137">
        <v>2364373</v>
      </c>
      <c r="AT52" s="137">
        <v>1986868</v>
      </c>
      <c r="AU52" s="137">
        <v>2364373</v>
      </c>
      <c r="AV52" s="138">
        <v>2370678</v>
      </c>
      <c r="AW52" s="138">
        <v>2370678</v>
      </c>
      <c r="AX52" s="138">
        <v>8916.61</v>
      </c>
      <c r="AY52" s="139">
        <v>3.8E-3</v>
      </c>
      <c r="AZ52" s="5"/>
      <c r="BA52" s="7"/>
      <c r="BB52" s="7"/>
    </row>
    <row r="53" spans="1:54" ht="405">
      <c r="A53" s="6" t="s">
        <v>294</v>
      </c>
      <c r="B53" s="6" t="s">
        <v>294</v>
      </c>
      <c r="C53" s="6" t="s">
        <v>294</v>
      </c>
      <c r="D53" s="6" t="s">
        <v>415</v>
      </c>
      <c r="E53" s="162" t="s">
        <v>416</v>
      </c>
      <c r="F53" s="119" t="s">
        <v>297</v>
      </c>
      <c r="G53" s="163">
        <v>1</v>
      </c>
      <c r="H53" s="119"/>
      <c r="I53" s="120"/>
      <c r="J53" s="121"/>
      <c r="K53" s="164"/>
      <c r="L53" s="165"/>
      <c r="M53" s="121"/>
      <c r="N53" s="122"/>
      <c r="O53" s="122"/>
      <c r="P53" s="122"/>
      <c r="Q53" s="123" t="s">
        <v>298</v>
      </c>
      <c r="R53" s="124" t="s">
        <v>298</v>
      </c>
      <c r="S53" s="124" t="s">
        <v>298</v>
      </c>
      <c r="T53" s="124" t="s">
        <v>298</v>
      </c>
      <c r="U53" s="124" t="s">
        <v>298</v>
      </c>
      <c r="V53" s="125" t="s">
        <v>294</v>
      </c>
      <c r="W53" s="126" t="s">
        <v>294</v>
      </c>
      <c r="X53" s="166" t="s">
        <v>294</v>
      </c>
      <c r="Y53" s="167" t="s">
        <v>294</v>
      </c>
      <c r="Z53" s="168" t="s">
        <v>299</v>
      </c>
      <c r="AA53" s="127" t="s">
        <v>294</v>
      </c>
      <c r="AB53" s="127" t="s">
        <v>294</v>
      </c>
      <c r="AC53" s="127" t="s">
        <v>294</v>
      </c>
      <c r="AD53" s="128" t="s">
        <v>294</v>
      </c>
      <c r="AE53" s="129" t="s">
        <v>294</v>
      </c>
      <c r="AF53" s="129">
        <f>AH53/1.19</f>
        <v>2363376.4705882352</v>
      </c>
      <c r="AG53" s="129">
        <f>AF53*19%</f>
        <v>449041.5294117647</v>
      </c>
      <c r="AH53" s="129">
        <v>2812418</v>
      </c>
      <c r="AI53" s="130" t="s">
        <v>294</v>
      </c>
      <c r="AJ53" s="131" t="s">
        <v>294</v>
      </c>
      <c r="AK53" s="132" t="s">
        <v>294</v>
      </c>
      <c r="AL53" s="169" t="s">
        <v>294</v>
      </c>
      <c r="AM53" s="133" t="s">
        <v>300</v>
      </c>
      <c r="AN53" s="134" t="s">
        <v>294</v>
      </c>
      <c r="AO53" s="134" t="s">
        <v>294</v>
      </c>
      <c r="AP53" s="135" t="s">
        <v>294</v>
      </c>
      <c r="AQ53" s="136">
        <v>2350838</v>
      </c>
      <c r="AR53" s="137">
        <v>446659</v>
      </c>
      <c r="AS53" s="137">
        <v>2797498</v>
      </c>
      <c r="AT53" s="137">
        <v>2350838</v>
      </c>
      <c r="AU53" s="137">
        <v>2797498</v>
      </c>
      <c r="AV53" s="138">
        <v>2804958</v>
      </c>
      <c r="AW53" s="138">
        <v>2804958</v>
      </c>
      <c r="AX53" s="138">
        <v>10550.02</v>
      </c>
      <c r="AY53" s="139">
        <v>3.8E-3</v>
      </c>
      <c r="AZ53" s="5"/>
      <c r="BA53" s="7"/>
      <c r="BB53" s="7"/>
    </row>
    <row r="54" spans="1:54" ht="60">
      <c r="A54" s="6" t="s">
        <v>223</v>
      </c>
      <c r="B54" s="6" t="s">
        <v>283</v>
      </c>
      <c r="C54" s="6" t="s">
        <v>417</v>
      </c>
      <c r="D54" s="6" t="s">
        <v>418</v>
      </c>
      <c r="E54" s="162" t="s">
        <v>419</v>
      </c>
      <c r="F54" s="119" t="s">
        <v>227</v>
      </c>
      <c r="G54" s="163">
        <v>1</v>
      </c>
      <c r="H54" s="119" t="s">
        <v>330</v>
      </c>
      <c r="I54" s="120" t="s">
        <v>420</v>
      </c>
      <c r="J54" s="121">
        <v>46056</v>
      </c>
      <c r="K54" s="164" t="s">
        <v>421</v>
      </c>
      <c r="L54" s="165" t="s">
        <v>236</v>
      </c>
      <c r="M54" s="121" t="s">
        <v>320</v>
      </c>
      <c r="N54" s="122">
        <v>1050000</v>
      </c>
      <c r="O54" s="122" t="s">
        <v>240</v>
      </c>
      <c r="P54" s="122" t="s">
        <v>234</v>
      </c>
      <c r="Q54" s="123">
        <f>IF(O54="IVA Incluido",(N54/1.19),N54)</f>
        <v>1050000</v>
      </c>
      <c r="R54" s="124">
        <f>IF(P54="Si tiene IVA",Q54*19%,0)</f>
        <v>199500</v>
      </c>
      <c r="S54" s="124">
        <f>Q54+R54</f>
        <v>1249500</v>
      </c>
      <c r="T54" s="124">
        <f>IF(B54="","",(N54*G54))</f>
        <v>1050000</v>
      </c>
      <c r="U54" s="124">
        <f>IF(B54="","",(S54*G54))</f>
        <v>1249500</v>
      </c>
      <c r="V54" s="125" t="s">
        <v>420</v>
      </c>
      <c r="W54" s="126">
        <v>46070</v>
      </c>
      <c r="X54" s="166" t="s">
        <v>422</v>
      </c>
      <c r="Y54" s="167" t="s">
        <v>236</v>
      </c>
      <c r="Z54" s="168" t="s">
        <v>423</v>
      </c>
      <c r="AA54" s="127">
        <v>1500000</v>
      </c>
      <c r="AB54" s="127" t="s">
        <v>240</v>
      </c>
      <c r="AC54" s="127" t="s">
        <v>234</v>
      </c>
      <c r="AD54" s="128">
        <f>IF(AB54="IVA Incluido",(AA54/1.19),AA54)</f>
        <v>1500000</v>
      </c>
      <c r="AE54" s="129">
        <f>IF(AC54="Si tiene IVA",AD54*19%,0)</f>
        <v>285000</v>
      </c>
      <c r="AF54" s="129">
        <f>AD54+AE54</f>
        <v>1785000</v>
      </c>
      <c r="AG54" s="129">
        <f>IF(O54="","",(AA54*G54))</f>
        <v>1500000</v>
      </c>
      <c r="AH54" s="129">
        <f>IF(O54="","",(AF54*G54))</f>
        <v>1785000</v>
      </c>
      <c r="AI54" s="130" t="s">
        <v>420</v>
      </c>
      <c r="AJ54" s="131">
        <v>46105</v>
      </c>
      <c r="AK54" s="132" t="s">
        <v>410</v>
      </c>
      <c r="AL54" s="169" t="s">
        <v>236</v>
      </c>
      <c r="AM54" s="133" t="s">
        <v>411</v>
      </c>
      <c r="AN54" s="134">
        <v>1260504</v>
      </c>
      <c r="AO54" s="134" t="s">
        <v>240</v>
      </c>
      <c r="AP54" s="135" t="s">
        <v>234</v>
      </c>
      <c r="AQ54" s="136">
        <f>IF(AO54="IVA Incluido",(AN54/1.19),AN54)</f>
        <v>1260504</v>
      </c>
      <c r="AR54" s="137">
        <f>IF(AP54="Si tiene IVA",AQ54*19%,0)</f>
        <v>239495.76</v>
      </c>
      <c r="AS54" s="137">
        <f>AQ54+AR54</f>
        <v>1499999.76</v>
      </c>
      <c r="AT54" s="137">
        <f>IF(AB54="","",(AN54*G54))</f>
        <v>1260504</v>
      </c>
      <c r="AU54" s="137">
        <f>IF(AB54="","",(AS54*G54))</f>
        <v>1499999.76</v>
      </c>
      <c r="AV54" s="138">
        <f>IF(A54="","",AVERAGE(S54,AF54,AS54))</f>
        <v>1511499.92</v>
      </c>
      <c r="AW54" s="138">
        <f>IF(A54="","",AVERAGE(U54,AH54,AU54))</f>
        <v>1511499.92</v>
      </c>
      <c r="AX54" s="138">
        <f>IF(N54="","",STDEV(U54,AH54,AU54))</f>
        <v>267935.1652172957</v>
      </c>
      <c r="AY54" s="139">
        <f>IF(N54="","",(AX54/AW54))</f>
        <v>0.17726442566883874</v>
      </c>
      <c r="AZ54" s="5"/>
      <c r="BA54" s="7">
        <f>COUNTA(M54,Z54,AM54)</f>
        <v>3</v>
      </c>
      <c r="BB54" s="7"/>
    </row>
    <row r="55" spans="1:54" ht="60">
      <c r="A55" s="6" t="s">
        <v>223</v>
      </c>
      <c r="B55" s="6" t="s">
        <v>283</v>
      </c>
      <c r="C55" s="6" t="s">
        <v>417</v>
      </c>
      <c r="D55" s="6" t="s">
        <v>424</v>
      </c>
      <c r="E55" s="162" t="s">
        <v>425</v>
      </c>
      <c r="F55" s="119" t="s">
        <v>227</v>
      </c>
      <c r="G55" s="163">
        <v>1</v>
      </c>
      <c r="H55" s="119" t="s">
        <v>330</v>
      </c>
      <c r="I55" s="120" t="s">
        <v>420</v>
      </c>
      <c r="J55" s="121">
        <v>46056</v>
      </c>
      <c r="K55" s="164" t="s">
        <v>421</v>
      </c>
      <c r="L55" s="165" t="s">
        <v>236</v>
      </c>
      <c r="M55" s="121" t="s">
        <v>320</v>
      </c>
      <c r="N55" s="122">
        <v>1050000</v>
      </c>
      <c r="O55" s="122" t="s">
        <v>240</v>
      </c>
      <c r="P55" s="122" t="s">
        <v>234</v>
      </c>
      <c r="Q55" s="123">
        <f>IF(O55="IVA Incluido",(N55/1.19),N55)</f>
        <v>1050000</v>
      </c>
      <c r="R55" s="124">
        <f>IF(P55="Si tiene IVA",Q55*19%,0)</f>
        <v>199500</v>
      </c>
      <c r="S55" s="124">
        <f>Q55+R55</f>
        <v>1249500</v>
      </c>
      <c r="T55" s="124">
        <f>IF(B55="","",(N55*G55))</f>
        <v>1050000</v>
      </c>
      <c r="U55" s="124">
        <f>IF(B55="","",(S55*G55))</f>
        <v>1249500</v>
      </c>
      <c r="V55" s="125" t="s">
        <v>420</v>
      </c>
      <c r="W55" s="126">
        <v>46070</v>
      </c>
      <c r="X55" s="166" t="s">
        <v>422</v>
      </c>
      <c r="Y55" s="167" t="s">
        <v>236</v>
      </c>
      <c r="Z55" s="168" t="s">
        <v>423</v>
      </c>
      <c r="AA55" s="127">
        <v>1500000</v>
      </c>
      <c r="AB55" s="127" t="s">
        <v>240</v>
      </c>
      <c r="AC55" s="127" t="s">
        <v>234</v>
      </c>
      <c r="AD55" s="128">
        <f>IF(AB55="IVA Incluido",(AA55/1.19),AA55)</f>
        <v>1500000</v>
      </c>
      <c r="AE55" s="129">
        <f>IF(AC55="Si tiene IVA",AD55*19%,0)</f>
        <v>285000</v>
      </c>
      <c r="AF55" s="129">
        <f>AD55+AE55</f>
        <v>1785000</v>
      </c>
      <c r="AG55" s="129">
        <f>IF(O55="","",(AA55*G55))</f>
        <v>1500000</v>
      </c>
      <c r="AH55" s="129">
        <f>IF(O55="","",(AF55*G55))</f>
        <v>1785000</v>
      </c>
      <c r="AI55" s="130" t="s">
        <v>420</v>
      </c>
      <c r="AJ55" s="131">
        <v>46105</v>
      </c>
      <c r="AK55" s="132" t="s">
        <v>410</v>
      </c>
      <c r="AL55" s="169" t="s">
        <v>236</v>
      </c>
      <c r="AM55" s="133" t="s">
        <v>411</v>
      </c>
      <c r="AN55" s="134">
        <v>1260504</v>
      </c>
      <c r="AO55" s="134" t="s">
        <v>240</v>
      </c>
      <c r="AP55" s="135" t="s">
        <v>234</v>
      </c>
      <c r="AQ55" s="136">
        <f>IF(AO55="IVA Incluido",(AN55/1.19),AN55)</f>
        <v>1260504</v>
      </c>
      <c r="AR55" s="137">
        <f>IF(AP55="Si tiene IVA",AQ55*19%,0)</f>
        <v>239495.76</v>
      </c>
      <c r="AS55" s="137">
        <f>AQ55+AR55</f>
        <v>1499999.76</v>
      </c>
      <c r="AT55" s="137">
        <f>IF(AB55="","",(AN55*G55))</f>
        <v>1260504</v>
      </c>
      <c r="AU55" s="137">
        <f>IF(AB55="","",(AS55*G55))</f>
        <v>1499999.76</v>
      </c>
      <c r="AV55" s="138">
        <f>IF(A55="","",AVERAGE(S55,AF55,AS55))</f>
        <v>1511499.92</v>
      </c>
      <c r="AW55" s="138">
        <f>IF(A55="","",AVERAGE(U55,AH55,AU55))</f>
        <v>1511499.92</v>
      </c>
      <c r="AX55" s="138">
        <f>IF(N55="","",STDEV(U55,AH55,AU55))</f>
        <v>267935.1652172957</v>
      </c>
      <c r="AY55" s="139">
        <f>IF(N55="","",(AX55/AW55))</f>
        <v>0.17726442566883874</v>
      </c>
      <c r="AZ55" s="5"/>
      <c r="BA55" s="7">
        <f>COUNTA(M55,Z55,AM55)</f>
        <v>3</v>
      </c>
      <c r="BB55" s="7"/>
    </row>
    <row r="56" spans="1:54" ht="135">
      <c r="A56" s="6" t="s">
        <v>223</v>
      </c>
      <c r="B56" s="6" t="s">
        <v>283</v>
      </c>
      <c r="C56" s="6" t="s">
        <v>417</v>
      </c>
      <c r="D56" s="6" t="s">
        <v>426</v>
      </c>
      <c r="E56" s="162" t="s">
        <v>427</v>
      </c>
      <c r="F56" s="119" t="s">
        <v>227</v>
      </c>
      <c r="G56" s="163">
        <v>1</v>
      </c>
      <c r="H56" s="119" t="s">
        <v>330</v>
      </c>
      <c r="I56" s="120" t="s">
        <v>229</v>
      </c>
      <c r="J56" s="121">
        <v>46134</v>
      </c>
      <c r="K56" s="164" t="s">
        <v>319</v>
      </c>
      <c r="L56" s="165" t="s">
        <v>236</v>
      </c>
      <c r="M56" s="121" t="s">
        <v>320</v>
      </c>
      <c r="N56" s="122">
        <v>4590000</v>
      </c>
      <c r="O56" s="122" t="s">
        <v>240</v>
      </c>
      <c r="P56" s="122" t="s">
        <v>234</v>
      </c>
      <c r="Q56" s="123">
        <f>IF(O56="IVA Incluido",(N56/1.19),N56)</f>
        <v>4590000</v>
      </c>
      <c r="R56" s="124">
        <f>IF(P56="Si tiene IVA",Q56*19%,0)</f>
        <v>872100</v>
      </c>
      <c r="S56" s="124">
        <f>Q56+R56</f>
        <v>5462100</v>
      </c>
      <c r="T56" s="124">
        <f>IF(B56="","",(N56*G56))</f>
        <v>4590000</v>
      </c>
      <c r="U56" s="124">
        <f>IF(B56="","",(S56*G56))</f>
        <v>5462100</v>
      </c>
      <c r="V56" s="125" t="s">
        <v>229</v>
      </c>
      <c r="W56" s="126">
        <v>46134</v>
      </c>
      <c r="X56" s="166" t="s">
        <v>428</v>
      </c>
      <c r="Y56" s="167" t="s">
        <v>236</v>
      </c>
      <c r="Z56" s="168" t="s">
        <v>342</v>
      </c>
      <c r="AA56" s="127">
        <v>4550000</v>
      </c>
      <c r="AB56" s="127" t="s">
        <v>233</v>
      </c>
      <c r="AC56" s="127" t="s">
        <v>234</v>
      </c>
      <c r="AD56" s="128">
        <f>IF(AB56="IVA Incluido",(AA56/1.19),AA56)</f>
        <v>3823529.411764706</v>
      </c>
      <c r="AE56" s="129">
        <f>IF(AC56="Si tiene IVA",AD56*19%,0)</f>
        <v>726470.5882352941</v>
      </c>
      <c r="AF56" s="129">
        <f>AD56+AE56</f>
        <v>4550000</v>
      </c>
      <c r="AG56" s="129">
        <f>IF(O56="","",(AA56*G56))</f>
        <v>4550000</v>
      </c>
      <c r="AH56" s="129">
        <f>IF(O56="","",(AF56*G56))</f>
        <v>4550000</v>
      </c>
      <c r="AI56" s="130"/>
      <c r="AJ56" s="131"/>
      <c r="AK56" s="132"/>
      <c r="AL56" s="169"/>
      <c r="AM56" s="133"/>
      <c r="AN56" s="134"/>
      <c r="AO56" s="134"/>
      <c r="AP56" s="135"/>
      <c r="AQ56" s="136"/>
      <c r="AR56" s="137"/>
      <c r="AS56" s="137"/>
      <c r="AT56" s="137"/>
      <c r="AU56" s="137"/>
      <c r="AV56" s="138">
        <f>IF(A56="","",AVERAGE(S56,AF56))</f>
        <v>5006050</v>
      </c>
      <c r="AW56" s="138">
        <f>IF(A56="","",AVERAGE(U56,AH56))</f>
        <v>5006050</v>
      </c>
      <c r="AX56" s="138">
        <f>IF(N56="","",STDEV(U56,AH56))</f>
        <v>644952.09512025001</v>
      </c>
      <c r="AY56" s="139">
        <f>IF(N56="","",(AX56/AW56))</f>
        <v>0.12883452924366517</v>
      </c>
      <c r="AZ56" s="5"/>
      <c r="BA56" s="7">
        <f>COUNTA(M56,Z56,AM56)</f>
        <v>2</v>
      </c>
      <c r="BB56" s="7"/>
    </row>
    <row r="57" spans="1:54" ht="405">
      <c r="A57" s="6" t="s">
        <v>294</v>
      </c>
      <c r="B57" s="6" t="s">
        <v>294</v>
      </c>
      <c r="C57" s="6" t="s">
        <v>294</v>
      </c>
      <c r="D57" s="6" t="s">
        <v>429</v>
      </c>
      <c r="E57" s="162" t="s">
        <v>430</v>
      </c>
      <c r="F57" s="119" t="s">
        <v>297</v>
      </c>
      <c r="G57" s="163">
        <v>1</v>
      </c>
      <c r="H57" s="119"/>
      <c r="I57" s="120"/>
      <c r="J57" s="121"/>
      <c r="K57" s="164"/>
      <c r="L57" s="165"/>
      <c r="M57" s="121"/>
      <c r="N57" s="122"/>
      <c r="O57" s="122"/>
      <c r="P57" s="122"/>
      <c r="Q57" s="123" t="s">
        <v>298</v>
      </c>
      <c r="R57" s="124" t="s">
        <v>298</v>
      </c>
      <c r="S57" s="124" t="s">
        <v>298</v>
      </c>
      <c r="T57" s="124" t="s">
        <v>298</v>
      </c>
      <c r="U57" s="124" t="s">
        <v>298</v>
      </c>
      <c r="V57" s="125" t="s">
        <v>294</v>
      </c>
      <c r="W57" s="126" t="s">
        <v>294</v>
      </c>
      <c r="X57" s="166" t="s">
        <v>294</v>
      </c>
      <c r="Y57" s="167" t="s">
        <v>294</v>
      </c>
      <c r="Z57" s="168" t="s">
        <v>299</v>
      </c>
      <c r="AA57" s="127" t="s">
        <v>294</v>
      </c>
      <c r="AB57" s="127" t="s">
        <v>294</v>
      </c>
      <c r="AC57" s="127" t="s">
        <v>294</v>
      </c>
      <c r="AD57" s="128" t="s">
        <v>294</v>
      </c>
      <c r="AE57" s="129" t="s">
        <v>294</v>
      </c>
      <c r="AF57" s="129">
        <f>AH57/1.19</f>
        <v>2692327.7310924372</v>
      </c>
      <c r="AG57" s="129">
        <f>AF57*19%</f>
        <v>511542.26890756306</v>
      </c>
      <c r="AH57" s="129">
        <v>3203870</v>
      </c>
      <c r="AI57" s="130" t="s">
        <v>294</v>
      </c>
      <c r="AJ57" s="131" t="s">
        <v>294</v>
      </c>
      <c r="AK57" s="132" t="s">
        <v>294</v>
      </c>
      <c r="AL57" s="169" t="s">
        <v>294</v>
      </c>
      <c r="AM57" s="133" t="s">
        <v>300</v>
      </c>
      <c r="AN57" s="134" t="s">
        <v>294</v>
      </c>
      <c r="AO57" s="134" t="s">
        <v>294</v>
      </c>
      <c r="AP57" s="135" t="s">
        <v>294</v>
      </c>
      <c r="AQ57" s="136">
        <v>2601529</v>
      </c>
      <c r="AR57" s="137">
        <v>494290</v>
      </c>
      <c r="AS57" s="137">
        <v>3095819</v>
      </c>
      <c r="AT57" s="137">
        <v>2601529</v>
      </c>
      <c r="AU57" s="137">
        <v>3095819</v>
      </c>
      <c r="AV57" s="138">
        <v>3149844</v>
      </c>
      <c r="AW57" s="138">
        <v>3149844</v>
      </c>
      <c r="AX57" s="138">
        <v>76403</v>
      </c>
      <c r="AY57" s="139">
        <v>2.4299999999999999E-2</v>
      </c>
      <c r="AZ57" s="5"/>
      <c r="BA57" s="7"/>
      <c r="BB57" s="7"/>
    </row>
    <row r="58" spans="1:54" ht="60">
      <c r="A58" s="6" t="s">
        <v>223</v>
      </c>
      <c r="B58" s="6" t="s">
        <v>283</v>
      </c>
      <c r="C58" s="6" t="s">
        <v>417</v>
      </c>
      <c r="D58" s="6" t="s">
        <v>431</v>
      </c>
      <c r="E58" s="162" t="s">
        <v>432</v>
      </c>
      <c r="F58" s="119" t="s">
        <v>227</v>
      </c>
      <c r="G58" s="163">
        <v>1</v>
      </c>
      <c r="H58" s="119" t="s">
        <v>330</v>
      </c>
      <c r="I58" s="120" t="s">
        <v>420</v>
      </c>
      <c r="J58" s="121">
        <v>46056</v>
      </c>
      <c r="K58" s="164" t="s">
        <v>421</v>
      </c>
      <c r="L58" s="165" t="s">
        <v>236</v>
      </c>
      <c r="M58" s="121" t="s">
        <v>320</v>
      </c>
      <c r="N58" s="122">
        <v>1650000</v>
      </c>
      <c r="O58" s="122" t="s">
        <v>240</v>
      </c>
      <c r="P58" s="122" t="s">
        <v>234</v>
      </c>
      <c r="Q58" s="123">
        <f>IF(O58="IVA Incluido",(N58/1.19),N58)</f>
        <v>1650000</v>
      </c>
      <c r="R58" s="124">
        <f>IF(P58="Si tiene IVA",Q58*19%,0)</f>
        <v>313500</v>
      </c>
      <c r="S58" s="124">
        <f>Q58+R58</f>
        <v>1963500</v>
      </c>
      <c r="T58" s="124">
        <f>IF(B58="","",(N58*G58))</f>
        <v>1650000</v>
      </c>
      <c r="U58" s="124">
        <f>IF(B58="","",(S58*G58))</f>
        <v>1963500</v>
      </c>
      <c r="V58" s="125" t="s">
        <v>433</v>
      </c>
      <c r="W58" s="126">
        <v>46070</v>
      </c>
      <c r="X58" s="166" t="s">
        <v>422</v>
      </c>
      <c r="Y58" s="167" t="s">
        <v>236</v>
      </c>
      <c r="Z58" s="168" t="s">
        <v>423</v>
      </c>
      <c r="AA58" s="127">
        <v>2000000</v>
      </c>
      <c r="AB58" s="127" t="s">
        <v>240</v>
      </c>
      <c r="AC58" s="127" t="s">
        <v>234</v>
      </c>
      <c r="AD58" s="128">
        <f>IF(AB58="IVA Incluido",(AA58/1.19),AA58)</f>
        <v>2000000</v>
      </c>
      <c r="AE58" s="129">
        <f>IF(AC58="Si tiene IVA",AD58*19%,0)</f>
        <v>380000</v>
      </c>
      <c r="AF58" s="129">
        <f>AD58+AE58</f>
        <v>2380000</v>
      </c>
      <c r="AG58" s="129">
        <f>IF(O58="","",(AA58*G58))</f>
        <v>2000000</v>
      </c>
      <c r="AH58" s="129">
        <f>IF(O58="","",(AF58*G58))</f>
        <v>2380000</v>
      </c>
      <c r="AI58" s="130" t="s">
        <v>420</v>
      </c>
      <c r="AJ58" s="131">
        <v>46105</v>
      </c>
      <c r="AK58" s="132" t="s">
        <v>410</v>
      </c>
      <c r="AL58" s="169" t="s">
        <v>236</v>
      </c>
      <c r="AM58" s="133" t="s">
        <v>411</v>
      </c>
      <c r="AN58" s="134">
        <v>1680672</v>
      </c>
      <c r="AO58" s="134" t="s">
        <v>240</v>
      </c>
      <c r="AP58" s="135" t="s">
        <v>234</v>
      </c>
      <c r="AQ58" s="136">
        <f>IF(AO58="IVA Incluido",(AN58/1.19),AN58)</f>
        <v>1680672</v>
      </c>
      <c r="AR58" s="137">
        <f>IF(AP58="Si tiene IVA",AQ58*19%,0)</f>
        <v>319327.68</v>
      </c>
      <c r="AS58" s="137">
        <f>AQ58+AR58</f>
        <v>1999999.68</v>
      </c>
      <c r="AT58" s="137">
        <f>IF(AB58="","",(AN58*G58))</f>
        <v>1680672</v>
      </c>
      <c r="AU58" s="137">
        <f>IF(AB58="","",(AS58*G58))</f>
        <v>1999999.68</v>
      </c>
      <c r="AV58" s="138">
        <f>IF(A58="","",AVERAGE(S58,AF58,AS58))</f>
        <v>2114499.8933333331</v>
      </c>
      <c r="AW58" s="138">
        <f>IF(A58="","",AVERAGE(U58,AH58,AU58))</f>
        <v>2114499.8933333331</v>
      </c>
      <c r="AX58" s="138">
        <f>IF(N58="","",STDEV(U58,AH58,AU58))</f>
        <v>230652.95714565236</v>
      </c>
      <c r="AY58" s="139">
        <f>IF(N58="","",(AX58/AW58))</f>
        <v>0.10908156480540047</v>
      </c>
      <c r="AZ58" s="5"/>
      <c r="BA58" s="7">
        <f>COUNTA(M58,Z58,AM58)</f>
        <v>3</v>
      </c>
      <c r="BB58" s="7"/>
    </row>
    <row r="59" spans="1:54" ht="60">
      <c r="A59" s="6" t="s">
        <v>223</v>
      </c>
      <c r="B59" s="6" t="s">
        <v>283</v>
      </c>
      <c r="C59" s="6" t="s">
        <v>417</v>
      </c>
      <c r="D59" s="6" t="s">
        <v>434</v>
      </c>
      <c r="E59" s="162" t="s">
        <v>435</v>
      </c>
      <c r="F59" s="119" t="s">
        <v>227</v>
      </c>
      <c r="G59" s="163">
        <v>1</v>
      </c>
      <c r="H59" s="119" t="s">
        <v>330</v>
      </c>
      <c r="I59" s="120" t="s">
        <v>420</v>
      </c>
      <c r="J59" s="121">
        <v>46056</v>
      </c>
      <c r="K59" s="164" t="s">
        <v>421</v>
      </c>
      <c r="L59" s="165" t="s">
        <v>236</v>
      </c>
      <c r="M59" s="121" t="s">
        <v>320</v>
      </c>
      <c r="N59" s="122">
        <v>1650000</v>
      </c>
      <c r="O59" s="122" t="s">
        <v>240</v>
      </c>
      <c r="P59" s="122" t="s">
        <v>234</v>
      </c>
      <c r="Q59" s="123">
        <f>IF(O59="IVA Incluido",(N59/1.19),N59)</f>
        <v>1650000</v>
      </c>
      <c r="R59" s="124">
        <f>IF(P59="Si tiene IVA",Q59*19%,0)</f>
        <v>313500</v>
      </c>
      <c r="S59" s="124">
        <f>Q59+R59</f>
        <v>1963500</v>
      </c>
      <c r="T59" s="124">
        <f>IF(B59="","",(N59*G59))</f>
        <v>1650000</v>
      </c>
      <c r="U59" s="124">
        <f>IF(B59="","",(S59*G59))</f>
        <v>1963500</v>
      </c>
      <c r="V59" s="125" t="s">
        <v>420</v>
      </c>
      <c r="W59" s="126">
        <v>46070</v>
      </c>
      <c r="X59" s="166" t="s">
        <v>422</v>
      </c>
      <c r="Y59" s="167" t="s">
        <v>236</v>
      </c>
      <c r="Z59" s="168" t="s">
        <v>423</v>
      </c>
      <c r="AA59" s="127">
        <v>2000000</v>
      </c>
      <c r="AB59" s="127" t="s">
        <v>240</v>
      </c>
      <c r="AC59" s="127" t="s">
        <v>234</v>
      </c>
      <c r="AD59" s="128">
        <f>IF(AB59="IVA Incluido",(AA59/1.19),AA59)</f>
        <v>2000000</v>
      </c>
      <c r="AE59" s="129">
        <f>IF(AC59="Si tiene IVA",AD59*19%,0)</f>
        <v>380000</v>
      </c>
      <c r="AF59" s="129">
        <f>AD59+AE59</f>
        <v>2380000</v>
      </c>
      <c r="AG59" s="129">
        <f>IF(AB59="","",(AA59*G59))</f>
        <v>2000000</v>
      </c>
      <c r="AH59" s="129">
        <f>IF(O59="","",(AF59*G59))</f>
        <v>2380000</v>
      </c>
      <c r="AI59" s="130" t="s">
        <v>420</v>
      </c>
      <c r="AJ59" s="131">
        <v>46105</v>
      </c>
      <c r="AK59" s="132" t="s">
        <v>410</v>
      </c>
      <c r="AL59" s="169" t="s">
        <v>236</v>
      </c>
      <c r="AM59" s="133" t="s">
        <v>411</v>
      </c>
      <c r="AN59" s="134">
        <v>1680672</v>
      </c>
      <c r="AO59" s="134" t="s">
        <v>240</v>
      </c>
      <c r="AP59" s="135" t="s">
        <v>234</v>
      </c>
      <c r="AQ59" s="136">
        <f>IF(AO59="IVA Incluido",(AN59/1.19),AN59)</f>
        <v>1680672</v>
      </c>
      <c r="AR59" s="137">
        <f>IF(AP59="Si tiene IVA",AQ59*19%,0)</f>
        <v>319327.68</v>
      </c>
      <c r="AS59" s="137">
        <f>AQ59+AR59</f>
        <v>1999999.68</v>
      </c>
      <c r="AT59" s="137">
        <f>IF(AB59="","",(AN59*G59))</f>
        <v>1680672</v>
      </c>
      <c r="AU59" s="137">
        <f>IF(AB59="","",(AS59*G59))</f>
        <v>1999999.68</v>
      </c>
      <c r="AV59" s="138">
        <f>IF(A59="","",AVERAGE(S59,AF59,AS59))</f>
        <v>2114499.8933333331</v>
      </c>
      <c r="AW59" s="138">
        <f>IF(A59="","",AVERAGE(U59,AH59,AU59))</f>
        <v>2114499.8933333331</v>
      </c>
      <c r="AX59" s="138">
        <f>IF(N59="","",STDEV(U59,AH59,AU59))</f>
        <v>230652.95714565236</v>
      </c>
      <c r="AY59" s="139">
        <f>IF(N59="","",(AX59/AW59))</f>
        <v>0.10908156480540047</v>
      </c>
      <c r="AZ59" s="5"/>
      <c r="BA59" s="7">
        <f>COUNTA(M59,Z59,AM59)</f>
        <v>3</v>
      </c>
      <c r="BB59" s="7"/>
    </row>
    <row r="60" spans="1:54" ht="210">
      <c r="A60" s="6" t="s">
        <v>223</v>
      </c>
      <c r="B60" s="6" t="s">
        <v>283</v>
      </c>
      <c r="C60" s="6" t="s">
        <v>417</v>
      </c>
      <c r="D60" s="6" t="s">
        <v>436</v>
      </c>
      <c r="E60" s="162" t="s">
        <v>437</v>
      </c>
      <c r="F60" s="119" t="s">
        <v>227</v>
      </c>
      <c r="G60" s="163">
        <v>1</v>
      </c>
      <c r="H60" s="119" t="s">
        <v>330</v>
      </c>
      <c r="I60" s="120" t="s">
        <v>420</v>
      </c>
      <c r="J60" s="121">
        <v>46056</v>
      </c>
      <c r="K60" s="164" t="s">
        <v>421</v>
      </c>
      <c r="L60" s="165" t="s">
        <v>236</v>
      </c>
      <c r="M60" s="121" t="s">
        <v>320</v>
      </c>
      <c r="N60" s="122">
        <v>2150000</v>
      </c>
      <c r="O60" s="122" t="s">
        <v>240</v>
      </c>
      <c r="P60" s="122" t="s">
        <v>234</v>
      </c>
      <c r="Q60" s="123">
        <f>IF(O60="IVA Incluido",(N60/1.19),N60)</f>
        <v>2150000</v>
      </c>
      <c r="R60" s="124">
        <f>IF(P60="Si tiene IVA",Q60*19%,0)</f>
        <v>408500</v>
      </c>
      <c r="S60" s="124">
        <f>Q60+R60</f>
        <v>2558500</v>
      </c>
      <c r="T60" s="124">
        <f>IF(B60="","",(N60*G60))</f>
        <v>2150000</v>
      </c>
      <c r="U60" s="124">
        <f>IF(B60="","",(S60*G60))</f>
        <v>2558500</v>
      </c>
      <c r="V60" s="125" t="s">
        <v>420</v>
      </c>
      <c r="W60" s="126">
        <v>46070</v>
      </c>
      <c r="X60" s="166" t="s">
        <v>422</v>
      </c>
      <c r="Y60" s="167" t="s">
        <v>236</v>
      </c>
      <c r="Z60" s="168" t="s">
        <v>423</v>
      </c>
      <c r="AA60" s="127">
        <v>3000000</v>
      </c>
      <c r="AB60" s="127" t="s">
        <v>240</v>
      </c>
      <c r="AC60" s="127" t="s">
        <v>234</v>
      </c>
      <c r="AD60" s="128">
        <f>IF(AB60="IVA Incluido",(AA60/1.19),AA60)</f>
        <v>3000000</v>
      </c>
      <c r="AE60" s="129">
        <f>IF(AC60="Si tiene IVA",AD60*19%,0)</f>
        <v>570000</v>
      </c>
      <c r="AF60" s="129">
        <f>AD60+AE60</f>
        <v>3570000</v>
      </c>
      <c r="AG60" s="129">
        <f>IF(AB60="","",(AA60*G60))</f>
        <v>3000000</v>
      </c>
      <c r="AH60" s="129">
        <f>IF(AB60="","",(AF60*G60))</f>
        <v>3570000</v>
      </c>
      <c r="AI60" s="130" t="s">
        <v>420</v>
      </c>
      <c r="AJ60" s="131">
        <v>46105</v>
      </c>
      <c r="AK60" s="132" t="s">
        <v>410</v>
      </c>
      <c r="AL60" s="169" t="s">
        <v>236</v>
      </c>
      <c r="AM60" s="133" t="s">
        <v>411</v>
      </c>
      <c r="AN60" s="134">
        <v>2521008</v>
      </c>
      <c r="AO60" s="134" t="s">
        <v>240</v>
      </c>
      <c r="AP60" s="135" t="s">
        <v>234</v>
      </c>
      <c r="AQ60" s="136">
        <f>IF(AO60="IVA Incluido",(AN60/1.19),AN60)</f>
        <v>2521008</v>
      </c>
      <c r="AR60" s="137">
        <f>IF(AP60="Si tiene IVA",AQ60*19%,0)</f>
        <v>478991.52</v>
      </c>
      <c r="AS60" s="137">
        <f>AQ60+AR60</f>
        <v>2999999.52</v>
      </c>
      <c r="AT60" s="137">
        <f>IF(AB60="","",(AN60*G60))</f>
        <v>2521008</v>
      </c>
      <c r="AU60" s="137">
        <f>IF(AB60="","",(AS60*G60))</f>
        <v>2999999.52</v>
      </c>
      <c r="AV60" s="138">
        <f>IF(A60="","",AVERAGE(S60,AF60,AS60))</f>
        <v>3042833.1733333333</v>
      </c>
      <c r="AW60" s="138">
        <f>IF(A60="","",AVERAGE(U60,AH60,AU60))</f>
        <v>3042833.1733333333</v>
      </c>
      <c r="AX60" s="138">
        <f>IF(N60="","",STDEV(U60,AH60,AU60))</f>
        <v>507108.57209616574</v>
      </c>
      <c r="AY60" s="139">
        <f>IF(N60="","",(AX60/AW60))</f>
        <v>0.16665671208673047</v>
      </c>
      <c r="AZ60" s="5"/>
      <c r="BA60" s="7">
        <f>COUNTA(M60,Z60,AM60)</f>
        <v>3</v>
      </c>
      <c r="BB60" s="7"/>
    </row>
    <row r="61" spans="1:54" ht="405">
      <c r="A61" s="6" t="s">
        <v>294</v>
      </c>
      <c r="B61" s="6" t="s">
        <v>294</v>
      </c>
      <c r="C61" s="6" t="s">
        <v>294</v>
      </c>
      <c r="D61" s="6" t="s">
        <v>438</v>
      </c>
      <c r="E61" s="162" t="s">
        <v>439</v>
      </c>
      <c r="F61" s="119" t="s">
        <v>297</v>
      </c>
      <c r="G61" s="163">
        <v>1</v>
      </c>
      <c r="H61" s="119"/>
      <c r="I61" s="120"/>
      <c r="J61" s="121"/>
      <c r="K61" s="164"/>
      <c r="L61" s="165"/>
      <c r="M61" s="121"/>
      <c r="N61" s="122"/>
      <c r="O61" s="122"/>
      <c r="P61" s="122"/>
      <c r="Q61" s="123" t="s">
        <v>298</v>
      </c>
      <c r="R61" s="124" t="s">
        <v>298</v>
      </c>
      <c r="S61" s="124" t="s">
        <v>298</v>
      </c>
      <c r="T61" s="124" t="s">
        <v>298</v>
      </c>
      <c r="U61" s="124" t="s">
        <v>298</v>
      </c>
      <c r="V61" s="125" t="s">
        <v>294</v>
      </c>
      <c r="W61" s="126" t="s">
        <v>294</v>
      </c>
      <c r="X61" s="166" t="s">
        <v>294</v>
      </c>
      <c r="Y61" s="167" t="s">
        <v>294</v>
      </c>
      <c r="Z61" s="168" t="s">
        <v>299</v>
      </c>
      <c r="AA61" s="127" t="s">
        <v>294</v>
      </c>
      <c r="AB61" s="127" t="s">
        <v>294</v>
      </c>
      <c r="AC61" s="127" t="s">
        <v>294</v>
      </c>
      <c r="AD61" s="128" t="s">
        <v>294</v>
      </c>
      <c r="AE61" s="129" t="s">
        <v>294</v>
      </c>
      <c r="AF61" s="129">
        <f>AH61/1.19</f>
        <v>4425640.3361344542</v>
      </c>
      <c r="AG61" s="129">
        <f>AF61*19%</f>
        <v>840871.66386554635</v>
      </c>
      <c r="AH61" s="129">
        <v>5266512</v>
      </c>
      <c r="AI61" s="130" t="s">
        <v>294</v>
      </c>
      <c r="AJ61" s="131" t="s">
        <v>294</v>
      </c>
      <c r="AK61" s="132" t="s">
        <v>294</v>
      </c>
      <c r="AL61" s="169" t="s">
        <v>294</v>
      </c>
      <c r="AM61" s="133" t="s">
        <v>300</v>
      </c>
      <c r="AN61" s="134" t="s">
        <v>294</v>
      </c>
      <c r="AO61" s="134" t="s">
        <v>294</v>
      </c>
      <c r="AP61" s="135" t="s">
        <v>294</v>
      </c>
      <c r="AQ61" s="136">
        <v>4276386</v>
      </c>
      <c r="AR61" s="137">
        <v>812513</v>
      </c>
      <c r="AS61" s="137">
        <v>5088899</v>
      </c>
      <c r="AT61" s="137">
        <v>4276386</v>
      </c>
      <c r="AU61" s="137">
        <v>5088899</v>
      </c>
      <c r="AV61" s="138">
        <v>5177706</v>
      </c>
      <c r="AW61" s="138">
        <v>5177706</v>
      </c>
      <c r="AX61" s="138">
        <v>125591.05</v>
      </c>
      <c r="AY61" s="139">
        <v>2.4299999999999999E-2</v>
      </c>
      <c r="AZ61" s="5"/>
      <c r="BA61" s="7"/>
      <c r="BB61" s="7"/>
    </row>
    <row r="62" spans="1:54" ht="405">
      <c r="A62" s="6" t="s">
        <v>294</v>
      </c>
      <c r="B62" s="6" t="s">
        <v>294</v>
      </c>
      <c r="C62" s="6" t="s">
        <v>294</v>
      </c>
      <c r="D62" s="6" t="s">
        <v>440</v>
      </c>
      <c r="E62" s="162" t="s">
        <v>441</v>
      </c>
      <c r="F62" s="119" t="s">
        <v>297</v>
      </c>
      <c r="G62" s="163">
        <v>1</v>
      </c>
      <c r="H62" s="119"/>
      <c r="I62" s="120"/>
      <c r="J62" s="121"/>
      <c r="K62" s="164"/>
      <c r="L62" s="165"/>
      <c r="M62" s="121"/>
      <c r="N62" s="122"/>
      <c r="O62" s="122"/>
      <c r="P62" s="122"/>
      <c r="Q62" s="123" t="s">
        <v>298</v>
      </c>
      <c r="R62" s="124" t="s">
        <v>298</v>
      </c>
      <c r="S62" s="124" t="s">
        <v>298</v>
      </c>
      <c r="T62" s="124" t="s">
        <v>298</v>
      </c>
      <c r="U62" s="124" t="s">
        <v>298</v>
      </c>
      <c r="V62" s="125" t="s">
        <v>294</v>
      </c>
      <c r="W62" s="126" t="s">
        <v>294</v>
      </c>
      <c r="X62" s="166" t="s">
        <v>294</v>
      </c>
      <c r="Y62" s="167" t="s">
        <v>294</v>
      </c>
      <c r="Z62" s="168" t="s">
        <v>299</v>
      </c>
      <c r="AA62" s="127" t="s">
        <v>294</v>
      </c>
      <c r="AB62" s="127" t="s">
        <v>294</v>
      </c>
      <c r="AC62" s="127" t="s">
        <v>294</v>
      </c>
      <c r="AD62" s="128" t="s">
        <v>294</v>
      </c>
      <c r="AE62" s="129" t="s">
        <v>294</v>
      </c>
      <c r="AF62" s="129">
        <f>AH62/1.19</f>
        <v>4790127.7310924372</v>
      </c>
      <c r="AG62" s="129">
        <f>AF62*19%</f>
        <v>910124.26890756306</v>
      </c>
      <c r="AH62" s="129">
        <v>5700252</v>
      </c>
      <c r="AI62" s="130" t="s">
        <v>294</v>
      </c>
      <c r="AJ62" s="131" t="s">
        <v>294</v>
      </c>
      <c r="AK62" s="132" t="s">
        <v>294</v>
      </c>
      <c r="AL62" s="169" t="s">
        <v>294</v>
      </c>
      <c r="AM62" s="133" t="s">
        <v>300</v>
      </c>
      <c r="AN62" s="134" t="s">
        <v>294</v>
      </c>
      <c r="AO62" s="134" t="s">
        <v>294</v>
      </c>
      <c r="AP62" s="135" t="s">
        <v>294</v>
      </c>
      <c r="AQ62" s="136">
        <v>4628581</v>
      </c>
      <c r="AR62" s="137">
        <v>879430</v>
      </c>
      <c r="AS62" s="137">
        <v>5508011</v>
      </c>
      <c r="AT62" s="137">
        <v>4628581</v>
      </c>
      <c r="AU62" s="137">
        <v>5508011</v>
      </c>
      <c r="AV62" s="138">
        <v>5604132</v>
      </c>
      <c r="AW62" s="138">
        <v>5604132</v>
      </c>
      <c r="AX62" s="138">
        <v>135934.49</v>
      </c>
      <c r="AY62" s="139">
        <v>2.4299999999999999E-2</v>
      </c>
      <c r="AZ62" s="5"/>
      <c r="BA62" s="7"/>
      <c r="BB62" s="7"/>
    </row>
    <row r="63" spans="1:54" ht="405">
      <c r="A63" s="6" t="s">
        <v>294</v>
      </c>
      <c r="B63" s="6" t="s">
        <v>294</v>
      </c>
      <c r="C63" s="6" t="s">
        <v>294</v>
      </c>
      <c r="D63" s="6" t="s">
        <v>442</v>
      </c>
      <c r="E63" s="162" t="s">
        <v>443</v>
      </c>
      <c r="F63" s="119" t="s">
        <v>297</v>
      </c>
      <c r="G63" s="163">
        <v>1</v>
      </c>
      <c r="H63" s="119"/>
      <c r="I63" s="120"/>
      <c r="J63" s="121"/>
      <c r="K63" s="164"/>
      <c r="L63" s="165"/>
      <c r="M63" s="121"/>
      <c r="N63" s="122"/>
      <c r="O63" s="122"/>
      <c r="P63" s="122"/>
      <c r="Q63" s="123" t="s">
        <v>298</v>
      </c>
      <c r="R63" s="124" t="s">
        <v>298</v>
      </c>
      <c r="S63" s="124" t="s">
        <v>298</v>
      </c>
      <c r="T63" s="124" t="s">
        <v>298</v>
      </c>
      <c r="U63" s="124" t="s">
        <v>298</v>
      </c>
      <c r="V63" s="125" t="s">
        <v>294</v>
      </c>
      <c r="W63" s="126" t="s">
        <v>294</v>
      </c>
      <c r="X63" s="166" t="s">
        <v>294</v>
      </c>
      <c r="Y63" s="167" t="s">
        <v>294</v>
      </c>
      <c r="Z63" s="168" t="s">
        <v>299</v>
      </c>
      <c r="AA63" s="127" t="s">
        <v>294</v>
      </c>
      <c r="AB63" s="127" t="s">
        <v>294</v>
      </c>
      <c r="AC63" s="127" t="s">
        <v>294</v>
      </c>
      <c r="AD63" s="128" t="s">
        <v>294</v>
      </c>
      <c r="AE63" s="129" t="s">
        <v>294</v>
      </c>
      <c r="AF63" s="129">
        <f>AH63/1.19</f>
        <v>6741667.2268907567</v>
      </c>
      <c r="AG63" s="129">
        <f>AF63*19%</f>
        <v>1280916.7731092437</v>
      </c>
      <c r="AH63" s="129">
        <v>8022584</v>
      </c>
      <c r="AI63" s="130" t="s">
        <v>294</v>
      </c>
      <c r="AJ63" s="131" t="s">
        <v>294</v>
      </c>
      <c r="AK63" s="132" t="s">
        <v>294</v>
      </c>
      <c r="AL63" s="169" t="s">
        <v>294</v>
      </c>
      <c r="AM63" s="133" t="s">
        <v>300</v>
      </c>
      <c r="AN63" s="134" t="s">
        <v>294</v>
      </c>
      <c r="AO63" s="134" t="s">
        <v>294</v>
      </c>
      <c r="AP63" s="135" t="s">
        <v>294</v>
      </c>
      <c r="AQ63" s="136">
        <v>6705902</v>
      </c>
      <c r="AR63" s="137">
        <v>1274121</v>
      </c>
      <c r="AS63" s="137">
        <v>7980024</v>
      </c>
      <c r="AT63" s="137">
        <v>6705902</v>
      </c>
      <c r="AU63" s="137">
        <v>7980024</v>
      </c>
      <c r="AV63" s="138">
        <v>8001304</v>
      </c>
      <c r="AW63" s="138">
        <v>8001304</v>
      </c>
      <c r="AX63" s="138">
        <v>30094.55</v>
      </c>
      <c r="AY63" s="139">
        <v>3.8E-3</v>
      </c>
      <c r="AZ63" s="5"/>
      <c r="BA63" s="7"/>
      <c r="BB63" s="7"/>
    </row>
    <row r="64" spans="1:54" ht="405">
      <c r="A64" s="6" t="s">
        <v>294</v>
      </c>
      <c r="B64" s="6" t="s">
        <v>294</v>
      </c>
      <c r="C64" s="6" t="s">
        <v>294</v>
      </c>
      <c r="D64" s="6" t="s">
        <v>444</v>
      </c>
      <c r="E64" s="162" t="s">
        <v>445</v>
      </c>
      <c r="F64" s="119" t="s">
        <v>297</v>
      </c>
      <c r="G64" s="163">
        <v>1</v>
      </c>
      <c r="H64" s="119"/>
      <c r="I64" s="120"/>
      <c r="J64" s="121"/>
      <c r="K64" s="164"/>
      <c r="L64" s="165"/>
      <c r="M64" s="121"/>
      <c r="N64" s="122"/>
      <c r="O64" s="122"/>
      <c r="P64" s="122"/>
      <c r="Q64" s="123" t="s">
        <v>298</v>
      </c>
      <c r="R64" s="124" t="s">
        <v>298</v>
      </c>
      <c r="S64" s="124" t="s">
        <v>298</v>
      </c>
      <c r="T64" s="124" t="s">
        <v>298</v>
      </c>
      <c r="U64" s="124" t="s">
        <v>298</v>
      </c>
      <c r="V64" s="125" t="s">
        <v>294</v>
      </c>
      <c r="W64" s="126" t="s">
        <v>294</v>
      </c>
      <c r="X64" s="166" t="s">
        <v>294</v>
      </c>
      <c r="Y64" s="167" t="s">
        <v>294</v>
      </c>
      <c r="Z64" s="168" t="s">
        <v>299</v>
      </c>
      <c r="AA64" s="127" t="s">
        <v>294</v>
      </c>
      <c r="AB64" s="127" t="s">
        <v>294</v>
      </c>
      <c r="AC64" s="127" t="s">
        <v>294</v>
      </c>
      <c r="AD64" s="128" t="s">
        <v>294</v>
      </c>
      <c r="AE64" s="129" t="s">
        <v>294</v>
      </c>
      <c r="AF64" s="129">
        <f>AH64/1.19</f>
        <v>88516.806722689085</v>
      </c>
      <c r="AG64" s="129">
        <f>AF64*19%</f>
        <v>16818.193277310926</v>
      </c>
      <c r="AH64" s="129">
        <v>105335</v>
      </c>
      <c r="AI64" s="130" t="s">
        <v>294</v>
      </c>
      <c r="AJ64" s="131" t="s">
        <v>294</v>
      </c>
      <c r="AK64" s="132" t="s">
        <v>294</v>
      </c>
      <c r="AL64" s="169" t="s">
        <v>294</v>
      </c>
      <c r="AM64" s="133" t="s">
        <v>300</v>
      </c>
      <c r="AN64" s="134" t="s">
        <v>294</v>
      </c>
      <c r="AO64" s="134" t="s">
        <v>294</v>
      </c>
      <c r="AP64" s="135" t="s">
        <v>294</v>
      </c>
      <c r="AQ64" s="136">
        <v>85532</v>
      </c>
      <c r="AR64" s="137">
        <v>16251</v>
      </c>
      <c r="AS64" s="137">
        <v>101783</v>
      </c>
      <c r="AT64" s="137">
        <v>85532</v>
      </c>
      <c r="AU64" s="137">
        <v>101783</v>
      </c>
      <c r="AV64" s="138">
        <v>103559</v>
      </c>
      <c r="AW64" s="138">
        <v>103559</v>
      </c>
      <c r="AX64" s="138">
        <v>2511.94</v>
      </c>
      <c r="AY64" s="139">
        <v>2.4299999999999999E-2</v>
      </c>
      <c r="AZ64" s="5"/>
      <c r="BA64" s="7"/>
      <c r="BB64" s="7"/>
    </row>
    <row r="65" spans="1:54" ht="120">
      <c r="A65" s="6" t="s">
        <v>223</v>
      </c>
      <c r="B65" s="6" t="s">
        <v>283</v>
      </c>
      <c r="C65" s="6" t="s">
        <v>327</v>
      </c>
      <c r="D65" s="6" t="s">
        <v>446</v>
      </c>
      <c r="E65" s="162" t="s">
        <v>447</v>
      </c>
      <c r="F65" s="119" t="s">
        <v>227</v>
      </c>
      <c r="G65" s="163">
        <v>1</v>
      </c>
      <c r="H65" s="119" t="s">
        <v>330</v>
      </c>
      <c r="I65" s="120" t="s">
        <v>420</v>
      </c>
      <c r="J65" s="121">
        <v>46071</v>
      </c>
      <c r="K65" s="164" t="s">
        <v>331</v>
      </c>
      <c r="L65" s="165" t="s">
        <v>236</v>
      </c>
      <c r="M65" s="121" t="s">
        <v>332</v>
      </c>
      <c r="N65" s="122">
        <v>3280000</v>
      </c>
      <c r="O65" s="122" t="s">
        <v>240</v>
      </c>
      <c r="P65" s="122" t="s">
        <v>234</v>
      </c>
      <c r="Q65" s="123">
        <f>IF(O65="IVA Incluido",(N65/1.19),N65)</f>
        <v>3280000</v>
      </c>
      <c r="R65" s="124">
        <f>IF(P65="Si tiene IVA",Q65*19%,0)</f>
        <v>623200</v>
      </c>
      <c r="S65" s="124">
        <f>Q65+R65</f>
        <v>3903200</v>
      </c>
      <c r="T65" s="124">
        <f>IF(B65="","",(N65*G65))</f>
        <v>3280000</v>
      </c>
      <c r="U65" s="124">
        <f>IF(B65="","",(S65*G65))</f>
        <v>3903200</v>
      </c>
      <c r="V65" s="125" t="s">
        <v>412</v>
      </c>
      <c r="W65" s="126">
        <v>46071</v>
      </c>
      <c r="X65" s="166" t="s">
        <v>333</v>
      </c>
      <c r="Y65" s="167" t="s">
        <v>236</v>
      </c>
      <c r="Z65" s="168" t="s">
        <v>334</v>
      </c>
      <c r="AA65" s="127">
        <v>5000000</v>
      </c>
      <c r="AB65" s="127" t="s">
        <v>240</v>
      </c>
      <c r="AC65" s="127" t="s">
        <v>234</v>
      </c>
      <c r="AD65" s="128">
        <f>IF(AB65="IVA Incluido",(AA65/1.19),AA65)</f>
        <v>5000000</v>
      </c>
      <c r="AE65" s="129">
        <f>IF(AC65="Si tiene IVA",AD65*19%,0)</f>
        <v>950000</v>
      </c>
      <c r="AF65" s="129">
        <f>AD65+AE65</f>
        <v>5950000</v>
      </c>
      <c r="AG65" s="129">
        <f>IF(O65="","",(AA65*G65))</f>
        <v>5000000</v>
      </c>
      <c r="AH65" s="129">
        <f>IF(O65="","",(AF65*G65))</f>
        <v>5950000</v>
      </c>
      <c r="AI65" s="130" t="s">
        <v>412</v>
      </c>
      <c r="AJ65" s="131">
        <v>46071</v>
      </c>
      <c r="AK65" s="132" t="s">
        <v>335</v>
      </c>
      <c r="AL65" s="169" t="s">
        <v>236</v>
      </c>
      <c r="AM65" s="133" t="s">
        <v>336</v>
      </c>
      <c r="AN65" s="134">
        <v>4200000</v>
      </c>
      <c r="AO65" s="134" t="s">
        <v>240</v>
      </c>
      <c r="AP65" s="135" t="s">
        <v>234</v>
      </c>
      <c r="AQ65" s="136">
        <f>IF(AO65="IVA Incluido",(AN65/1.19),AN65)</f>
        <v>4200000</v>
      </c>
      <c r="AR65" s="137">
        <f>IF(AP65="Si tiene IVA",AQ65*19%,0)</f>
        <v>798000</v>
      </c>
      <c r="AS65" s="137">
        <f>AQ65+AR65</f>
        <v>4998000</v>
      </c>
      <c r="AT65" s="137">
        <f>IF(AB65="","",(AN65*G65))</f>
        <v>4200000</v>
      </c>
      <c r="AU65" s="137">
        <f>IF(AB65="","",(AS65*G65))</f>
        <v>4998000</v>
      </c>
      <c r="AV65" s="138">
        <f>IF(A65="","",AVERAGE(S65,AF65,AS65))</f>
        <v>4950400</v>
      </c>
      <c r="AW65" s="138">
        <f>IF(A65="","",AVERAGE(U65,AH65,AU65))</f>
        <v>4950400</v>
      </c>
      <c r="AX65" s="138">
        <f>IF(N65="","",STDEV(U65,AH65,AU65))</f>
        <v>1024229.8960682607</v>
      </c>
      <c r="AY65" s="139">
        <f>IF(N65="","",(AX65/AW65))</f>
        <v>0.20689841145528859</v>
      </c>
      <c r="AZ65" s="5"/>
      <c r="BA65" s="7">
        <f>COUNTA(M65,Z65,AM65)</f>
        <v>3</v>
      </c>
      <c r="BB65" s="7"/>
    </row>
    <row r="66" spans="1:54" ht="150">
      <c r="A66" s="6" t="s">
        <v>223</v>
      </c>
      <c r="B66" s="6" t="s">
        <v>283</v>
      </c>
      <c r="C66" s="6" t="s">
        <v>327</v>
      </c>
      <c r="D66" s="6" t="s">
        <v>448</v>
      </c>
      <c r="E66" s="162" t="s">
        <v>449</v>
      </c>
      <c r="F66" s="119" t="s">
        <v>227</v>
      </c>
      <c r="G66" s="163">
        <v>1</v>
      </c>
      <c r="H66" s="119" t="s">
        <v>330</v>
      </c>
      <c r="I66" s="120" t="s">
        <v>420</v>
      </c>
      <c r="J66" s="121">
        <v>46105</v>
      </c>
      <c r="K66" s="164" t="s">
        <v>410</v>
      </c>
      <c r="L66" s="165" t="s">
        <v>236</v>
      </c>
      <c r="M66" s="121" t="s">
        <v>411</v>
      </c>
      <c r="N66" s="122">
        <v>756303</v>
      </c>
      <c r="O66" s="122" t="s">
        <v>240</v>
      </c>
      <c r="P66" s="122" t="s">
        <v>234</v>
      </c>
      <c r="Q66" s="123">
        <f>IF(O66="IVA Incluido",(N66/1.19),N66)</f>
        <v>756303</v>
      </c>
      <c r="R66" s="124">
        <f>IF(P66="Si tiene IVA",Q66*19%,0)</f>
        <v>143697.57</v>
      </c>
      <c r="S66" s="124">
        <f>Q66+R66</f>
        <v>900000.57000000007</v>
      </c>
      <c r="T66" s="124">
        <f>IF(B66="","",(N66*G66))</f>
        <v>756303</v>
      </c>
      <c r="U66" s="124">
        <f>IF(B66="","",(S66*G66))</f>
        <v>900000.57000000007</v>
      </c>
      <c r="V66" s="125" t="s">
        <v>420</v>
      </c>
      <c r="W66" s="126">
        <v>46056</v>
      </c>
      <c r="X66" s="166" t="s">
        <v>421</v>
      </c>
      <c r="Y66" s="167" t="s">
        <v>236</v>
      </c>
      <c r="Z66" s="168" t="s">
        <v>320</v>
      </c>
      <c r="AA66" s="127">
        <v>815000</v>
      </c>
      <c r="AB66" s="127" t="s">
        <v>240</v>
      </c>
      <c r="AC66" s="127" t="s">
        <v>234</v>
      </c>
      <c r="AD66" s="128">
        <f>IF(AB66="IVA Incluido",(AA66/1.19),AA66)</f>
        <v>815000</v>
      </c>
      <c r="AE66" s="129">
        <f>IF(AC66="Si tiene IVA",AD66*19%,0)</f>
        <v>154850</v>
      </c>
      <c r="AF66" s="129">
        <f>AD66+AE66</f>
        <v>969850</v>
      </c>
      <c r="AG66" s="129">
        <f>IF(AB66="","",(AA66*G66))</f>
        <v>815000</v>
      </c>
      <c r="AH66" s="129">
        <f>IF(AB66="","",(AF66*G66))</f>
        <v>969850</v>
      </c>
      <c r="AI66" s="130"/>
      <c r="AJ66" s="131"/>
      <c r="AK66" s="132"/>
      <c r="AL66" s="169"/>
      <c r="AM66" s="133"/>
      <c r="AN66" s="134"/>
      <c r="AO66" s="134"/>
      <c r="AP66" s="135"/>
      <c r="AQ66" s="136"/>
      <c r="AR66" s="137"/>
      <c r="AS66" s="137"/>
      <c r="AT66" s="137"/>
      <c r="AU66" s="137"/>
      <c r="AV66" s="138">
        <f>IF(A66="","",AVERAGE(S66,AF66,AS66))</f>
        <v>934925.28500000003</v>
      </c>
      <c r="AW66" s="138">
        <f>IF(A66="","",AVERAGE(U66,AH66,AU66))</f>
        <v>934925.28500000003</v>
      </c>
      <c r="AX66" s="138">
        <f>IF(N66="","",STDEV(U66,AH66,AU66))</f>
        <v>49391.005615015027</v>
      </c>
      <c r="AY66" s="139">
        <f>IF(N66="","",(AX66/AW66))</f>
        <v>5.2828826439339512E-2</v>
      </c>
      <c r="AZ66" s="5"/>
      <c r="BA66" s="7">
        <f>COUNTA(M66,Z66,AM66)</f>
        <v>2</v>
      </c>
      <c r="BB66" s="7"/>
    </row>
    <row r="67" spans="1:54" ht="150">
      <c r="A67" s="6" t="s">
        <v>223</v>
      </c>
      <c r="B67" s="6" t="s">
        <v>283</v>
      </c>
      <c r="C67" s="6" t="s">
        <v>327</v>
      </c>
      <c r="D67" s="6" t="s">
        <v>450</v>
      </c>
      <c r="E67" s="162" t="s">
        <v>451</v>
      </c>
      <c r="F67" s="119" t="s">
        <v>227</v>
      </c>
      <c r="G67" s="163">
        <v>1</v>
      </c>
      <c r="H67" s="119" t="s">
        <v>330</v>
      </c>
      <c r="I67" s="120" t="s">
        <v>420</v>
      </c>
      <c r="J67" s="121">
        <v>46056</v>
      </c>
      <c r="K67" s="164" t="s">
        <v>421</v>
      </c>
      <c r="L67" s="165" t="s">
        <v>236</v>
      </c>
      <c r="M67" s="121" t="s">
        <v>320</v>
      </c>
      <c r="N67" s="122">
        <v>710000</v>
      </c>
      <c r="O67" s="122" t="s">
        <v>240</v>
      </c>
      <c r="P67" s="122" t="s">
        <v>234</v>
      </c>
      <c r="Q67" s="123">
        <f>IF(O67="IVA Incluido",(N67/1.19),N67)</f>
        <v>710000</v>
      </c>
      <c r="R67" s="124">
        <f>IF(P67="Si tiene IVA",Q67*19%,0)</f>
        <v>134900</v>
      </c>
      <c r="S67" s="124">
        <f>Q67+R67</f>
        <v>844900</v>
      </c>
      <c r="T67" s="124">
        <f>IF(B67="","",(N67*G67))</f>
        <v>710000</v>
      </c>
      <c r="U67" s="124">
        <f>IF(B67="","",(S67*G67))</f>
        <v>844900</v>
      </c>
      <c r="V67" s="125" t="s">
        <v>420</v>
      </c>
      <c r="W67" s="126">
        <v>46105</v>
      </c>
      <c r="X67" s="166" t="s">
        <v>410</v>
      </c>
      <c r="Y67" s="167" t="s">
        <v>236</v>
      </c>
      <c r="Z67" s="168" t="s">
        <v>411</v>
      </c>
      <c r="AA67" s="127">
        <v>756303</v>
      </c>
      <c r="AB67" s="127" t="s">
        <v>240</v>
      </c>
      <c r="AC67" s="127" t="s">
        <v>234</v>
      </c>
      <c r="AD67" s="128">
        <f>IF(AB67="IVA Incluido",(AA67/1.19),AA67)</f>
        <v>756303</v>
      </c>
      <c r="AE67" s="129">
        <f>IF(AC67="Si tiene IVA",AD67*19%,0)</f>
        <v>143697.57</v>
      </c>
      <c r="AF67" s="129">
        <f>AD67+AE67</f>
        <v>900000.57000000007</v>
      </c>
      <c r="AG67" s="129">
        <f>IF(O67="","",(AA67*G67))</f>
        <v>756303</v>
      </c>
      <c r="AH67" s="129">
        <f>IF(O67="","",(AF67*G67))</f>
        <v>900000.57000000007</v>
      </c>
      <c r="AI67" s="130"/>
      <c r="AJ67" s="131"/>
      <c r="AK67" s="132"/>
      <c r="AL67" s="169"/>
      <c r="AM67" s="133"/>
      <c r="AN67" s="134"/>
      <c r="AO67" s="134"/>
      <c r="AP67" s="135"/>
      <c r="AQ67" s="136"/>
      <c r="AR67" s="137"/>
      <c r="AS67" s="137"/>
      <c r="AT67" s="137"/>
      <c r="AU67" s="137"/>
      <c r="AV67" s="138">
        <f>IF(A67="","",AVERAGE(S67,AF67,AS67))</f>
        <v>872450.28500000003</v>
      </c>
      <c r="AW67" s="138">
        <f>IF(A67="","",AVERAGE(U67,AH67,AU67))</f>
        <v>872450.28500000003</v>
      </c>
      <c r="AX67" s="138">
        <f>IF(N67="","",STDEV(U67,AH67,AU67))</f>
        <v>38961.986694244093</v>
      </c>
      <c r="AY67" s="139">
        <f>IF(N67="","",(AX67/AW67))</f>
        <v>4.465811675933385E-2</v>
      </c>
      <c r="AZ67" s="5"/>
      <c r="BA67" s="7">
        <f>COUNTA(M67,Z67,AM67)</f>
        <v>2</v>
      </c>
      <c r="BB67" s="7"/>
    </row>
    <row r="68" spans="1:54" ht="405">
      <c r="A68" s="6" t="s">
        <v>294</v>
      </c>
      <c r="B68" s="6" t="s">
        <v>294</v>
      </c>
      <c r="C68" s="6" t="s">
        <v>294</v>
      </c>
      <c r="D68" s="6" t="s">
        <v>452</v>
      </c>
      <c r="E68" s="162" t="s">
        <v>453</v>
      </c>
      <c r="F68" s="119" t="s">
        <v>297</v>
      </c>
      <c r="G68" s="163">
        <v>1</v>
      </c>
      <c r="H68" s="119"/>
      <c r="I68" s="120"/>
      <c r="J68" s="121"/>
      <c r="K68" s="164"/>
      <c r="L68" s="165"/>
      <c r="M68" s="121"/>
      <c r="N68" s="122"/>
      <c r="O68" s="122"/>
      <c r="P68" s="122"/>
      <c r="Q68" s="123" t="s">
        <v>298</v>
      </c>
      <c r="R68" s="124" t="s">
        <v>298</v>
      </c>
      <c r="S68" s="124" t="s">
        <v>298</v>
      </c>
      <c r="T68" s="124" t="s">
        <v>298</v>
      </c>
      <c r="U68" s="124" t="s">
        <v>298</v>
      </c>
      <c r="V68" s="125" t="s">
        <v>294</v>
      </c>
      <c r="W68" s="126" t="s">
        <v>294</v>
      </c>
      <c r="X68" s="166" t="s">
        <v>294</v>
      </c>
      <c r="Y68" s="167" t="s">
        <v>294</v>
      </c>
      <c r="Z68" s="168" t="s">
        <v>299</v>
      </c>
      <c r="AA68" s="127" t="s">
        <v>294</v>
      </c>
      <c r="AB68" s="127" t="s">
        <v>294</v>
      </c>
      <c r="AC68" s="127" t="s">
        <v>294</v>
      </c>
      <c r="AD68" s="128" t="s">
        <v>294</v>
      </c>
      <c r="AE68" s="129" t="s">
        <v>294</v>
      </c>
      <c r="AF68" s="129">
        <f>AH68/1.19</f>
        <v>1974890.7563025211</v>
      </c>
      <c r="AG68" s="129">
        <f>AF68*19%</f>
        <v>375229.24369747902</v>
      </c>
      <c r="AH68" s="129">
        <v>2350120</v>
      </c>
      <c r="AI68" s="130" t="s">
        <v>294</v>
      </c>
      <c r="AJ68" s="131" t="s">
        <v>294</v>
      </c>
      <c r="AK68" s="132" t="s">
        <v>294</v>
      </c>
      <c r="AL68" s="169" t="s">
        <v>294</v>
      </c>
      <c r="AM68" s="133" t="s">
        <v>300</v>
      </c>
      <c r="AN68" s="134" t="s">
        <v>294</v>
      </c>
      <c r="AO68" s="134" t="s">
        <v>294</v>
      </c>
      <c r="AP68" s="135" t="s">
        <v>294</v>
      </c>
      <c r="AQ68" s="136">
        <v>1945705</v>
      </c>
      <c r="AR68" s="137">
        <v>369684</v>
      </c>
      <c r="AS68" s="137">
        <v>2315389</v>
      </c>
      <c r="AT68" s="137">
        <v>1945705</v>
      </c>
      <c r="AU68" s="137">
        <v>2315389</v>
      </c>
      <c r="AV68" s="138">
        <v>2332754</v>
      </c>
      <c r="AW68" s="138">
        <v>2332754</v>
      </c>
      <c r="AX68" s="138">
        <v>24558.41</v>
      </c>
      <c r="AY68" s="139">
        <v>1.0500000000000001E-2</v>
      </c>
      <c r="AZ68" s="5"/>
      <c r="BA68" s="7"/>
      <c r="BB68" s="7"/>
    </row>
    <row r="69" spans="1:54" ht="150">
      <c r="A69" s="6" t="s">
        <v>223</v>
      </c>
      <c r="B69" s="6" t="s">
        <v>283</v>
      </c>
      <c r="C69" s="6" t="s">
        <v>327</v>
      </c>
      <c r="D69" s="6" t="s">
        <v>454</v>
      </c>
      <c r="E69" s="162" t="s">
        <v>455</v>
      </c>
      <c r="F69" s="119" t="s">
        <v>227</v>
      </c>
      <c r="G69" s="163">
        <v>1</v>
      </c>
      <c r="H69" s="119" t="s">
        <v>330</v>
      </c>
      <c r="I69" s="120" t="s">
        <v>420</v>
      </c>
      <c r="J69" s="121">
        <v>46056</v>
      </c>
      <c r="K69" s="164" t="s">
        <v>421</v>
      </c>
      <c r="L69" s="165" t="s">
        <v>236</v>
      </c>
      <c r="M69" s="121" t="s">
        <v>320</v>
      </c>
      <c r="N69" s="122">
        <v>890000</v>
      </c>
      <c r="O69" s="122" t="s">
        <v>240</v>
      </c>
      <c r="P69" s="122" t="s">
        <v>234</v>
      </c>
      <c r="Q69" s="123">
        <f>IF(O69="IVA Incluido",(N69/1.19),N69)</f>
        <v>890000</v>
      </c>
      <c r="R69" s="124">
        <f>IF(P69="Si tiene IVA",Q69*19%,0)</f>
        <v>169100</v>
      </c>
      <c r="S69" s="124">
        <f>Q69+R69</f>
        <v>1059100</v>
      </c>
      <c r="T69" s="124">
        <f>IF(B69="","",(N69*G69))</f>
        <v>890000</v>
      </c>
      <c r="U69" s="124">
        <f>IF(B69="","",(S69*G69))</f>
        <v>1059100</v>
      </c>
      <c r="V69" s="125" t="s">
        <v>433</v>
      </c>
      <c r="W69" s="126">
        <v>46105</v>
      </c>
      <c r="X69" s="166" t="s">
        <v>410</v>
      </c>
      <c r="Y69" s="167" t="s">
        <v>236</v>
      </c>
      <c r="Z69" s="168" t="s">
        <v>411</v>
      </c>
      <c r="AA69" s="127">
        <v>840336</v>
      </c>
      <c r="AB69" s="127" t="s">
        <v>240</v>
      </c>
      <c r="AC69" s="127" t="s">
        <v>234</v>
      </c>
      <c r="AD69" s="128">
        <f>IF(AB69="IVA Incluido",(AA69/1.19),AA69)</f>
        <v>840336</v>
      </c>
      <c r="AE69" s="129">
        <f>IF(AC69="Si tiene IVA",AD69*19%,0)</f>
        <v>159663.84</v>
      </c>
      <c r="AF69" s="129">
        <f>AD69+AE69</f>
        <v>999999.84</v>
      </c>
      <c r="AG69" s="129">
        <f>IF(O69="","",(AA69*G69))</f>
        <v>840336</v>
      </c>
      <c r="AH69" s="129">
        <f>IF(O69="","",(AF69*G69))</f>
        <v>999999.84</v>
      </c>
      <c r="AI69" s="130" t="s">
        <v>433</v>
      </c>
      <c r="AJ69" s="131">
        <v>46070</v>
      </c>
      <c r="AK69" s="132" t="s">
        <v>456</v>
      </c>
      <c r="AL69" s="169" t="s">
        <v>236</v>
      </c>
      <c r="AM69" s="133" t="s">
        <v>457</v>
      </c>
      <c r="AN69" s="134">
        <v>650000</v>
      </c>
      <c r="AO69" s="134" t="s">
        <v>240</v>
      </c>
      <c r="AP69" s="135" t="s">
        <v>234</v>
      </c>
      <c r="AQ69" s="136">
        <f>IF(AO69="IVA Incluido",(AN69/1.19),AN69)</f>
        <v>650000</v>
      </c>
      <c r="AR69" s="137">
        <f>IF(AP69="Si tiene IVA",AQ69*19%,0)</f>
        <v>123500</v>
      </c>
      <c r="AS69" s="137">
        <f>AQ69+AR69</f>
        <v>773500</v>
      </c>
      <c r="AT69" s="137">
        <f>IF(AB69="","",(AN69*G69))</f>
        <v>650000</v>
      </c>
      <c r="AU69" s="137">
        <f>IF(AB69="","",(AS69*G69))</f>
        <v>773500</v>
      </c>
      <c r="AV69" s="138">
        <f>IF(A69="","",AVERAGE(S69,AF69,AS69))</f>
        <v>944199.94666666666</v>
      </c>
      <c r="AW69" s="138">
        <f>IF(A69="","",AVERAGE(U69,AH69,AU69))</f>
        <v>944199.94666666666</v>
      </c>
      <c r="AX69" s="138">
        <f>IF(N69="","",STDEV(U69,AH69,AU69))</f>
        <v>150754.97030615126</v>
      </c>
      <c r="AY69" s="139">
        <f>IF(N69="","",(AX69/AW69))</f>
        <v>0.15966424361531198</v>
      </c>
      <c r="AZ69" s="5"/>
      <c r="BA69" s="7">
        <f>COUNTA(M69,Z69,AM69)</f>
        <v>3</v>
      </c>
      <c r="BB69" s="7"/>
    </row>
    <row r="70" spans="1:54" ht="405">
      <c r="A70" s="6" t="s">
        <v>294</v>
      </c>
      <c r="B70" s="6" t="s">
        <v>294</v>
      </c>
      <c r="C70" s="6" t="s">
        <v>294</v>
      </c>
      <c r="D70" s="6" t="s">
        <v>458</v>
      </c>
      <c r="E70" s="162" t="s">
        <v>459</v>
      </c>
      <c r="F70" s="119" t="s">
        <v>297</v>
      </c>
      <c r="G70" s="163">
        <v>1</v>
      </c>
      <c r="H70" s="119"/>
      <c r="I70" s="120"/>
      <c r="J70" s="121"/>
      <c r="K70" s="164"/>
      <c r="L70" s="165"/>
      <c r="M70" s="121"/>
      <c r="N70" s="122"/>
      <c r="O70" s="122"/>
      <c r="P70" s="122"/>
      <c r="Q70" s="123" t="s">
        <v>298</v>
      </c>
      <c r="R70" s="124" t="s">
        <v>298</v>
      </c>
      <c r="S70" s="124" t="s">
        <v>298</v>
      </c>
      <c r="T70" s="124" t="s">
        <v>298</v>
      </c>
      <c r="U70" s="124" t="s">
        <v>298</v>
      </c>
      <c r="V70" s="125" t="s">
        <v>294</v>
      </c>
      <c r="W70" s="126" t="s">
        <v>294</v>
      </c>
      <c r="X70" s="166" t="s">
        <v>294</v>
      </c>
      <c r="Y70" s="167" t="s">
        <v>294</v>
      </c>
      <c r="Z70" s="168" t="s">
        <v>299</v>
      </c>
      <c r="AA70" s="127" t="s">
        <v>294</v>
      </c>
      <c r="AB70" s="127" t="s">
        <v>294</v>
      </c>
      <c r="AC70" s="127" t="s">
        <v>294</v>
      </c>
      <c r="AD70" s="128" t="s">
        <v>294</v>
      </c>
      <c r="AE70" s="129" t="s">
        <v>294</v>
      </c>
      <c r="AF70" s="129">
        <f>AH70/1.19</f>
        <v>1218534.4537815126</v>
      </c>
      <c r="AG70" s="129">
        <f>AF70*19%</f>
        <v>231521.54621848738</v>
      </c>
      <c r="AH70" s="129">
        <v>1450056</v>
      </c>
      <c r="AI70" s="130" t="s">
        <v>294</v>
      </c>
      <c r="AJ70" s="131" t="s">
        <v>294</v>
      </c>
      <c r="AK70" s="132" t="s">
        <v>294</v>
      </c>
      <c r="AL70" s="169" t="s">
        <v>294</v>
      </c>
      <c r="AM70" s="133" t="s">
        <v>300</v>
      </c>
      <c r="AN70" s="134" t="s">
        <v>294</v>
      </c>
      <c r="AO70" s="134" t="s">
        <v>294</v>
      </c>
      <c r="AP70" s="135" t="s">
        <v>294</v>
      </c>
      <c r="AQ70" s="136">
        <v>1200527</v>
      </c>
      <c r="AR70" s="137">
        <v>228100</v>
      </c>
      <c r="AS70" s="137">
        <v>1428627</v>
      </c>
      <c r="AT70" s="137">
        <v>1200527</v>
      </c>
      <c r="AU70" s="137">
        <v>1428627</v>
      </c>
      <c r="AV70" s="138">
        <v>1439341</v>
      </c>
      <c r="AW70" s="138">
        <v>1439341</v>
      </c>
      <c r="AX70" s="138">
        <v>15152.87</v>
      </c>
      <c r="AY70" s="139">
        <v>1.0500000000000001E-2</v>
      </c>
      <c r="AZ70" s="5"/>
      <c r="BA70" s="7"/>
      <c r="BB70" s="7"/>
    </row>
    <row r="71" spans="1:54" ht="405">
      <c r="A71" s="6" t="s">
        <v>294</v>
      </c>
      <c r="B71" s="6" t="s">
        <v>294</v>
      </c>
      <c r="C71" s="6" t="s">
        <v>294</v>
      </c>
      <c r="D71" s="6" t="s">
        <v>460</v>
      </c>
      <c r="E71" s="162" t="s">
        <v>461</v>
      </c>
      <c r="F71" s="119" t="s">
        <v>297</v>
      </c>
      <c r="G71" s="163">
        <v>1</v>
      </c>
      <c r="H71" s="119"/>
      <c r="I71" s="120"/>
      <c r="J71" s="121"/>
      <c r="K71" s="164"/>
      <c r="L71" s="165"/>
      <c r="M71" s="121"/>
      <c r="N71" s="122"/>
      <c r="O71" s="122"/>
      <c r="P71" s="122"/>
      <c r="Q71" s="123" t="s">
        <v>298</v>
      </c>
      <c r="R71" s="124" t="s">
        <v>298</v>
      </c>
      <c r="S71" s="124" t="s">
        <v>298</v>
      </c>
      <c r="T71" s="124" t="s">
        <v>298</v>
      </c>
      <c r="U71" s="124" t="s">
        <v>298</v>
      </c>
      <c r="V71" s="125" t="s">
        <v>294</v>
      </c>
      <c r="W71" s="126" t="s">
        <v>294</v>
      </c>
      <c r="X71" s="166" t="s">
        <v>294</v>
      </c>
      <c r="Y71" s="167" t="s">
        <v>294</v>
      </c>
      <c r="Z71" s="168" t="s">
        <v>299</v>
      </c>
      <c r="AA71" s="127" t="s">
        <v>294</v>
      </c>
      <c r="AB71" s="127" t="s">
        <v>294</v>
      </c>
      <c r="AC71" s="127" t="s">
        <v>294</v>
      </c>
      <c r="AD71" s="128" t="s">
        <v>294</v>
      </c>
      <c r="AE71" s="129" t="s">
        <v>294</v>
      </c>
      <c r="AF71" s="129">
        <f>AH71/1.19</f>
        <v>1712023.5294117648</v>
      </c>
      <c r="AG71" s="129">
        <f>AF71*19%</f>
        <v>325284.4705882353</v>
      </c>
      <c r="AH71" s="129">
        <v>2037308</v>
      </c>
      <c r="AI71" s="130" t="s">
        <v>294</v>
      </c>
      <c r="AJ71" s="131" t="s">
        <v>294</v>
      </c>
      <c r="AK71" s="132" t="s">
        <v>294</v>
      </c>
      <c r="AL71" s="169" t="s">
        <v>294</v>
      </c>
      <c r="AM71" s="133" t="s">
        <v>300</v>
      </c>
      <c r="AN71" s="134" t="s">
        <v>294</v>
      </c>
      <c r="AO71" s="134" t="s">
        <v>294</v>
      </c>
      <c r="AP71" s="135" t="s">
        <v>294</v>
      </c>
      <c r="AQ71" s="136">
        <v>1686723</v>
      </c>
      <c r="AR71" s="137">
        <v>320477</v>
      </c>
      <c r="AS71" s="137">
        <v>2007200</v>
      </c>
      <c r="AT71" s="137">
        <v>1686723</v>
      </c>
      <c r="AU71" s="137">
        <v>2007200</v>
      </c>
      <c r="AV71" s="138">
        <v>2022254</v>
      </c>
      <c r="AW71" s="138">
        <v>2022254</v>
      </c>
      <c r="AX71" s="138">
        <v>21289.57</v>
      </c>
      <c r="AY71" s="139">
        <v>1.0500000000000001E-2</v>
      </c>
      <c r="AZ71" s="5"/>
      <c r="BA71" s="7"/>
      <c r="BB71" s="7"/>
    </row>
    <row r="72" spans="1:54" ht="150">
      <c r="A72" s="6" t="s">
        <v>223</v>
      </c>
      <c r="B72" s="6" t="s">
        <v>283</v>
      </c>
      <c r="C72" s="6" t="s">
        <v>327</v>
      </c>
      <c r="D72" s="6" t="s">
        <v>462</v>
      </c>
      <c r="E72" s="162" t="s">
        <v>463</v>
      </c>
      <c r="F72" s="119" t="s">
        <v>227</v>
      </c>
      <c r="G72" s="163">
        <v>1</v>
      </c>
      <c r="H72" s="119" t="s">
        <v>330</v>
      </c>
      <c r="I72" s="120" t="s">
        <v>420</v>
      </c>
      <c r="J72" s="121">
        <v>46071</v>
      </c>
      <c r="K72" s="164" t="s">
        <v>331</v>
      </c>
      <c r="L72" s="165" t="s">
        <v>236</v>
      </c>
      <c r="M72" s="121" t="s">
        <v>332</v>
      </c>
      <c r="N72" s="122">
        <v>1650000</v>
      </c>
      <c r="O72" s="122" t="s">
        <v>240</v>
      </c>
      <c r="P72" s="122" t="s">
        <v>234</v>
      </c>
      <c r="Q72" s="123">
        <v>1250000</v>
      </c>
      <c r="R72" s="124">
        <f>IF(P72="Si tiene IVA",Q72*19%,0)</f>
        <v>237500</v>
      </c>
      <c r="S72" s="124">
        <f>Q72+R72</f>
        <v>1487500</v>
      </c>
      <c r="T72" s="124">
        <f>IF(B72="","",(N72*G72))</f>
        <v>1650000</v>
      </c>
      <c r="U72" s="124">
        <f>IF(B72="","",(S72*G72))</f>
        <v>1487500</v>
      </c>
      <c r="V72" s="125" t="s">
        <v>229</v>
      </c>
      <c r="W72" s="126">
        <v>46105</v>
      </c>
      <c r="X72" s="166" t="s">
        <v>410</v>
      </c>
      <c r="Y72" s="167" t="s">
        <v>236</v>
      </c>
      <c r="Z72" s="168" t="s">
        <v>411</v>
      </c>
      <c r="AA72" s="127">
        <v>1008403</v>
      </c>
      <c r="AB72" s="127" t="s">
        <v>240</v>
      </c>
      <c r="AC72" s="127" t="s">
        <v>234</v>
      </c>
      <c r="AD72" s="128">
        <f>IF(AB72="IVA Incluido",(AA72/1.19),AA72)</f>
        <v>1008403</v>
      </c>
      <c r="AE72" s="129">
        <f>IF(AC72="Si tiene IVA",AD72*19%,0)</f>
        <v>191596.57</v>
      </c>
      <c r="AF72" s="129">
        <f>AD72+AE72</f>
        <v>1199999.57</v>
      </c>
      <c r="AG72" s="129">
        <f>IF(O72="","",(AA72*G72))</f>
        <v>1008403</v>
      </c>
      <c r="AH72" s="129">
        <f>IF(O72="","",(AF72*G72))</f>
        <v>1199999.57</v>
      </c>
      <c r="AI72" s="130" t="s">
        <v>412</v>
      </c>
      <c r="AJ72" s="131">
        <v>46071</v>
      </c>
      <c r="AK72" s="132" t="s">
        <v>335</v>
      </c>
      <c r="AL72" s="169" t="s">
        <v>236</v>
      </c>
      <c r="AM72" s="133" t="s">
        <v>457</v>
      </c>
      <c r="AN72" s="134">
        <v>1100000</v>
      </c>
      <c r="AO72" s="134" t="s">
        <v>240</v>
      </c>
      <c r="AP72" s="135" t="s">
        <v>234</v>
      </c>
      <c r="AQ72" s="136">
        <f>IF(AO72="IVA Incluido",(AN72/1.19),AN72)</f>
        <v>1100000</v>
      </c>
      <c r="AR72" s="137">
        <f>IF(AP72="Si tiene IVA",AQ72*19%,0)</f>
        <v>209000</v>
      </c>
      <c r="AS72" s="137">
        <f>AQ72+AR72</f>
        <v>1309000</v>
      </c>
      <c r="AT72" s="137">
        <f>IF(AB72="","",(AN72*G72))</f>
        <v>1100000</v>
      </c>
      <c r="AU72" s="137">
        <f>IF(AB72="","",(AS72*G72))</f>
        <v>1309000</v>
      </c>
      <c r="AV72" s="138">
        <f>IF(A72="","",AVERAGE(S72,AF72,AS72))</f>
        <v>1332166.5233333334</v>
      </c>
      <c r="AW72" s="138">
        <f>IF(A72="","",AVERAGE(U72,AH72,AU72))</f>
        <v>1332166.5233333334</v>
      </c>
      <c r="AX72" s="138">
        <f>IF(N72="","",STDEV(U72,AH72,AU72))</f>
        <v>145143.51575272533</v>
      </c>
      <c r="AY72" s="139">
        <f>IF(N72="","",(AX72/AW72))</f>
        <v>0.10895298238657786</v>
      </c>
      <c r="AZ72" s="5"/>
      <c r="BA72" s="7">
        <f>COUNTA(M72,Z72,AM72)</f>
        <v>3</v>
      </c>
      <c r="BB72" s="7"/>
    </row>
    <row r="73" spans="1:54" ht="150">
      <c r="A73" s="6" t="s">
        <v>223</v>
      </c>
      <c r="B73" s="6" t="s">
        <v>283</v>
      </c>
      <c r="C73" s="6" t="s">
        <v>327</v>
      </c>
      <c r="D73" s="6" t="s">
        <v>464</v>
      </c>
      <c r="E73" s="162" t="s">
        <v>465</v>
      </c>
      <c r="F73" s="119" t="s">
        <v>227</v>
      </c>
      <c r="G73" s="163">
        <v>1</v>
      </c>
      <c r="H73" s="119" t="s">
        <v>330</v>
      </c>
      <c r="I73" s="120" t="s">
        <v>420</v>
      </c>
      <c r="J73" s="121">
        <v>46056</v>
      </c>
      <c r="K73" s="164" t="s">
        <v>421</v>
      </c>
      <c r="L73" s="165" t="s">
        <v>236</v>
      </c>
      <c r="M73" s="121" t="s">
        <v>320</v>
      </c>
      <c r="N73" s="122">
        <v>987500</v>
      </c>
      <c r="O73" s="122" t="s">
        <v>240</v>
      </c>
      <c r="P73" s="122" t="s">
        <v>234</v>
      </c>
      <c r="Q73" s="123">
        <f>IF(O73="IVA Incluido",(N73/1.19),N73)</f>
        <v>987500</v>
      </c>
      <c r="R73" s="124">
        <f>IF(P73="Si tiene IVA",Q73*19%,0)</f>
        <v>187625</v>
      </c>
      <c r="S73" s="124">
        <f>Q73+R73</f>
        <v>1175125</v>
      </c>
      <c r="T73" s="124">
        <f>IF(B73="","",(N73*G73))</f>
        <v>987500</v>
      </c>
      <c r="U73" s="124">
        <f>IF(B73="","",(S73*G73))</f>
        <v>1175125</v>
      </c>
      <c r="V73" s="125" t="s">
        <v>420</v>
      </c>
      <c r="W73" s="126">
        <v>46105</v>
      </c>
      <c r="X73" s="166" t="s">
        <v>410</v>
      </c>
      <c r="Y73" s="167" t="s">
        <v>236</v>
      </c>
      <c r="Z73" s="168" t="s">
        <v>411</v>
      </c>
      <c r="AA73" s="127">
        <v>1008403</v>
      </c>
      <c r="AB73" s="127" t="s">
        <v>240</v>
      </c>
      <c r="AC73" s="127" t="s">
        <v>234</v>
      </c>
      <c r="AD73" s="128">
        <f>IF(AB73="IVA Incluido",(AA73/1.19),AA73)</f>
        <v>1008403</v>
      </c>
      <c r="AE73" s="129">
        <f>IF(AC73="Si tiene IVA",AD73*19%,0)</f>
        <v>191596.57</v>
      </c>
      <c r="AF73" s="129">
        <f>AD73+AE73</f>
        <v>1199999.57</v>
      </c>
      <c r="AG73" s="129">
        <f>IF(O73="","",(AA73*G73))</f>
        <v>1008403</v>
      </c>
      <c r="AH73" s="129">
        <f>IF(O73="","",(AF73*G73))</f>
        <v>1199999.57</v>
      </c>
      <c r="AI73" s="130"/>
      <c r="AJ73" s="131"/>
      <c r="AK73" s="132"/>
      <c r="AL73" s="169"/>
      <c r="AM73" s="133"/>
      <c r="AN73" s="134"/>
      <c r="AO73" s="134"/>
      <c r="AP73" s="135"/>
      <c r="AQ73" s="136"/>
      <c r="AR73" s="137"/>
      <c r="AS73" s="137"/>
      <c r="AT73" s="137"/>
      <c r="AU73" s="137"/>
      <c r="AV73" s="138">
        <f>IF(A73="","",AVERAGE(S73,AF73,AS73))</f>
        <v>1187562.2850000001</v>
      </c>
      <c r="AW73" s="138">
        <f>IF(A73="","",AVERAGE(U73,AH73,AU73))</f>
        <v>1187562.2850000001</v>
      </c>
      <c r="AX73" s="138">
        <f>IF(N73="","",STDEV(U73,AH73,AU73))</f>
        <v>17588.977126099508</v>
      </c>
      <c r="AY73" s="139">
        <f>IF(N73="","",(AX73/AW73))</f>
        <v>1.4810993367054853E-2</v>
      </c>
      <c r="AZ73" s="5"/>
      <c r="BA73" s="7">
        <f>COUNTA(M73,Z73,AM73)</f>
        <v>2</v>
      </c>
      <c r="BB73" s="7"/>
    </row>
    <row r="74" spans="1:54" ht="120">
      <c r="A74" s="6" t="s">
        <v>223</v>
      </c>
      <c r="B74" s="6" t="s">
        <v>283</v>
      </c>
      <c r="C74" s="6" t="s">
        <v>327</v>
      </c>
      <c r="D74" s="6" t="s">
        <v>466</v>
      </c>
      <c r="E74" s="162" t="s">
        <v>467</v>
      </c>
      <c r="F74" s="119" t="s">
        <v>227</v>
      </c>
      <c r="G74" s="163">
        <v>1</v>
      </c>
      <c r="H74" s="119" t="s">
        <v>330</v>
      </c>
      <c r="I74" s="120" t="s">
        <v>420</v>
      </c>
      <c r="J74" s="121">
        <v>46070</v>
      </c>
      <c r="K74" s="164" t="s">
        <v>422</v>
      </c>
      <c r="L74" s="165" t="s">
        <v>236</v>
      </c>
      <c r="M74" s="121" t="s">
        <v>423</v>
      </c>
      <c r="N74" s="122">
        <v>3800000</v>
      </c>
      <c r="O74" s="122" t="s">
        <v>240</v>
      </c>
      <c r="P74" s="122" t="s">
        <v>234</v>
      </c>
      <c r="Q74" s="123">
        <f>IF(O74="IVA Incluido",(N74/1.19),N74)</f>
        <v>3800000</v>
      </c>
      <c r="R74" s="124">
        <f>IF(P74="Si tiene IVA",Q74*19%,0)</f>
        <v>722000</v>
      </c>
      <c r="S74" s="124">
        <f>Q74+R74</f>
        <v>4522000</v>
      </c>
      <c r="T74" s="124">
        <f>IF(B74="","",(N74*G74))</f>
        <v>3800000</v>
      </c>
      <c r="U74" s="124">
        <f>IF(B74="","",(S74*G74))</f>
        <v>4522000</v>
      </c>
      <c r="V74" s="125" t="s">
        <v>420</v>
      </c>
      <c r="W74" s="126">
        <v>46105</v>
      </c>
      <c r="X74" s="166" t="s">
        <v>410</v>
      </c>
      <c r="Y74" s="167" t="s">
        <v>236</v>
      </c>
      <c r="Z74" s="168" t="s">
        <v>411</v>
      </c>
      <c r="AA74" s="127">
        <v>2941177</v>
      </c>
      <c r="AB74" s="127" t="s">
        <v>240</v>
      </c>
      <c r="AC74" s="127" t="s">
        <v>234</v>
      </c>
      <c r="AD74" s="128">
        <f>IF(AB74="IVA Incluido",(AA74/1.19),AA74)</f>
        <v>2941177</v>
      </c>
      <c r="AE74" s="129">
        <f>IF(AC74="Si tiene IVA",AD74*19%,0)</f>
        <v>558823.63</v>
      </c>
      <c r="AF74" s="129">
        <f>AD74+AE74</f>
        <v>3500000.63</v>
      </c>
      <c r="AG74" s="129">
        <f>IF(O74="","",(AA74*G74))</f>
        <v>2941177</v>
      </c>
      <c r="AH74" s="129">
        <f>IF(O74="","",(AF74*G74))</f>
        <v>3500000.63</v>
      </c>
      <c r="AI74" s="130"/>
      <c r="AJ74" s="131"/>
      <c r="AK74" s="132"/>
      <c r="AL74" s="169"/>
      <c r="AM74" s="133"/>
      <c r="AN74" s="134"/>
      <c r="AO74" s="134"/>
      <c r="AP74" s="135"/>
      <c r="AQ74" s="136"/>
      <c r="AR74" s="137"/>
      <c r="AS74" s="137"/>
      <c r="AT74" s="137"/>
      <c r="AU74" s="137"/>
      <c r="AV74" s="138">
        <f>IF(A74="","",AVERAGE(S74,AF74,AS74))</f>
        <v>4011000.3149999999</v>
      </c>
      <c r="AW74" s="138">
        <f>IF(A74="","",AVERAGE(U74,AH74,AU74))</f>
        <v>4011000.3149999999</v>
      </c>
      <c r="AX74" s="138">
        <f>IF(N74="","",STDEV(U74,AH74,AU74))</f>
        <v>722662.68489537993</v>
      </c>
      <c r="AY74" s="139">
        <f>IF(N74="","",(AX74/AW74))</f>
        <v>0.18017018901564957</v>
      </c>
      <c r="AZ74" s="5"/>
      <c r="BA74" s="7">
        <f>COUNTA(M74,Z74,AM74)</f>
        <v>2</v>
      </c>
      <c r="BB74" s="7"/>
    </row>
    <row r="75" spans="1:54" ht="120">
      <c r="A75" s="6" t="s">
        <v>223</v>
      </c>
      <c r="B75" s="6" t="s">
        <v>283</v>
      </c>
      <c r="C75" s="6" t="s">
        <v>327</v>
      </c>
      <c r="D75" s="6" t="s">
        <v>468</v>
      </c>
      <c r="E75" s="162" t="s">
        <v>469</v>
      </c>
      <c r="F75" s="119" t="s">
        <v>227</v>
      </c>
      <c r="G75" s="163">
        <v>1</v>
      </c>
      <c r="H75" s="119" t="s">
        <v>330</v>
      </c>
      <c r="I75" s="120" t="s">
        <v>420</v>
      </c>
      <c r="J75" s="121">
        <v>46070</v>
      </c>
      <c r="K75" s="164" t="s">
        <v>422</v>
      </c>
      <c r="L75" s="165" t="s">
        <v>236</v>
      </c>
      <c r="M75" s="121" t="s">
        <v>423</v>
      </c>
      <c r="N75" s="122">
        <v>3800000</v>
      </c>
      <c r="O75" s="122" t="s">
        <v>240</v>
      </c>
      <c r="P75" s="122" t="s">
        <v>234</v>
      </c>
      <c r="Q75" s="123">
        <f>IF(O75="IVA Incluido",(N75/1.19),N75)</f>
        <v>3800000</v>
      </c>
      <c r="R75" s="124">
        <f>IF(P75="Si tiene IVA",Q75*19%,0)</f>
        <v>722000</v>
      </c>
      <c r="S75" s="124">
        <f>Q75+R75</f>
        <v>4522000</v>
      </c>
      <c r="T75" s="124">
        <f>IF(B75="","",(N75*G75))</f>
        <v>3800000</v>
      </c>
      <c r="U75" s="124">
        <f>IF(B75="","",(S75*G75))</f>
        <v>4522000</v>
      </c>
      <c r="V75" s="125" t="s">
        <v>420</v>
      </c>
      <c r="W75" s="126">
        <v>46105</v>
      </c>
      <c r="X75" s="166" t="s">
        <v>410</v>
      </c>
      <c r="Y75" s="167" t="s">
        <v>236</v>
      </c>
      <c r="Z75" s="168" t="s">
        <v>411</v>
      </c>
      <c r="AA75" s="127">
        <v>2941177</v>
      </c>
      <c r="AB75" s="127" t="s">
        <v>240</v>
      </c>
      <c r="AC75" s="127" t="s">
        <v>234</v>
      </c>
      <c r="AD75" s="128">
        <f>IF(AB75="IVA Incluido",(AA75/1.19),AA75)</f>
        <v>2941177</v>
      </c>
      <c r="AE75" s="129">
        <f>IF(AC75="Si tiene IVA",AD75*19%,0)</f>
        <v>558823.63</v>
      </c>
      <c r="AF75" s="129">
        <f>AD75+AE75</f>
        <v>3500000.63</v>
      </c>
      <c r="AG75" s="129">
        <f>IF(O75="","",(AA75*G75))</f>
        <v>2941177</v>
      </c>
      <c r="AH75" s="129">
        <f>IF(O75="","",(AF75*G75))</f>
        <v>3500000.63</v>
      </c>
      <c r="AI75" s="130"/>
      <c r="AJ75" s="131"/>
      <c r="AK75" s="132"/>
      <c r="AL75" s="169"/>
      <c r="AM75" s="133"/>
      <c r="AN75" s="134"/>
      <c r="AO75" s="134"/>
      <c r="AP75" s="135"/>
      <c r="AQ75" s="136"/>
      <c r="AR75" s="137"/>
      <c r="AS75" s="137"/>
      <c r="AT75" s="137"/>
      <c r="AU75" s="137"/>
      <c r="AV75" s="138">
        <f>IF(A75="","",AVERAGE(S75,AF75,AS75))</f>
        <v>4011000.3149999999</v>
      </c>
      <c r="AW75" s="138">
        <f>IF(A75="","",AVERAGE(U75,AH75,AU75))</f>
        <v>4011000.3149999999</v>
      </c>
      <c r="AX75" s="138">
        <f>IF(N75="","",STDEV(U75,AH75,AU75))</f>
        <v>722662.68489537993</v>
      </c>
      <c r="AY75" s="139">
        <f>IF(N75="","",(AX75/AW75))</f>
        <v>0.18017018901564957</v>
      </c>
      <c r="AZ75" s="5"/>
      <c r="BA75" s="7">
        <f>COUNTA(M75,Z75,AM75)</f>
        <v>2</v>
      </c>
      <c r="BB75" s="7"/>
    </row>
    <row r="76" spans="1:54" ht="405">
      <c r="A76" s="6" t="s">
        <v>294</v>
      </c>
      <c r="B76" s="6" t="s">
        <v>294</v>
      </c>
      <c r="C76" s="6" t="s">
        <v>294</v>
      </c>
      <c r="D76" s="6" t="s">
        <v>470</v>
      </c>
      <c r="E76" s="162" t="s">
        <v>471</v>
      </c>
      <c r="F76" s="119" t="s">
        <v>297</v>
      </c>
      <c r="G76" s="163">
        <v>1</v>
      </c>
      <c r="H76" s="119"/>
      <c r="I76" s="120"/>
      <c r="J76" s="121"/>
      <c r="K76" s="164"/>
      <c r="L76" s="165"/>
      <c r="M76" s="121"/>
      <c r="N76" s="122"/>
      <c r="O76" s="122"/>
      <c r="P76" s="122"/>
      <c r="Q76" s="123" t="s">
        <v>298</v>
      </c>
      <c r="R76" s="124" t="s">
        <v>298</v>
      </c>
      <c r="S76" s="124" t="s">
        <v>298</v>
      </c>
      <c r="T76" s="124" t="s">
        <v>298</v>
      </c>
      <c r="U76" s="124" t="s">
        <v>298</v>
      </c>
      <c r="V76" s="125" t="s">
        <v>294</v>
      </c>
      <c r="W76" s="126" t="s">
        <v>294</v>
      </c>
      <c r="X76" s="166" t="s">
        <v>294</v>
      </c>
      <c r="Y76" s="167" t="s">
        <v>294</v>
      </c>
      <c r="Z76" s="168" t="s">
        <v>299</v>
      </c>
      <c r="AA76" s="127" t="s">
        <v>294</v>
      </c>
      <c r="AB76" s="127" t="s">
        <v>294</v>
      </c>
      <c r="AC76" s="127" t="s">
        <v>294</v>
      </c>
      <c r="AD76" s="128" t="s">
        <v>294</v>
      </c>
      <c r="AE76" s="129" t="s">
        <v>294</v>
      </c>
      <c r="AF76" s="129">
        <f t="shared" ref="AF76:AF81" si="30">AH76/1.19</f>
        <v>4411356.302521009</v>
      </c>
      <c r="AG76" s="129">
        <f t="shared" ref="AG76:AG81" si="31">AF76*19%</f>
        <v>838157.6974789917</v>
      </c>
      <c r="AH76" s="129">
        <v>5249514</v>
      </c>
      <c r="AI76" s="130" t="s">
        <v>294</v>
      </c>
      <c r="AJ76" s="131" t="s">
        <v>294</v>
      </c>
      <c r="AK76" s="132" t="s">
        <v>294</v>
      </c>
      <c r="AL76" s="169" t="s">
        <v>294</v>
      </c>
      <c r="AM76" s="133" t="s">
        <v>300</v>
      </c>
      <c r="AN76" s="134" t="s">
        <v>294</v>
      </c>
      <c r="AO76" s="134" t="s">
        <v>294</v>
      </c>
      <c r="AP76" s="135" t="s">
        <v>294</v>
      </c>
      <c r="AQ76" s="136">
        <v>4387954</v>
      </c>
      <c r="AR76" s="137">
        <v>833711</v>
      </c>
      <c r="AS76" s="137">
        <v>5221665</v>
      </c>
      <c r="AT76" s="137">
        <v>4387954</v>
      </c>
      <c r="AU76" s="137">
        <v>5221665</v>
      </c>
      <c r="AV76" s="138">
        <v>5235589</v>
      </c>
      <c r="AW76" s="138">
        <v>5235589</v>
      </c>
      <c r="AX76" s="138">
        <v>19692.13</v>
      </c>
      <c r="AY76" s="139">
        <v>3.8E-3</v>
      </c>
      <c r="AZ76" s="5"/>
      <c r="BA76" s="7"/>
      <c r="BB76" s="7"/>
    </row>
    <row r="77" spans="1:54" ht="405">
      <c r="A77" s="6" t="s">
        <v>294</v>
      </c>
      <c r="B77" s="6" t="s">
        <v>294</v>
      </c>
      <c r="C77" s="6" t="s">
        <v>294</v>
      </c>
      <c r="D77" s="6" t="s">
        <v>472</v>
      </c>
      <c r="E77" s="162" t="s">
        <v>473</v>
      </c>
      <c r="F77" s="119" t="s">
        <v>297</v>
      </c>
      <c r="G77" s="163">
        <v>1</v>
      </c>
      <c r="H77" s="119"/>
      <c r="I77" s="120"/>
      <c r="J77" s="121"/>
      <c r="K77" s="164"/>
      <c r="L77" s="165"/>
      <c r="M77" s="121"/>
      <c r="N77" s="122"/>
      <c r="O77" s="122"/>
      <c r="P77" s="122"/>
      <c r="Q77" s="123" t="s">
        <v>298</v>
      </c>
      <c r="R77" s="124" t="s">
        <v>298</v>
      </c>
      <c r="S77" s="124" t="s">
        <v>298</v>
      </c>
      <c r="T77" s="124" t="s">
        <v>298</v>
      </c>
      <c r="U77" s="124" t="s">
        <v>298</v>
      </c>
      <c r="V77" s="125" t="s">
        <v>294</v>
      </c>
      <c r="W77" s="126" t="s">
        <v>294</v>
      </c>
      <c r="X77" s="166" t="s">
        <v>294</v>
      </c>
      <c r="Y77" s="167" t="s">
        <v>294</v>
      </c>
      <c r="Z77" s="168" t="s">
        <v>299</v>
      </c>
      <c r="AA77" s="127" t="s">
        <v>294</v>
      </c>
      <c r="AB77" s="127" t="s">
        <v>294</v>
      </c>
      <c r="AC77" s="127" t="s">
        <v>294</v>
      </c>
      <c r="AD77" s="128" t="s">
        <v>294</v>
      </c>
      <c r="AE77" s="129" t="s">
        <v>294</v>
      </c>
      <c r="AF77" s="129">
        <f t="shared" si="30"/>
        <v>3227120.1680672271</v>
      </c>
      <c r="AG77" s="129">
        <f t="shared" si="31"/>
        <v>613152.83193277312</v>
      </c>
      <c r="AH77" s="129">
        <v>3840273</v>
      </c>
      <c r="AI77" s="130" t="s">
        <v>294</v>
      </c>
      <c r="AJ77" s="131" t="s">
        <v>294</v>
      </c>
      <c r="AK77" s="132" t="s">
        <v>294</v>
      </c>
      <c r="AL77" s="169" t="s">
        <v>294</v>
      </c>
      <c r="AM77" s="133" t="s">
        <v>300</v>
      </c>
      <c r="AN77" s="134" t="s">
        <v>294</v>
      </c>
      <c r="AO77" s="134" t="s">
        <v>294</v>
      </c>
      <c r="AP77" s="135" t="s">
        <v>294</v>
      </c>
      <c r="AQ77" s="136">
        <v>3210000</v>
      </c>
      <c r="AR77" s="137">
        <v>609900</v>
      </c>
      <c r="AS77" s="137">
        <v>3819900</v>
      </c>
      <c r="AT77" s="137">
        <v>3210000</v>
      </c>
      <c r="AU77" s="137">
        <v>3819900</v>
      </c>
      <c r="AV77" s="138">
        <v>3830086</v>
      </c>
      <c r="AW77" s="138">
        <v>3830086</v>
      </c>
      <c r="AX77" s="138">
        <v>14405.75</v>
      </c>
      <c r="AY77" s="139">
        <v>3.8E-3</v>
      </c>
      <c r="AZ77" s="5"/>
      <c r="BA77" s="7"/>
      <c r="BB77" s="7"/>
    </row>
    <row r="78" spans="1:54" ht="405">
      <c r="A78" s="6" t="s">
        <v>294</v>
      </c>
      <c r="B78" s="6" t="s">
        <v>294</v>
      </c>
      <c r="C78" s="6" t="s">
        <v>294</v>
      </c>
      <c r="D78" s="6" t="s">
        <v>474</v>
      </c>
      <c r="E78" s="162" t="s">
        <v>475</v>
      </c>
      <c r="F78" s="119" t="s">
        <v>297</v>
      </c>
      <c r="G78" s="163">
        <v>1</v>
      </c>
      <c r="H78" s="119"/>
      <c r="I78" s="120"/>
      <c r="J78" s="121"/>
      <c r="K78" s="164"/>
      <c r="L78" s="165"/>
      <c r="M78" s="121"/>
      <c r="N78" s="122"/>
      <c r="O78" s="122"/>
      <c r="P78" s="122"/>
      <c r="Q78" s="123" t="s">
        <v>298</v>
      </c>
      <c r="R78" s="124" t="s">
        <v>298</v>
      </c>
      <c r="S78" s="124" t="s">
        <v>298</v>
      </c>
      <c r="T78" s="124" t="s">
        <v>298</v>
      </c>
      <c r="U78" s="124" t="s">
        <v>298</v>
      </c>
      <c r="V78" s="125" t="s">
        <v>294</v>
      </c>
      <c r="W78" s="126" t="s">
        <v>294</v>
      </c>
      <c r="X78" s="166" t="s">
        <v>294</v>
      </c>
      <c r="Y78" s="167" t="s">
        <v>294</v>
      </c>
      <c r="Z78" s="168" t="s">
        <v>299</v>
      </c>
      <c r="AA78" s="127" t="s">
        <v>294</v>
      </c>
      <c r="AB78" s="127" t="s">
        <v>294</v>
      </c>
      <c r="AC78" s="127" t="s">
        <v>294</v>
      </c>
      <c r="AD78" s="128" t="s">
        <v>294</v>
      </c>
      <c r="AE78" s="129" t="s">
        <v>294</v>
      </c>
      <c r="AF78" s="129">
        <f t="shared" si="30"/>
        <v>32826.89075630252</v>
      </c>
      <c r="AG78" s="129">
        <f t="shared" si="31"/>
        <v>6237.1092436974786</v>
      </c>
      <c r="AH78" s="129">
        <v>39064</v>
      </c>
      <c r="AI78" s="130" t="s">
        <v>294</v>
      </c>
      <c r="AJ78" s="131" t="s">
        <v>294</v>
      </c>
      <c r="AK78" s="132" t="s">
        <v>294</v>
      </c>
      <c r="AL78" s="169" t="s">
        <v>294</v>
      </c>
      <c r="AM78" s="133" t="s">
        <v>300</v>
      </c>
      <c r="AN78" s="134" t="s">
        <v>294</v>
      </c>
      <c r="AO78" s="134" t="s">
        <v>294</v>
      </c>
      <c r="AP78" s="135" t="s">
        <v>294</v>
      </c>
      <c r="AQ78" s="136">
        <v>31719</v>
      </c>
      <c r="AR78" s="137">
        <v>6027</v>
      </c>
      <c r="AS78" s="137">
        <v>37746</v>
      </c>
      <c r="AT78" s="137">
        <v>31719</v>
      </c>
      <c r="AU78" s="137">
        <v>37746</v>
      </c>
      <c r="AV78" s="138">
        <v>38405</v>
      </c>
      <c r="AW78" s="138">
        <v>38405</v>
      </c>
      <c r="AX78" s="138">
        <v>931.55</v>
      </c>
      <c r="AY78" s="139">
        <v>2.4299999999999999E-2</v>
      </c>
      <c r="AZ78" s="5"/>
      <c r="BA78" s="7"/>
      <c r="BB78" s="7"/>
    </row>
    <row r="79" spans="1:54" ht="405">
      <c r="A79" s="6" t="s">
        <v>294</v>
      </c>
      <c r="B79" s="6" t="s">
        <v>294</v>
      </c>
      <c r="C79" s="6" t="s">
        <v>294</v>
      </c>
      <c r="D79" s="6" t="s">
        <v>476</v>
      </c>
      <c r="E79" s="162" t="s">
        <v>477</v>
      </c>
      <c r="F79" s="119" t="s">
        <v>297</v>
      </c>
      <c r="G79" s="163">
        <v>1</v>
      </c>
      <c r="H79" s="119"/>
      <c r="I79" s="120"/>
      <c r="J79" s="121"/>
      <c r="K79" s="164"/>
      <c r="L79" s="165"/>
      <c r="M79" s="121"/>
      <c r="N79" s="122"/>
      <c r="O79" s="122"/>
      <c r="P79" s="122"/>
      <c r="Q79" s="123" t="s">
        <v>298</v>
      </c>
      <c r="R79" s="124" t="s">
        <v>298</v>
      </c>
      <c r="S79" s="124" t="s">
        <v>298</v>
      </c>
      <c r="T79" s="124" t="s">
        <v>298</v>
      </c>
      <c r="U79" s="124" t="s">
        <v>298</v>
      </c>
      <c r="V79" s="125" t="s">
        <v>294</v>
      </c>
      <c r="W79" s="126" t="s">
        <v>294</v>
      </c>
      <c r="X79" s="166" t="s">
        <v>294</v>
      </c>
      <c r="Y79" s="167" t="s">
        <v>294</v>
      </c>
      <c r="Z79" s="168" t="s">
        <v>299</v>
      </c>
      <c r="AA79" s="127" t="s">
        <v>294</v>
      </c>
      <c r="AB79" s="127" t="s">
        <v>294</v>
      </c>
      <c r="AC79" s="127" t="s">
        <v>294</v>
      </c>
      <c r="AD79" s="128" t="s">
        <v>294</v>
      </c>
      <c r="AE79" s="129" t="s">
        <v>294</v>
      </c>
      <c r="AF79" s="129">
        <f t="shared" si="30"/>
        <v>1347710.924369748</v>
      </c>
      <c r="AG79" s="129">
        <f t="shared" si="31"/>
        <v>256065.07563025213</v>
      </c>
      <c r="AH79" s="129">
        <v>1603776</v>
      </c>
      <c r="AI79" s="130" t="s">
        <v>294</v>
      </c>
      <c r="AJ79" s="131" t="s">
        <v>294</v>
      </c>
      <c r="AK79" s="132" t="s">
        <v>294</v>
      </c>
      <c r="AL79" s="169" t="s">
        <v>294</v>
      </c>
      <c r="AM79" s="133" t="s">
        <v>300</v>
      </c>
      <c r="AN79" s="134" t="s">
        <v>294</v>
      </c>
      <c r="AO79" s="134" t="s">
        <v>294</v>
      </c>
      <c r="AP79" s="135" t="s">
        <v>294</v>
      </c>
      <c r="AQ79" s="136">
        <v>1302260</v>
      </c>
      <c r="AR79" s="137">
        <v>247429</v>
      </c>
      <c r="AS79" s="137">
        <v>1549689</v>
      </c>
      <c r="AT79" s="137">
        <v>1302260</v>
      </c>
      <c r="AU79" s="137">
        <v>1549689</v>
      </c>
      <c r="AV79" s="138">
        <v>1576732</v>
      </c>
      <c r="AW79" s="138">
        <v>1576732</v>
      </c>
      <c r="AX79" s="138">
        <v>38245.410000000003</v>
      </c>
      <c r="AY79" s="139">
        <v>2.4299999999999999E-2</v>
      </c>
      <c r="AZ79" s="5"/>
      <c r="BA79" s="7"/>
      <c r="BB79" s="7"/>
    </row>
    <row r="80" spans="1:54" ht="405">
      <c r="A80" s="6" t="s">
        <v>294</v>
      </c>
      <c r="B80" s="6" t="s">
        <v>294</v>
      </c>
      <c r="C80" s="6" t="s">
        <v>294</v>
      </c>
      <c r="D80" s="6" t="s">
        <v>478</v>
      </c>
      <c r="E80" s="162" t="s">
        <v>479</v>
      </c>
      <c r="F80" s="119" t="s">
        <v>297</v>
      </c>
      <c r="G80" s="163">
        <v>1</v>
      </c>
      <c r="H80" s="119"/>
      <c r="I80" s="120"/>
      <c r="J80" s="121"/>
      <c r="K80" s="164"/>
      <c r="L80" s="165"/>
      <c r="M80" s="121"/>
      <c r="N80" s="122"/>
      <c r="O80" s="122"/>
      <c r="P80" s="122"/>
      <c r="Q80" s="123" t="s">
        <v>298</v>
      </c>
      <c r="R80" s="124" t="s">
        <v>298</v>
      </c>
      <c r="S80" s="124" t="s">
        <v>298</v>
      </c>
      <c r="T80" s="124" t="s">
        <v>298</v>
      </c>
      <c r="U80" s="124" t="s">
        <v>298</v>
      </c>
      <c r="V80" s="125" t="s">
        <v>294</v>
      </c>
      <c r="W80" s="126" t="s">
        <v>294</v>
      </c>
      <c r="X80" s="166" t="s">
        <v>294</v>
      </c>
      <c r="Y80" s="167" t="s">
        <v>294</v>
      </c>
      <c r="Z80" s="168" t="s">
        <v>299</v>
      </c>
      <c r="AA80" s="127" t="s">
        <v>294</v>
      </c>
      <c r="AB80" s="127" t="s">
        <v>294</v>
      </c>
      <c r="AC80" s="127" t="s">
        <v>294</v>
      </c>
      <c r="AD80" s="128" t="s">
        <v>294</v>
      </c>
      <c r="AE80" s="129" t="s">
        <v>294</v>
      </c>
      <c r="AF80" s="129">
        <f t="shared" si="30"/>
        <v>121305.04201680672</v>
      </c>
      <c r="AG80" s="129">
        <f t="shared" si="31"/>
        <v>23047.957983193279</v>
      </c>
      <c r="AH80" s="129">
        <v>144353</v>
      </c>
      <c r="AI80" s="130" t="s">
        <v>294</v>
      </c>
      <c r="AJ80" s="131" t="s">
        <v>294</v>
      </c>
      <c r="AK80" s="132" t="s">
        <v>294</v>
      </c>
      <c r="AL80" s="169" t="s">
        <v>294</v>
      </c>
      <c r="AM80" s="133" t="s">
        <v>300</v>
      </c>
      <c r="AN80" s="134" t="s">
        <v>294</v>
      </c>
      <c r="AO80" s="134" t="s">
        <v>294</v>
      </c>
      <c r="AP80" s="135" t="s">
        <v>294</v>
      </c>
      <c r="AQ80" s="136">
        <v>117214</v>
      </c>
      <c r="AR80" s="137">
        <v>22271</v>
      </c>
      <c r="AS80" s="137">
        <v>139485</v>
      </c>
      <c r="AT80" s="137">
        <v>117214</v>
      </c>
      <c r="AU80" s="137">
        <v>139485</v>
      </c>
      <c r="AV80" s="138">
        <v>141919</v>
      </c>
      <c r="AW80" s="138">
        <v>141919</v>
      </c>
      <c r="AX80" s="138">
        <v>3442.41</v>
      </c>
      <c r="AY80" s="139">
        <v>2.4299999999999999E-2</v>
      </c>
      <c r="AZ80" s="5"/>
      <c r="BA80" s="7"/>
      <c r="BB80" s="7"/>
    </row>
    <row r="81" spans="1:54" ht="405">
      <c r="A81" s="6" t="s">
        <v>294</v>
      </c>
      <c r="B81" s="6" t="s">
        <v>294</v>
      </c>
      <c r="C81" s="6" t="s">
        <v>294</v>
      </c>
      <c r="D81" s="6" t="s">
        <v>480</v>
      </c>
      <c r="E81" s="162" t="s">
        <v>481</v>
      </c>
      <c r="F81" s="119" t="s">
        <v>297</v>
      </c>
      <c r="G81" s="163">
        <v>1</v>
      </c>
      <c r="H81" s="119"/>
      <c r="I81" s="120"/>
      <c r="J81" s="121"/>
      <c r="K81" s="164"/>
      <c r="L81" s="165"/>
      <c r="M81" s="121"/>
      <c r="N81" s="122"/>
      <c r="O81" s="122"/>
      <c r="P81" s="122"/>
      <c r="Q81" s="123" t="s">
        <v>298</v>
      </c>
      <c r="R81" s="124" t="s">
        <v>298</v>
      </c>
      <c r="S81" s="124" t="s">
        <v>298</v>
      </c>
      <c r="T81" s="124" t="s">
        <v>298</v>
      </c>
      <c r="U81" s="124" t="s">
        <v>298</v>
      </c>
      <c r="V81" s="125" t="s">
        <v>294</v>
      </c>
      <c r="W81" s="126" t="s">
        <v>294</v>
      </c>
      <c r="X81" s="166" t="s">
        <v>294</v>
      </c>
      <c r="Y81" s="167" t="s">
        <v>294</v>
      </c>
      <c r="Z81" s="168" t="s">
        <v>299</v>
      </c>
      <c r="AA81" s="127" t="s">
        <v>294</v>
      </c>
      <c r="AB81" s="127" t="s">
        <v>294</v>
      </c>
      <c r="AC81" s="127" t="s">
        <v>294</v>
      </c>
      <c r="AD81" s="128" t="s">
        <v>294</v>
      </c>
      <c r="AE81" s="129" t="s">
        <v>294</v>
      </c>
      <c r="AF81" s="129">
        <f t="shared" si="30"/>
        <v>514745.37815126055</v>
      </c>
      <c r="AG81" s="129">
        <f t="shared" si="31"/>
        <v>97801.621848739509</v>
      </c>
      <c r="AH81" s="129">
        <v>612547</v>
      </c>
      <c r="AI81" s="130" t="s">
        <v>294</v>
      </c>
      <c r="AJ81" s="131" t="s">
        <v>294</v>
      </c>
      <c r="AK81" s="132" t="s">
        <v>294</v>
      </c>
      <c r="AL81" s="169" t="s">
        <v>294</v>
      </c>
      <c r="AM81" s="133" t="s">
        <v>300</v>
      </c>
      <c r="AN81" s="134" t="s">
        <v>294</v>
      </c>
      <c r="AO81" s="134" t="s">
        <v>294</v>
      </c>
      <c r="AP81" s="135" t="s">
        <v>294</v>
      </c>
      <c r="AQ81" s="136">
        <v>497386</v>
      </c>
      <c r="AR81" s="137">
        <v>94503</v>
      </c>
      <c r="AS81" s="137">
        <v>591889</v>
      </c>
      <c r="AT81" s="137">
        <v>497386</v>
      </c>
      <c r="AU81" s="137">
        <v>591889</v>
      </c>
      <c r="AV81" s="138">
        <v>602218</v>
      </c>
      <c r="AW81" s="138">
        <v>602218</v>
      </c>
      <c r="AX81" s="138">
        <v>14607.48</v>
      </c>
      <c r="AY81" s="139">
        <v>2.4299999999999999E-2</v>
      </c>
      <c r="AZ81" s="5"/>
      <c r="BA81" s="7"/>
      <c r="BB81" s="7"/>
    </row>
    <row r="82" spans="1:54" ht="60">
      <c r="A82" s="6" t="s">
        <v>223</v>
      </c>
      <c r="B82" s="6" t="s">
        <v>301</v>
      </c>
      <c r="C82" s="6">
        <v>11111808</v>
      </c>
      <c r="D82" s="6" t="s">
        <v>482</v>
      </c>
      <c r="E82" s="162" t="s">
        <v>483</v>
      </c>
      <c r="F82" s="119" t="s">
        <v>227</v>
      </c>
      <c r="G82" s="163">
        <v>1</v>
      </c>
      <c r="H82" s="119" t="s">
        <v>228</v>
      </c>
      <c r="I82" s="120" t="s">
        <v>242</v>
      </c>
      <c r="J82" s="121">
        <v>46070</v>
      </c>
      <c r="K82" s="164" t="s">
        <v>306</v>
      </c>
      <c r="L82" s="165" t="s">
        <v>236</v>
      </c>
      <c r="M82" s="121" t="s">
        <v>307</v>
      </c>
      <c r="N82" s="122">
        <v>4000</v>
      </c>
      <c r="O82" s="122" t="s">
        <v>240</v>
      </c>
      <c r="P82" s="122" t="s">
        <v>234</v>
      </c>
      <c r="Q82" s="123">
        <f>IF(O82="IVA Incluido",(N82/1.19),N82)</f>
        <v>4000</v>
      </c>
      <c r="R82" s="124">
        <f>IF(P82="Si tiene IVA",Q82*19%,0)</f>
        <v>760</v>
      </c>
      <c r="S82" s="124">
        <f>Q82+R82</f>
        <v>4760</v>
      </c>
      <c r="T82" s="124">
        <f>IF(B82="","",(N82*G82))</f>
        <v>4000</v>
      </c>
      <c r="U82" s="124">
        <f>IF(B82="","",(S82*G82))</f>
        <v>4760</v>
      </c>
      <c r="V82" s="125" t="s">
        <v>242</v>
      </c>
      <c r="W82" s="126">
        <v>46062</v>
      </c>
      <c r="X82" s="166" t="s">
        <v>484</v>
      </c>
      <c r="Y82" s="167" t="s">
        <v>236</v>
      </c>
      <c r="Z82" s="168" t="s">
        <v>485</v>
      </c>
      <c r="AA82" s="127">
        <v>5600</v>
      </c>
      <c r="AB82" s="127" t="s">
        <v>233</v>
      </c>
      <c r="AC82" s="127" t="s">
        <v>234</v>
      </c>
      <c r="AD82" s="128">
        <f>IF(AB82="IVA Incluido",(AA82/1.19),AA82)</f>
        <v>4705.8823529411766</v>
      </c>
      <c r="AE82" s="129">
        <f>IF(AC82="Si tiene IVA",AD82*19%,0)</f>
        <v>894.11764705882354</v>
      </c>
      <c r="AF82" s="129">
        <f>AD82+AE82</f>
        <v>5600</v>
      </c>
      <c r="AG82" s="129">
        <f>IF(O82="","",(AA82*G82))</f>
        <v>5600</v>
      </c>
      <c r="AH82" s="129">
        <f>IF(O82="","",(AF82*G82))</f>
        <v>5600</v>
      </c>
      <c r="AI82" s="130" t="s">
        <v>242</v>
      </c>
      <c r="AJ82" s="131">
        <v>46064</v>
      </c>
      <c r="AK82" s="132" t="s">
        <v>486</v>
      </c>
      <c r="AL82" s="169" t="s">
        <v>236</v>
      </c>
      <c r="AM82" s="133" t="s">
        <v>487</v>
      </c>
      <c r="AN82" s="134">
        <v>5500</v>
      </c>
      <c r="AO82" s="134" t="s">
        <v>233</v>
      </c>
      <c r="AP82" s="135" t="s">
        <v>234</v>
      </c>
      <c r="AQ82" s="136">
        <f>IF(AO82="IVA Incluido",(AN82/1.19),AN82)</f>
        <v>4621.8487394957983</v>
      </c>
      <c r="AR82" s="137">
        <f>IF(AP82="Si tiene IVA",AQ82*19%,0)</f>
        <v>878.15126050420167</v>
      </c>
      <c r="AS82" s="137">
        <f>AQ82+AR82</f>
        <v>5500</v>
      </c>
      <c r="AT82" s="137">
        <f>IF(AB82="","",(AN82*G82))</f>
        <v>5500</v>
      </c>
      <c r="AU82" s="137">
        <f>IF(AB82="","",(AS82*G82))</f>
        <v>5500</v>
      </c>
      <c r="AV82" s="138">
        <f>IF(A82="","",AVERAGE(S82,AF82,AS82))</f>
        <v>5286.666666666667</v>
      </c>
      <c r="AW82" s="138">
        <f>IF(A82="","",AVERAGE(U82,AH82,AU82))</f>
        <v>5286.666666666667</v>
      </c>
      <c r="AX82" s="138">
        <f>IF(N82="","",STDEV(U82,AH82,AU82))</f>
        <v>458.83911486852702</v>
      </c>
      <c r="AY82" s="139">
        <f>IF(N82="","",(AX82/AW82))</f>
        <v>8.6791761954954666E-2</v>
      </c>
      <c r="AZ82" s="5"/>
      <c r="BA82" s="7">
        <f>COUNTA(M82,Z82,AM82)</f>
        <v>3</v>
      </c>
      <c r="BB82" s="7"/>
    </row>
    <row r="83" spans="1:54" ht="405">
      <c r="A83" s="6" t="s">
        <v>294</v>
      </c>
      <c r="B83" s="6" t="s">
        <v>294</v>
      </c>
      <c r="C83" s="6" t="s">
        <v>294</v>
      </c>
      <c r="D83" s="6" t="s">
        <v>488</v>
      </c>
      <c r="E83" s="162" t="s">
        <v>489</v>
      </c>
      <c r="F83" s="119" t="s">
        <v>297</v>
      </c>
      <c r="G83" s="163">
        <v>1</v>
      </c>
      <c r="H83" s="119"/>
      <c r="I83" s="120"/>
      <c r="J83" s="121"/>
      <c r="K83" s="164"/>
      <c r="L83" s="165"/>
      <c r="M83" s="121"/>
      <c r="N83" s="122"/>
      <c r="O83" s="122"/>
      <c r="P83" s="122"/>
      <c r="Q83" s="123" t="s">
        <v>298</v>
      </c>
      <c r="R83" s="124" t="s">
        <v>298</v>
      </c>
      <c r="S83" s="124" t="s">
        <v>298</v>
      </c>
      <c r="T83" s="124" t="s">
        <v>298</v>
      </c>
      <c r="U83" s="124" t="s">
        <v>298</v>
      </c>
      <c r="V83" s="125" t="s">
        <v>294</v>
      </c>
      <c r="W83" s="126" t="s">
        <v>294</v>
      </c>
      <c r="X83" s="166" t="s">
        <v>294</v>
      </c>
      <c r="Y83" s="167" t="s">
        <v>294</v>
      </c>
      <c r="Z83" s="168" t="s">
        <v>299</v>
      </c>
      <c r="AA83" s="127" t="s">
        <v>294</v>
      </c>
      <c r="AB83" s="127" t="s">
        <v>294</v>
      </c>
      <c r="AC83" s="127" t="s">
        <v>294</v>
      </c>
      <c r="AD83" s="128" t="s">
        <v>294</v>
      </c>
      <c r="AE83" s="129" t="s">
        <v>294</v>
      </c>
      <c r="AF83" s="129">
        <f>AH83/1.19</f>
        <v>3503882.3529411769</v>
      </c>
      <c r="AG83" s="129">
        <f>AF83*19%</f>
        <v>665737.64705882361</v>
      </c>
      <c r="AH83" s="129">
        <v>4169620</v>
      </c>
      <c r="AI83" s="130" t="s">
        <v>294</v>
      </c>
      <c r="AJ83" s="131" t="s">
        <v>294</v>
      </c>
      <c r="AK83" s="132" t="s">
        <v>294</v>
      </c>
      <c r="AL83" s="169" t="s">
        <v>294</v>
      </c>
      <c r="AM83" s="133" t="s">
        <v>300</v>
      </c>
      <c r="AN83" s="134" t="s">
        <v>294</v>
      </c>
      <c r="AO83" s="134" t="s">
        <v>294</v>
      </c>
      <c r="AP83" s="135" t="s">
        <v>294</v>
      </c>
      <c r="AQ83" s="136">
        <v>3402311</v>
      </c>
      <c r="AR83" s="137">
        <v>646439</v>
      </c>
      <c r="AS83" s="137">
        <v>4048750</v>
      </c>
      <c r="AT83" s="137">
        <v>3402311</v>
      </c>
      <c r="AU83" s="137">
        <v>4048750</v>
      </c>
      <c r="AV83" s="138">
        <v>4109185</v>
      </c>
      <c r="AW83" s="138">
        <v>4109185</v>
      </c>
      <c r="AX83" s="138">
        <v>85468</v>
      </c>
      <c r="AY83" s="139">
        <v>2.0799999999999999E-2</v>
      </c>
      <c r="AZ83" s="5"/>
      <c r="BA83" s="7"/>
      <c r="BB83" s="7"/>
    </row>
    <row r="84" spans="1:54" ht="405">
      <c r="A84" s="6" t="s">
        <v>294</v>
      </c>
      <c r="B84" s="6" t="s">
        <v>294</v>
      </c>
      <c r="C84" s="6" t="s">
        <v>294</v>
      </c>
      <c r="D84" s="6" t="s">
        <v>490</v>
      </c>
      <c r="E84" s="162" t="s">
        <v>491</v>
      </c>
      <c r="F84" s="119" t="s">
        <v>297</v>
      </c>
      <c r="G84" s="163">
        <v>1</v>
      </c>
      <c r="H84" s="119"/>
      <c r="I84" s="120"/>
      <c r="J84" s="121"/>
      <c r="K84" s="164"/>
      <c r="L84" s="165"/>
      <c r="M84" s="121"/>
      <c r="N84" s="122"/>
      <c r="O84" s="122"/>
      <c r="P84" s="122"/>
      <c r="Q84" s="123" t="s">
        <v>298</v>
      </c>
      <c r="R84" s="124" t="s">
        <v>298</v>
      </c>
      <c r="S84" s="124" t="s">
        <v>298</v>
      </c>
      <c r="T84" s="124" t="s">
        <v>298</v>
      </c>
      <c r="U84" s="124" t="s">
        <v>298</v>
      </c>
      <c r="V84" s="125" t="s">
        <v>294</v>
      </c>
      <c r="W84" s="126" t="s">
        <v>294</v>
      </c>
      <c r="X84" s="166" t="s">
        <v>294</v>
      </c>
      <c r="Y84" s="167" t="s">
        <v>294</v>
      </c>
      <c r="Z84" s="168" t="s">
        <v>299</v>
      </c>
      <c r="AA84" s="127" t="s">
        <v>294</v>
      </c>
      <c r="AB84" s="127" t="s">
        <v>294</v>
      </c>
      <c r="AC84" s="127" t="s">
        <v>294</v>
      </c>
      <c r="AD84" s="128" t="s">
        <v>294</v>
      </c>
      <c r="AE84" s="129" t="s">
        <v>294</v>
      </c>
      <c r="AF84" s="129">
        <f>AH84/1.19</f>
        <v>2300276.4705882352</v>
      </c>
      <c r="AG84" s="129">
        <f>AF84*19%</f>
        <v>437052.5294117647</v>
      </c>
      <c r="AH84" s="129">
        <v>2737329</v>
      </c>
      <c r="AI84" s="130" t="s">
        <v>294</v>
      </c>
      <c r="AJ84" s="131" t="s">
        <v>294</v>
      </c>
      <c r="AK84" s="132" t="s">
        <v>294</v>
      </c>
      <c r="AL84" s="169" t="s">
        <v>294</v>
      </c>
      <c r="AM84" s="133" t="s">
        <v>300</v>
      </c>
      <c r="AN84" s="134" t="s">
        <v>294</v>
      </c>
      <c r="AO84" s="134" t="s">
        <v>294</v>
      </c>
      <c r="AP84" s="135" t="s">
        <v>294</v>
      </c>
      <c r="AQ84" s="136">
        <v>2233596</v>
      </c>
      <c r="AR84" s="137">
        <v>424383</v>
      </c>
      <c r="AS84" s="137">
        <v>2657979</v>
      </c>
      <c r="AT84" s="137">
        <v>2233596</v>
      </c>
      <c r="AU84" s="137">
        <v>2657979</v>
      </c>
      <c r="AV84" s="138">
        <v>2697654</v>
      </c>
      <c r="AW84" s="138">
        <v>2697654</v>
      </c>
      <c r="AX84" s="138">
        <v>56109.2</v>
      </c>
      <c r="AY84" s="139">
        <v>2.0799999999999999E-2</v>
      </c>
      <c r="AZ84" s="5"/>
      <c r="BA84" s="7"/>
      <c r="BB84" s="7"/>
    </row>
    <row r="85" spans="1:54" ht="210">
      <c r="A85" s="6" t="s">
        <v>223</v>
      </c>
      <c r="B85" s="6" t="s">
        <v>492</v>
      </c>
      <c r="C85" s="6" t="s">
        <v>493</v>
      </c>
      <c r="D85" s="6" t="s">
        <v>494</v>
      </c>
      <c r="E85" s="162" t="s">
        <v>495</v>
      </c>
      <c r="F85" s="119" t="s">
        <v>227</v>
      </c>
      <c r="G85" s="163">
        <v>1</v>
      </c>
      <c r="H85" s="119" t="s">
        <v>330</v>
      </c>
      <c r="I85" s="120" t="s">
        <v>496</v>
      </c>
      <c r="J85" s="121">
        <v>46149</v>
      </c>
      <c r="K85" s="164" t="s">
        <v>497</v>
      </c>
      <c r="L85" s="165" t="s">
        <v>231</v>
      </c>
      <c r="M85" s="121" t="s">
        <v>498</v>
      </c>
      <c r="N85" s="122">
        <v>2200000</v>
      </c>
      <c r="O85" s="122" t="s">
        <v>240</v>
      </c>
      <c r="P85" s="122" t="s">
        <v>234</v>
      </c>
      <c r="Q85" s="123">
        <f>IF(O85="IVA Incluido",(N85/1.19),N85)</f>
        <v>2200000</v>
      </c>
      <c r="R85" s="124">
        <f>IF(P85="Si tiene IVA",Q85*19%,0)</f>
        <v>418000</v>
      </c>
      <c r="S85" s="124">
        <f>Q85+R85</f>
        <v>2618000</v>
      </c>
      <c r="T85" s="124">
        <f>IF(B85="","",(N85*G85))</f>
        <v>2200000</v>
      </c>
      <c r="U85" s="124">
        <f>IF(B85="","",(S85*G85))</f>
        <v>2618000</v>
      </c>
      <c r="V85" s="125" t="s">
        <v>229</v>
      </c>
      <c r="W85" s="126">
        <v>46078</v>
      </c>
      <c r="X85" s="166" t="s">
        <v>499</v>
      </c>
      <c r="Y85" s="167" t="s">
        <v>231</v>
      </c>
      <c r="Z85" s="168" t="s">
        <v>500</v>
      </c>
      <c r="AA85" s="127">
        <v>1848742</v>
      </c>
      <c r="AB85" s="127" t="s">
        <v>240</v>
      </c>
      <c r="AC85" s="127" t="s">
        <v>234</v>
      </c>
      <c r="AD85" s="128">
        <f>IF(AB85="IVA Incluido",(AA85/1.19),AA85)</f>
        <v>1848742</v>
      </c>
      <c r="AE85" s="129">
        <f>IF(AC85="Si tiene IVA",AD85*19%,0)</f>
        <v>351260.98</v>
      </c>
      <c r="AF85" s="129">
        <f>AD85+AE85</f>
        <v>2200002.98</v>
      </c>
      <c r="AG85" s="129">
        <f>IF(O85="","",(AA85*G85))</f>
        <v>1848742</v>
      </c>
      <c r="AH85" s="129">
        <f>IF(O85="","",(AF85*G85))</f>
        <v>2200002.98</v>
      </c>
      <c r="AI85" s="130" t="s">
        <v>242</v>
      </c>
      <c r="AJ85" s="131">
        <v>46142</v>
      </c>
      <c r="AK85" s="132" t="s">
        <v>501</v>
      </c>
      <c r="AL85" s="169" t="s">
        <v>231</v>
      </c>
      <c r="AM85" s="133" t="s">
        <v>502</v>
      </c>
      <c r="AN85" s="134">
        <v>1583193</v>
      </c>
      <c r="AO85" s="134" t="s">
        <v>240</v>
      </c>
      <c r="AP85" s="135" t="s">
        <v>234</v>
      </c>
      <c r="AQ85" s="136">
        <f>IF(AO85="IVA Incluido",(AN85/1.19),AN85)</f>
        <v>1583193</v>
      </c>
      <c r="AR85" s="137">
        <f>IF(AP85="Si tiene IVA",AQ85*19%,0)</f>
        <v>300806.67</v>
      </c>
      <c r="AS85" s="137">
        <f>AQ85+AR85</f>
        <v>1883999.67</v>
      </c>
      <c r="AT85" s="137">
        <f>IF(AB85="","",(AN85*G85))</f>
        <v>1583193</v>
      </c>
      <c r="AU85" s="137">
        <f>IF(AB85="","",(AS85*G85))</f>
        <v>1883999.67</v>
      </c>
      <c r="AV85" s="138">
        <f>IF(A85="","",AVERAGE(S85,AF85,AS85))</f>
        <v>2234000.8833333333</v>
      </c>
      <c r="AW85" s="138">
        <f>IF(A85="","",AVERAGE(U85,AH85,AU85))</f>
        <v>2234000.8833333333</v>
      </c>
      <c r="AX85" s="138">
        <f>IF(N85="","",STDEV(U85,AH85,AU85))</f>
        <v>368179.32340548711</v>
      </c>
      <c r="AY85" s="139">
        <f>IF(N85="","",(AX85/AW85))</f>
        <v>0.16480715211541455</v>
      </c>
      <c r="AZ85" s="5"/>
      <c r="BA85" s="7">
        <f>COUNTA(M85,Z85,AM85)</f>
        <v>3</v>
      </c>
      <c r="BB85" s="7"/>
    </row>
    <row r="86" spans="1:54" ht="405">
      <c r="A86" s="6" t="s">
        <v>294</v>
      </c>
      <c r="B86" s="6" t="s">
        <v>294</v>
      </c>
      <c r="C86" s="6" t="s">
        <v>294</v>
      </c>
      <c r="D86" s="6" t="s">
        <v>503</v>
      </c>
      <c r="E86" s="162" t="s">
        <v>504</v>
      </c>
      <c r="F86" s="119" t="s">
        <v>297</v>
      </c>
      <c r="G86" s="163">
        <v>1</v>
      </c>
      <c r="H86" s="119"/>
      <c r="I86" s="120"/>
      <c r="J86" s="121"/>
      <c r="K86" s="164"/>
      <c r="L86" s="165"/>
      <c r="M86" s="121"/>
      <c r="N86" s="122"/>
      <c r="O86" s="122"/>
      <c r="P86" s="122"/>
      <c r="Q86" s="123" t="s">
        <v>298</v>
      </c>
      <c r="R86" s="124" t="s">
        <v>298</v>
      </c>
      <c r="S86" s="124" t="s">
        <v>298</v>
      </c>
      <c r="T86" s="124" t="s">
        <v>298</v>
      </c>
      <c r="U86" s="124" t="s">
        <v>298</v>
      </c>
      <c r="V86" s="125" t="s">
        <v>294</v>
      </c>
      <c r="W86" s="126" t="s">
        <v>294</v>
      </c>
      <c r="X86" s="166" t="s">
        <v>294</v>
      </c>
      <c r="Y86" s="167" t="s">
        <v>294</v>
      </c>
      <c r="Z86" s="168" t="s">
        <v>299</v>
      </c>
      <c r="AA86" s="127" t="s">
        <v>294</v>
      </c>
      <c r="AB86" s="127" t="s">
        <v>294</v>
      </c>
      <c r="AC86" s="127" t="s">
        <v>294</v>
      </c>
      <c r="AD86" s="128" t="s">
        <v>294</v>
      </c>
      <c r="AE86" s="129" t="s">
        <v>294</v>
      </c>
      <c r="AF86" s="129">
        <f>AH86/1.19</f>
        <v>1563573.9495798319</v>
      </c>
      <c r="AG86" s="129">
        <f>AF86*19%</f>
        <v>297079.05042016809</v>
      </c>
      <c r="AH86" s="129">
        <v>1860653</v>
      </c>
      <c r="AI86" s="130" t="s">
        <v>294</v>
      </c>
      <c r="AJ86" s="131" t="s">
        <v>294</v>
      </c>
      <c r="AK86" s="132" t="s">
        <v>294</v>
      </c>
      <c r="AL86" s="169" t="s">
        <v>294</v>
      </c>
      <c r="AM86" s="133" t="s">
        <v>300</v>
      </c>
      <c r="AN86" s="134" t="s">
        <v>294</v>
      </c>
      <c r="AO86" s="134" t="s">
        <v>294</v>
      </c>
      <c r="AP86" s="135" t="s">
        <v>294</v>
      </c>
      <c r="AQ86" s="136">
        <v>1518249</v>
      </c>
      <c r="AR86" s="137">
        <v>288467</v>
      </c>
      <c r="AS86" s="137">
        <v>1806716</v>
      </c>
      <c r="AT86" s="137">
        <v>1518249</v>
      </c>
      <c r="AU86" s="137">
        <v>1806716</v>
      </c>
      <c r="AV86" s="138">
        <v>1833685</v>
      </c>
      <c r="AW86" s="138">
        <v>1833685</v>
      </c>
      <c r="AX86" s="138">
        <v>38139.279999999999</v>
      </c>
      <c r="AY86" s="139">
        <v>2.0799999999999999E-2</v>
      </c>
      <c r="AZ86" s="5"/>
      <c r="BA86" s="7"/>
      <c r="BB86" s="7"/>
    </row>
    <row r="87" spans="1:54" ht="150">
      <c r="A87" s="6" t="s">
        <v>223</v>
      </c>
      <c r="B87" s="6" t="s">
        <v>492</v>
      </c>
      <c r="C87" s="6" t="s">
        <v>493</v>
      </c>
      <c r="D87" s="6" t="s">
        <v>505</v>
      </c>
      <c r="E87" s="162" t="s">
        <v>506</v>
      </c>
      <c r="F87" s="119" t="s">
        <v>227</v>
      </c>
      <c r="G87" s="163">
        <v>1</v>
      </c>
      <c r="H87" s="119" t="s">
        <v>330</v>
      </c>
      <c r="I87" s="120" t="s">
        <v>420</v>
      </c>
      <c r="J87" s="121">
        <v>46056</v>
      </c>
      <c r="K87" s="164" t="s">
        <v>421</v>
      </c>
      <c r="L87" s="165" t="s">
        <v>236</v>
      </c>
      <c r="M87" s="121" t="s">
        <v>320</v>
      </c>
      <c r="N87" s="122">
        <v>3150000</v>
      </c>
      <c r="O87" s="122" t="s">
        <v>240</v>
      </c>
      <c r="P87" s="122" t="s">
        <v>234</v>
      </c>
      <c r="Q87" s="123">
        <f t="shared" ref="Q87:Q104" si="32">IF(O87="IVA Incluido",(N87/1.19),N87)</f>
        <v>3150000</v>
      </c>
      <c r="R87" s="124">
        <f t="shared" ref="R87:R95" si="33">IF(P87="Si tiene IVA",Q87*19%,0)</f>
        <v>598500</v>
      </c>
      <c r="S87" s="124">
        <f t="shared" ref="S87:S104" si="34">Q87+R87</f>
        <v>3748500</v>
      </c>
      <c r="T87" s="124">
        <f t="shared" ref="T87:T104" si="35">IF(B87="","",(N87*G87))</f>
        <v>3150000</v>
      </c>
      <c r="U87" s="124">
        <f t="shared" ref="U87:U104" si="36">IF(B87="","",(S87*G87))</f>
        <v>3748500</v>
      </c>
      <c r="V87" s="125" t="s">
        <v>242</v>
      </c>
      <c r="W87" s="126">
        <v>46142</v>
      </c>
      <c r="X87" s="166" t="s">
        <v>410</v>
      </c>
      <c r="Y87" s="167" t="s">
        <v>231</v>
      </c>
      <c r="Z87" s="168" t="s">
        <v>507</v>
      </c>
      <c r="AA87" s="127">
        <v>3200000</v>
      </c>
      <c r="AB87" s="127" t="s">
        <v>240</v>
      </c>
      <c r="AC87" s="127" t="s">
        <v>234</v>
      </c>
      <c r="AD87" s="128">
        <f t="shared" ref="AD87:AD104" si="37">IF(AB87="IVA Incluido",(AA87/1.19),AA87)</f>
        <v>3200000</v>
      </c>
      <c r="AE87" s="129">
        <f t="shared" ref="AE87:AE104" si="38">IF(AC87="Si tiene IVA",AD87*19%,0)</f>
        <v>608000</v>
      </c>
      <c r="AF87" s="129">
        <f t="shared" ref="AF87:AF104" si="39">AD87+AE87</f>
        <v>3808000</v>
      </c>
      <c r="AG87" s="129">
        <f t="shared" ref="AG87:AG104" si="40">IF(O87="","",(AA87*G87))</f>
        <v>3200000</v>
      </c>
      <c r="AH87" s="129">
        <f t="shared" ref="AH87:AH104" si="41">IF(O87="","",(AF87*G87))</f>
        <v>3808000</v>
      </c>
      <c r="AI87" s="130" t="s">
        <v>508</v>
      </c>
      <c r="AJ87" s="131">
        <v>46132</v>
      </c>
      <c r="AK87" s="132" t="s">
        <v>509</v>
      </c>
      <c r="AL87" s="169" t="s">
        <v>231</v>
      </c>
      <c r="AM87" s="133" t="s">
        <v>510</v>
      </c>
      <c r="AN87" s="134">
        <v>2865546.22</v>
      </c>
      <c r="AO87" s="134" t="s">
        <v>240</v>
      </c>
      <c r="AP87" s="135" t="s">
        <v>234</v>
      </c>
      <c r="AQ87" s="136">
        <f t="shared" ref="AQ87:AQ104" si="42">IF(AO87="IVA Incluido",(AN87/1.19),AN87)</f>
        <v>2865546.22</v>
      </c>
      <c r="AR87" s="137">
        <f t="shared" ref="AR87:AR104" si="43">IF(AP87="Si tiene IVA",AQ87*19%,0)</f>
        <v>544453.7818</v>
      </c>
      <c r="AS87" s="137">
        <f t="shared" ref="AS87:AS104" si="44">AQ87+AR87</f>
        <v>3410000.0018000002</v>
      </c>
      <c r="AT87" s="137">
        <f t="shared" ref="AT87:AT104" si="45">IF(AB87="","",(AN87*G87))</f>
        <v>2865546.22</v>
      </c>
      <c r="AU87" s="137">
        <f t="shared" ref="AU87:AU104" si="46">IF(AB87="","",(AS87*G87))</f>
        <v>3410000.0018000002</v>
      </c>
      <c r="AV87" s="138">
        <f t="shared" ref="AV87:AV104" si="47">IF(A87="","",AVERAGE(S87,AF87,AS87))</f>
        <v>3655500.0006000004</v>
      </c>
      <c r="AW87" s="138">
        <f t="shared" ref="AW87:AW104" si="48">IF(A87="","",AVERAGE(U87,AH87,AU87))</f>
        <v>3655500.0006000004</v>
      </c>
      <c r="AX87" s="138">
        <f t="shared" ref="AX87:AX104" si="49">IF(N87="","",STDEV(U87,AH87,AU87))</f>
        <v>214680.57564227824</v>
      </c>
      <c r="AY87" s="139">
        <f t="shared" ref="AY87:AY104" si="50">IF(N87="","",(AX87/AW87))</f>
        <v>5.872810165696659E-2</v>
      </c>
      <c r="AZ87" s="5"/>
      <c r="BA87" s="7">
        <f t="shared" ref="BA87:BA104" si="51">COUNTA(M87,Z87,AM87)</f>
        <v>3</v>
      </c>
      <c r="BB87" s="7"/>
    </row>
    <row r="88" spans="1:54" ht="150">
      <c r="A88" s="6" t="s">
        <v>223</v>
      </c>
      <c r="B88" s="6" t="s">
        <v>301</v>
      </c>
      <c r="C88" s="6"/>
      <c r="D88" s="6" t="s">
        <v>511</v>
      </c>
      <c r="E88" s="162" t="s">
        <v>512</v>
      </c>
      <c r="F88" s="119" t="s">
        <v>227</v>
      </c>
      <c r="G88" s="163">
        <v>1</v>
      </c>
      <c r="H88" s="119" t="s">
        <v>228</v>
      </c>
      <c r="I88" s="120" t="s">
        <v>242</v>
      </c>
      <c r="J88" s="121">
        <v>46069</v>
      </c>
      <c r="K88" s="164" t="s">
        <v>513</v>
      </c>
      <c r="L88" s="165" t="s">
        <v>236</v>
      </c>
      <c r="M88" s="121" t="s">
        <v>514</v>
      </c>
      <c r="N88" s="122">
        <v>10990</v>
      </c>
      <c r="O88" s="122" t="s">
        <v>233</v>
      </c>
      <c r="P88" s="122" t="s">
        <v>234</v>
      </c>
      <c r="Q88" s="123">
        <f t="shared" si="32"/>
        <v>9235.2941176470595</v>
      </c>
      <c r="R88" s="124">
        <f t="shared" si="33"/>
        <v>1754.7058823529412</v>
      </c>
      <c r="S88" s="124">
        <f t="shared" si="34"/>
        <v>10990</v>
      </c>
      <c r="T88" s="124">
        <f t="shared" si="35"/>
        <v>10990</v>
      </c>
      <c r="U88" s="124">
        <f t="shared" si="36"/>
        <v>10990</v>
      </c>
      <c r="V88" s="125" t="s">
        <v>242</v>
      </c>
      <c r="W88" s="126">
        <v>46069</v>
      </c>
      <c r="X88" s="166" t="s">
        <v>515</v>
      </c>
      <c r="Y88" s="167" t="s">
        <v>236</v>
      </c>
      <c r="Z88" s="168" t="s">
        <v>516</v>
      </c>
      <c r="AA88" s="127">
        <v>10725</v>
      </c>
      <c r="AB88" s="127" t="s">
        <v>233</v>
      </c>
      <c r="AC88" s="127" t="s">
        <v>234</v>
      </c>
      <c r="AD88" s="128">
        <f t="shared" si="37"/>
        <v>9012.6050420168067</v>
      </c>
      <c r="AE88" s="129">
        <f t="shared" si="38"/>
        <v>1712.3949579831933</v>
      </c>
      <c r="AF88" s="129">
        <f t="shared" si="39"/>
        <v>10725</v>
      </c>
      <c r="AG88" s="129">
        <f t="shared" si="40"/>
        <v>10725</v>
      </c>
      <c r="AH88" s="129">
        <f t="shared" si="41"/>
        <v>10725</v>
      </c>
      <c r="AI88" s="130" t="s">
        <v>242</v>
      </c>
      <c r="AJ88" s="131">
        <v>46069</v>
      </c>
      <c r="AK88" s="132" t="s">
        <v>517</v>
      </c>
      <c r="AL88" s="169" t="s">
        <v>236</v>
      </c>
      <c r="AM88" s="133" t="s">
        <v>518</v>
      </c>
      <c r="AN88" s="134">
        <v>9990</v>
      </c>
      <c r="AO88" s="134" t="s">
        <v>233</v>
      </c>
      <c r="AP88" s="135" t="s">
        <v>234</v>
      </c>
      <c r="AQ88" s="136">
        <f t="shared" si="42"/>
        <v>8394.957983193277</v>
      </c>
      <c r="AR88" s="137">
        <f t="shared" si="43"/>
        <v>1595.0420168067226</v>
      </c>
      <c r="AS88" s="137">
        <f t="shared" si="44"/>
        <v>9990</v>
      </c>
      <c r="AT88" s="137">
        <f t="shared" si="45"/>
        <v>9990</v>
      </c>
      <c r="AU88" s="137">
        <f t="shared" si="46"/>
        <v>9990</v>
      </c>
      <c r="AV88" s="138">
        <f t="shared" si="47"/>
        <v>10568.333333333334</v>
      </c>
      <c r="AW88" s="138">
        <f t="shared" si="48"/>
        <v>10568.333333333334</v>
      </c>
      <c r="AX88" s="138">
        <f t="shared" si="49"/>
        <v>518.0813964362485</v>
      </c>
      <c r="AY88" s="139">
        <f t="shared" si="50"/>
        <v>4.9022052966684923E-2</v>
      </c>
      <c r="AZ88" s="5"/>
      <c r="BA88" s="7">
        <f t="shared" si="51"/>
        <v>3</v>
      </c>
      <c r="BB88" s="7"/>
    </row>
    <row r="89" spans="1:54" ht="90">
      <c r="A89" s="6" t="s">
        <v>223</v>
      </c>
      <c r="B89" s="6" t="s">
        <v>301</v>
      </c>
      <c r="C89" s="6">
        <v>14111531</v>
      </c>
      <c r="D89" s="6" t="s">
        <v>519</v>
      </c>
      <c r="E89" s="162" t="s">
        <v>520</v>
      </c>
      <c r="F89" s="119" t="s">
        <v>227</v>
      </c>
      <c r="G89" s="163">
        <v>1</v>
      </c>
      <c r="H89" s="119" t="s">
        <v>228</v>
      </c>
      <c r="I89" s="120" t="s">
        <v>242</v>
      </c>
      <c r="J89" s="121">
        <v>46069</v>
      </c>
      <c r="K89" s="164" t="s">
        <v>486</v>
      </c>
      <c r="L89" s="165" t="s">
        <v>236</v>
      </c>
      <c r="M89" s="121" t="s">
        <v>521</v>
      </c>
      <c r="N89" s="122">
        <v>11000</v>
      </c>
      <c r="O89" s="122" t="s">
        <v>233</v>
      </c>
      <c r="P89" s="122" t="s">
        <v>234</v>
      </c>
      <c r="Q89" s="123">
        <f t="shared" si="32"/>
        <v>9243.6974789915967</v>
      </c>
      <c r="R89" s="124">
        <f t="shared" si="33"/>
        <v>1756.3025210084033</v>
      </c>
      <c r="S89" s="124">
        <f t="shared" si="34"/>
        <v>11000</v>
      </c>
      <c r="T89" s="124">
        <f t="shared" si="35"/>
        <v>11000</v>
      </c>
      <c r="U89" s="124">
        <f t="shared" si="36"/>
        <v>11000</v>
      </c>
      <c r="V89" s="125" t="s">
        <v>242</v>
      </c>
      <c r="W89" s="126">
        <v>46069</v>
      </c>
      <c r="X89" s="166" t="s">
        <v>484</v>
      </c>
      <c r="Y89" s="167" t="s">
        <v>236</v>
      </c>
      <c r="Z89" s="168" t="s">
        <v>522</v>
      </c>
      <c r="AA89" s="127">
        <v>9400</v>
      </c>
      <c r="AB89" s="127" t="s">
        <v>233</v>
      </c>
      <c r="AC89" s="127" t="s">
        <v>234</v>
      </c>
      <c r="AD89" s="128">
        <f t="shared" si="37"/>
        <v>7899.1596638655465</v>
      </c>
      <c r="AE89" s="129">
        <f t="shared" si="38"/>
        <v>1500.8403361344538</v>
      </c>
      <c r="AF89" s="129">
        <f t="shared" si="39"/>
        <v>9400</v>
      </c>
      <c r="AG89" s="129">
        <f t="shared" si="40"/>
        <v>9400</v>
      </c>
      <c r="AH89" s="129">
        <f t="shared" si="41"/>
        <v>9400</v>
      </c>
      <c r="AI89" s="130" t="s">
        <v>242</v>
      </c>
      <c r="AJ89" s="131">
        <v>46069</v>
      </c>
      <c r="AK89" s="132" t="s">
        <v>523</v>
      </c>
      <c r="AL89" s="169" t="s">
        <v>236</v>
      </c>
      <c r="AM89" s="133" t="s">
        <v>524</v>
      </c>
      <c r="AN89" s="134">
        <v>11900</v>
      </c>
      <c r="AO89" s="134" t="s">
        <v>233</v>
      </c>
      <c r="AP89" s="135" t="s">
        <v>234</v>
      </c>
      <c r="AQ89" s="136">
        <f t="shared" si="42"/>
        <v>10000</v>
      </c>
      <c r="AR89" s="137">
        <f t="shared" si="43"/>
        <v>1900</v>
      </c>
      <c r="AS89" s="137">
        <f t="shared" si="44"/>
        <v>11900</v>
      </c>
      <c r="AT89" s="137">
        <f t="shared" si="45"/>
        <v>11900</v>
      </c>
      <c r="AU89" s="137">
        <f t="shared" si="46"/>
        <v>11900</v>
      </c>
      <c r="AV89" s="138">
        <f t="shared" si="47"/>
        <v>10766.666666666666</v>
      </c>
      <c r="AW89" s="138">
        <f t="shared" si="48"/>
        <v>10766.666666666666</v>
      </c>
      <c r="AX89" s="138">
        <f t="shared" si="49"/>
        <v>1266.2279942148386</v>
      </c>
      <c r="AY89" s="139">
        <f t="shared" si="50"/>
        <v>0.1176063152521522</v>
      </c>
      <c r="AZ89" s="5"/>
      <c r="BA89" s="7">
        <f t="shared" si="51"/>
        <v>3</v>
      </c>
      <c r="BB89" s="7"/>
    </row>
    <row r="90" spans="1:54" ht="90">
      <c r="A90" s="6" t="s">
        <v>223</v>
      </c>
      <c r="B90" s="6" t="s">
        <v>301</v>
      </c>
      <c r="C90" s="6">
        <v>14111514</v>
      </c>
      <c r="D90" s="6" t="s">
        <v>525</v>
      </c>
      <c r="E90" s="162" t="s">
        <v>526</v>
      </c>
      <c r="F90" s="119" t="s">
        <v>227</v>
      </c>
      <c r="G90" s="163">
        <v>1</v>
      </c>
      <c r="H90" s="119" t="s">
        <v>228</v>
      </c>
      <c r="I90" s="120" t="s">
        <v>242</v>
      </c>
      <c r="J90" s="121">
        <v>46070</v>
      </c>
      <c r="K90" s="164" t="s">
        <v>306</v>
      </c>
      <c r="L90" s="165" t="s">
        <v>236</v>
      </c>
      <c r="M90" s="121" t="s">
        <v>307</v>
      </c>
      <c r="N90" s="122">
        <v>2700</v>
      </c>
      <c r="O90" s="122" t="s">
        <v>240</v>
      </c>
      <c r="P90" s="122" t="s">
        <v>234</v>
      </c>
      <c r="Q90" s="123">
        <f t="shared" si="32"/>
        <v>2700</v>
      </c>
      <c r="R90" s="124">
        <f t="shared" si="33"/>
        <v>513</v>
      </c>
      <c r="S90" s="124">
        <f t="shared" si="34"/>
        <v>3213</v>
      </c>
      <c r="T90" s="124">
        <f t="shared" si="35"/>
        <v>2700</v>
      </c>
      <c r="U90" s="124">
        <f t="shared" si="36"/>
        <v>3213</v>
      </c>
      <c r="V90" s="125" t="s">
        <v>242</v>
      </c>
      <c r="W90" s="126">
        <v>46070</v>
      </c>
      <c r="X90" s="166" t="s">
        <v>527</v>
      </c>
      <c r="Y90" s="167" t="s">
        <v>236</v>
      </c>
      <c r="Z90" s="168" t="s">
        <v>528</v>
      </c>
      <c r="AA90" s="127">
        <v>2706</v>
      </c>
      <c r="AB90" s="127" t="s">
        <v>233</v>
      </c>
      <c r="AC90" s="127" t="s">
        <v>234</v>
      </c>
      <c r="AD90" s="128">
        <f t="shared" si="37"/>
        <v>2273.9495798319331</v>
      </c>
      <c r="AE90" s="129">
        <f t="shared" si="38"/>
        <v>432.05042016806726</v>
      </c>
      <c r="AF90" s="129">
        <f t="shared" si="39"/>
        <v>2706.0000000000005</v>
      </c>
      <c r="AG90" s="129">
        <f t="shared" si="40"/>
        <v>2706</v>
      </c>
      <c r="AH90" s="129">
        <f t="shared" si="41"/>
        <v>2706.0000000000005</v>
      </c>
      <c r="AI90" s="130" t="s">
        <v>242</v>
      </c>
      <c r="AJ90" s="131">
        <v>46070</v>
      </c>
      <c r="AK90" s="132" t="s">
        <v>529</v>
      </c>
      <c r="AL90" s="169" t="s">
        <v>236</v>
      </c>
      <c r="AM90" s="133" t="s">
        <v>530</v>
      </c>
      <c r="AN90" s="134">
        <v>3026</v>
      </c>
      <c r="AO90" s="134" t="s">
        <v>240</v>
      </c>
      <c r="AP90" s="135" t="s">
        <v>234</v>
      </c>
      <c r="AQ90" s="136">
        <f t="shared" si="42"/>
        <v>3026</v>
      </c>
      <c r="AR90" s="137">
        <f t="shared" si="43"/>
        <v>574.94000000000005</v>
      </c>
      <c r="AS90" s="137">
        <f t="shared" si="44"/>
        <v>3600.94</v>
      </c>
      <c r="AT90" s="137">
        <f t="shared" si="45"/>
        <v>3026</v>
      </c>
      <c r="AU90" s="137">
        <f t="shared" si="46"/>
        <v>3600.94</v>
      </c>
      <c r="AV90" s="138">
        <f t="shared" si="47"/>
        <v>3173.3133333333335</v>
      </c>
      <c r="AW90" s="138">
        <f t="shared" si="48"/>
        <v>3173.3133333333335</v>
      </c>
      <c r="AX90" s="138">
        <f t="shared" si="49"/>
        <v>448.78800622714243</v>
      </c>
      <c r="AY90" s="139">
        <f t="shared" si="50"/>
        <v>0.14142568321664079</v>
      </c>
      <c r="AZ90" s="5"/>
      <c r="BA90" s="7">
        <f t="shared" si="51"/>
        <v>3</v>
      </c>
      <c r="BB90" s="7"/>
    </row>
    <row r="91" spans="1:54" ht="90">
      <c r="A91" s="6" t="s">
        <v>223</v>
      </c>
      <c r="B91" s="6" t="s">
        <v>301</v>
      </c>
      <c r="C91" s="6">
        <v>14111514</v>
      </c>
      <c r="D91" s="6" t="s">
        <v>531</v>
      </c>
      <c r="E91" s="162" t="s">
        <v>532</v>
      </c>
      <c r="F91" s="119" t="s">
        <v>227</v>
      </c>
      <c r="G91" s="163">
        <v>1</v>
      </c>
      <c r="H91" s="119" t="s">
        <v>228</v>
      </c>
      <c r="I91" s="120" t="s">
        <v>242</v>
      </c>
      <c r="J91" s="121">
        <v>46070</v>
      </c>
      <c r="K91" s="164" t="s">
        <v>527</v>
      </c>
      <c r="L91" s="165" t="s">
        <v>236</v>
      </c>
      <c r="M91" s="121" t="s">
        <v>528</v>
      </c>
      <c r="N91" s="122">
        <v>2898</v>
      </c>
      <c r="O91" s="122" t="s">
        <v>240</v>
      </c>
      <c r="P91" s="122" t="s">
        <v>234</v>
      </c>
      <c r="Q91" s="123">
        <f t="shared" si="32"/>
        <v>2898</v>
      </c>
      <c r="R91" s="124">
        <f t="shared" si="33"/>
        <v>550.62</v>
      </c>
      <c r="S91" s="124">
        <f t="shared" si="34"/>
        <v>3448.62</v>
      </c>
      <c r="T91" s="124">
        <f t="shared" si="35"/>
        <v>2898</v>
      </c>
      <c r="U91" s="124">
        <f t="shared" si="36"/>
        <v>3448.62</v>
      </c>
      <c r="V91" s="125" t="s">
        <v>242</v>
      </c>
      <c r="W91" s="126">
        <v>46070</v>
      </c>
      <c r="X91" s="166" t="s">
        <v>306</v>
      </c>
      <c r="Y91" s="167" t="s">
        <v>236</v>
      </c>
      <c r="Z91" s="168" t="s">
        <v>307</v>
      </c>
      <c r="AA91" s="127">
        <v>3400</v>
      </c>
      <c r="AB91" s="127" t="s">
        <v>240</v>
      </c>
      <c r="AC91" s="127" t="s">
        <v>234</v>
      </c>
      <c r="AD91" s="128">
        <f t="shared" si="37"/>
        <v>3400</v>
      </c>
      <c r="AE91" s="129">
        <f t="shared" si="38"/>
        <v>646</v>
      </c>
      <c r="AF91" s="129">
        <f t="shared" si="39"/>
        <v>4046</v>
      </c>
      <c r="AG91" s="129">
        <f t="shared" si="40"/>
        <v>3400</v>
      </c>
      <c r="AH91" s="129">
        <f t="shared" si="41"/>
        <v>4046</v>
      </c>
      <c r="AI91" s="130" t="s">
        <v>242</v>
      </c>
      <c r="AJ91" s="131">
        <v>46070</v>
      </c>
      <c r="AK91" s="132" t="s">
        <v>529</v>
      </c>
      <c r="AL91" s="169" t="s">
        <v>236</v>
      </c>
      <c r="AM91" s="133" t="s">
        <v>530</v>
      </c>
      <c r="AN91" s="134">
        <v>3361</v>
      </c>
      <c r="AO91" s="134" t="s">
        <v>240</v>
      </c>
      <c r="AP91" s="135" t="s">
        <v>234</v>
      </c>
      <c r="AQ91" s="136">
        <f t="shared" si="42"/>
        <v>3361</v>
      </c>
      <c r="AR91" s="137">
        <f t="shared" si="43"/>
        <v>638.59</v>
      </c>
      <c r="AS91" s="137">
        <f t="shared" si="44"/>
        <v>3999.59</v>
      </c>
      <c r="AT91" s="137">
        <f t="shared" si="45"/>
        <v>3361</v>
      </c>
      <c r="AU91" s="137">
        <f t="shared" si="46"/>
        <v>3999.59</v>
      </c>
      <c r="AV91" s="138">
        <f t="shared" si="47"/>
        <v>3831.4033333333332</v>
      </c>
      <c r="AW91" s="138">
        <f t="shared" si="48"/>
        <v>3831.4033333333332</v>
      </c>
      <c r="AX91" s="138">
        <f t="shared" si="49"/>
        <v>332.31127310600431</v>
      </c>
      <c r="AY91" s="139">
        <f t="shared" si="50"/>
        <v>8.6733565796867557E-2</v>
      </c>
      <c r="AZ91" s="5"/>
      <c r="BA91" s="7">
        <f t="shared" si="51"/>
        <v>3</v>
      </c>
      <c r="BB91" s="7"/>
    </row>
    <row r="92" spans="1:54" ht="60">
      <c r="A92" s="6" t="s">
        <v>223</v>
      </c>
      <c r="B92" s="6" t="s">
        <v>301</v>
      </c>
      <c r="C92" s="6">
        <v>60121109</v>
      </c>
      <c r="D92" s="6" t="s">
        <v>533</v>
      </c>
      <c r="E92" s="162" t="s">
        <v>534</v>
      </c>
      <c r="F92" s="119" t="s">
        <v>227</v>
      </c>
      <c r="G92" s="163">
        <v>1</v>
      </c>
      <c r="H92" s="119" t="s">
        <v>228</v>
      </c>
      <c r="I92" s="120" t="s">
        <v>242</v>
      </c>
      <c r="J92" s="121">
        <v>46069</v>
      </c>
      <c r="K92" s="164" t="s">
        <v>535</v>
      </c>
      <c r="L92" s="165" t="s">
        <v>236</v>
      </c>
      <c r="M92" s="121" t="s">
        <v>528</v>
      </c>
      <c r="N92" s="122">
        <v>49411</v>
      </c>
      <c r="O92" s="122" t="s">
        <v>240</v>
      </c>
      <c r="P92" s="122" t="s">
        <v>234</v>
      </c>
      <c r="Q92" s="123">
        <f t="shared" si="32"/>
        <v>49411</v>
      </c>
      <c r="R92" s="124">
        <f t="shared" si="33"/>
        <v>9388.09</v>
      </c>
      <c r="S92" s="124">
        <f t="shared" si="34"/>
        <v>58799.09</v>
      </c>
      <c r="T92" s="124">
        <f t="shared" si="35"/>
        <v>49411</v>
      </c>
      <c r="U92" s="124">
        <f t="shared" si="36"/>
        <v>58799.09</v>
      </c>
      <c r="V92" s="125" t="s">
        <v>242</v>
      </c>
      <c r="W92" s="126">
        <v>46069</v>
      </c>
      <c r="X92" s="166" t="s">
        <v>306</v>
      </c>
      <c r="Y92" s="167" t="s">
        <v>236</v>
      </c>
      <c r="Z92" s="168" t="s">
        <v>536</v>
      </c>
      <c r="AA92" s="127">
        <v>45900</v>
      </c>
      <c r="AB92" s="127" t="s">
        <v>240</v>
      </c>
      <c r="AC92" s="127" t="s">
        <v>234</v>
      </c>
      <c r="AD92" s="128">
        <f t="shared" si="37"/>
        <v>45900</v>
      </c>
      <c r="AE92" s="129">
        <f t="shared" si="38"/>
        <v>8721</v>
      </c>
      <c r="AF92" s="129">
        <f t="shared" si="39"/>
        <v>54621</v>
      </c>
      <c r="AG92" s="129">
        <f t="shared" si="40"/>
        <v>45900</v>
      </c>
      <c r="AH92" s="129">
        <f t="shared" si="41"/>
        <v>54621</v>
      </c>
      <c r="AI92" s="130" t="s">
        <v>242</v>
      </c>
      <c r="AJ92" s="131">
        <v>46069</v>
      </c>
      <c r="AK92" s="132" t="s">
        <v>486</v>
      </c>
      <c r="AL92" s="169" t="s">
        <v>236</v>
      </c>
      <c r="AM92" s="133" t="s">
        <v>521</v>
      </c>
      <c r="AN92" s="134">
        <v>49000</v>
      </c>
      <c r="AO92" s="134" t="s">
        <v>233</v>
      </c>
      <c r="AP92" s="135" t="s">
        <v>234</v>
      </c>
      <c r="AQ92" s="136">
        <f t="shared" si="42"/>
        <v>41176.470588235294</v>
      </c>
      <c r="AR92" s="137">
        <f t="shared" si="43"/>
        <v>7823.5294117647063</v>
      </c>
      <c r="AS92" s="137">
        <f t="shared" si="44"/>
        <v>49000</v>
      </c>
      <c r="AT92" s="137">
        <f t="shared" si="45"/>
        <v>49000</v>
      </c>
      <c r="AU92" s="137">
        <f t="shared" si="46"/>
        <v>49000</v>
      </c>
      <c r="AV92" s="138">
        <f t="shared" si="47"/>
        <v>54140.03</v>
      </c>
      <c r="AW92" s="138">
        <f t="shared" si="48"/>
        <v>54140.03</v>
      </c>
      <c r="AX92" s="138">
        <f t="shared" si="49"/>
        <v>4917.2187578650573</v>
      </c>
      <c r="AY92" s="139">
        <f t="shared" si="50"/>
        <v>9.0824086315893393E-2</v>
      </c>
      <c r="AZ92" s="5"/>
      <c r="BA92" s="7">
        <f t="shared" si="51"/>
        <v>3</v>
      </c>
      <c r="BB92" s="7"/>
    </row>
    <row r="93" spans="1:54" ht="60">
      <c r="A93" s="6" t="s">
        <v>223</v>
      </c>
      <c r="B93" s="6" t="s">
        <v>301</v>
      </c>
      <c r="C93" s="6">
        <v>14111514</v>
      </c>
      <c r="D93" s="6" t="s">
        <v>537</v>
      </c>
      <c r="E93" s="162" t="s">
        <v>538</v>
      </c>
      <c r="F93" s="119" t="s">
        <v>227</v>
      </c>
      <c r="G93" s="163">
        <v>1</v>
      </c>
      <c r="H93" s="119" t="s">
        <v>228</v>
      </c>
      <c r="I93" s="120" t="s">
        <v>242</v>
      </c>
      <c r="J93" s="121">
        <v>46070</v>
      </c>
      <c r="K93" s="164" t="s">
        <v>486</v>
      </c>
      <c r="L93" s="165" t="s">
        <v>236</v>
      </c>
      <c r="M93" s="121" t="s">
        <v>521</v>
      </c>
      <c r="N93" s="122">
        <v>5000</v>
      </c>
      <c r="O93" s="122" t="s">
        <v>233</v>
      </c>
      <c r="P93" s="122" t="s">
        <v>234</v>
      </c>
      <c r="Q93" s="123">
        <f t="shared" si="32"/>
        <v>4201.680672268908</v>
      </c>
      <c r="R93" s="124">
        <f t="shared" si="33"/>
        <v>798.31932773109247</v>
      </c>
      <c r="S93" s="124">
        <f t="shared" si="34"/>
        <v>5000</v>
      </c>
      <c r="T93" s="124">
        <f t="shared" si="35"/>
        <v>5000</v>
      </c>
      <c r="U93" s="124">
        <f t="shared" si="36"/>
        <v>5000</v>
      </c>
      <c r="V93" s="125" t="s">
        <v>242</v>
      </c>
      <c r="W93" s="126">
        <v>46070</v>
      </c>
      <c r="X93" s="166" t="s">
        <v>306</v>
      </c>
      <c r="Y93" s="167" t="s">
        <v>236</v>
      </c>
      <c r="Z93" s="168" t="s">
        <v>307</v>
      </c>
      <c r="AA93" s="127">
        <v>4875</v>
      </c>
      <c r="AB93" s="127" t="s">
        <v>233</v>
      </c>
      <c r="AC93" s="127" t="s">
        <v>234</v>
      </c>
      <c r="AD93" s="128">
        <f t="shared" si="37"/>
        <v>4096.6386554621849</v>
      </c>
      <c r="AE93" s="129">
        <f t="shared" si="38"/>
        <v>778.36134453781517</v>
      </c>
      <c r="AF93" s="129">
        <f t="shared" si="39"/>
        <v>4875</v>
      </c>
      <c r="AG93" s="129">
        <f t="shared" si="40"/>
        <v>4875</v>
      </c>
      <c r="AH93" s="129">
        <f t="shared" si="41"/>
        <v>4875</v>
      </c>
      <c r="AI93" s="130" t="s">
        <v>242</v>
      </c>
      <c r="AJ93" s="131">
        <v>46070</v>
      </c>
      <c r="AK93" s="132" t="s">
        <v>308</v>
      </c>
      <c r="AL93" s="169" t="s">
        <v>236</v>
      </c>
      <c r="AM93" s="133" t="s">
        <v>309</v>
      </c>
      <c r="AN93" s="134">
        <v>6200</v>
      </c>
      <c r="AO93" s="134" t="s">
        <v>233</v>
      </c>
      <c r="AP93" s="135" t="s">
        <v>234</v>
      </c>
      <c r="AQ93" s="136">
        <f t="shared" si="42"/>
        <v>5210.0840336134452</v>
      </c>
      <c r="AR93" s="137">
        <f t="shared" si="43"/>
        <v>989.9159663865546</v>
      </c>
      <c r="AS93" s="137">
        <f t="shared" si="44"/>
        <v>6200</v>
      </c>
      <c r="AT93" s="137">
        <f t="shared" si="45"/>
        <v>6200</v>
      </c>
      <c r="AU93" s="137">
        <f t="shared" si="46"/>
        <v>6200</v>
      </c>
      <c r="AV93" s="138">
        <f t="shared" si="47"/>
        <v>5358.333333333333</v>
      </c>
      <c r="AW93" s="138">
        <f t="shared" si="48"/>
        <v>5358.333333333333</v>
      </c>
      <c r="AX93" s="138">
        <f t="shared" si="49"/>
        <v>731.57934178962148</v>
      </c>
      <c r="AY93" s="139">
        <f t="shared" si="50"/>
        <v>0.13653113688142238</v>
      </c>
      <c r="AZ93" s="5"/>
      <c r="BA93" s="7">
        <f t="shared" si="51"/>
        <v>3</v>
      </c>
      <c r="BB93" s="7"/>
    </row>
    <row r="94" spans="1:54" ht="105">
      <c r="A94" s="6" t="s">
        <v>223</v>
      </c>
      <c r="B94" s="6" t="s">
        <v>301</v>
      </c>
      <c r="C94" s="6">
        <v>14111514</v>
      </c>
      <c r="D94" s="6" t="s">
        <v>539</v>
      </c>
      <c r="E94" s="162" t="s">
        <v>540</v>
      </c>
      <c r="F94" s="119" t="s">
        <v>227</v>
      </c>
      <c r="G94" s="163">
        <v>1</v>
      </c>
      <c r="H94" s="119" t="s">
        <v>228</v>
      </c>
      <c r="I94" s="120" t="s">
        <v>242</v>
      </c>
      <c r="J94" s="121">
        <v>46069</v>
      </c>
      <c r="K94" s="164" t="s">
        <v>486</v>
      </c>
      <c r="L94" s="165" t="s">
        <v>236</v>
      </c>
      <c r="M94" s="121" t="s">
        <v>521</v>
      </c>
      <c r="N94" s="122">
        <v>4400</v>
      </c>
      <c r="O94" s="122" t="s">
        <v>233</v>
      </c>
      <c r="P94" s="122" t="s">
        <v>234</v>
      </c>
      <c r="Q94" s="123">
        <f t="shared" si="32"/>
        <v>3697.4789915966389</v>
      </c>
      <c r="R94" s="124">
        <f t="shared" si="33"/>
        <v>702.52100840336141</v>
      </c>
      <c r="S94" s="124">
        <f t="shared" si="34"/>
        <v>4400</v>
      </c>
      <c r="T94" s="124">
        <f t="shared" si="35"/>
        <v>4400</v>
      </c>
      <c r="U94" s="124">
        <f t="shared" si="36"/>
        <v>4400</v>
      </c>
      <c r="V94" s="125" t="s">
        <v>242</v>
      </c>
      <c r="W94" s="126">
        <v>46069</v>
      </c>
      <c r="X94" s="166" t="s">
        <v>529</v>
      </c>
      <c r="Y94" s="167" t="s">
        <v>236</v>
      </c>
      <c r="Z94" s="168" t="s">
        <v>530</v>
      </c>
      <c r="AA94" s="127">
        <v>3950</v>
      </c>
      <c r="AB94" s="127" t="s">
        <v>240</v>
      </c>
      <c r="AC94" s="127" t="s">
        <v>234</v>
      </c>
      <c r="AD94" s="128">
        <f t="shared" si="37"/>
        <v>3950</v>
      </c>
      <c r="AE94" s="129">
        <f t="shared" si="38"/>
        <v>750.5</v>
      </c>
      <c r="AF94" s="129">
        <f t="shared" si="39"/>
        <v>4700.5</v>
      </c>
      <c r="AG94" s="129">
        <f t="shared" si="40"/>
        <v>3950</v>
      </c>
      <c r="AH94" s="129">
        <f t="shared" si="41"/>
        <v>4700.5</v>
      </c>
      <c r="AI94" s="130" t="s">
        <v>242</v>
      </c>
      <c r="AJ94" s="131">
        <v>46069</v>
      </c>
      <c r="AK94" s="132" t="s">
        <v>541</v>
      </c>
      <c r="AL94" s="169" t="s">
        <v>236</v>
      </c>
      <c r="AM94" s="133" t="s">
        <v>542</v>
      </c>
      <c r="AN94" s="134">
        <v>4900</v>
      </c>
      <c r="AO94" s="134" t="s">
        <v>233</v>
      </c>
      <c r="AP94" s="135" t="s">
        <v>234</v>
      </c>
      <c r="AQ94" s="136">
        <f t="shared" si="42"/>
        <v>4117.6470588235297</v>
      </c>
      <c r="AR94" s="137">
        <f t="shared" si="43"/>
        <v>782.35294117647061</v>
      </c>
      <c r="AS94" s="137">
        <f t="shared" si="44"/>
        <v>4900</v>
      </c>
      <c r="AT94" s="137">
        <f t="shared" si="45"/>
        <v>4900</v>
      </c>
      <c r="AU94" s="137">
        <f t="shared" si="46"/>
        <v>4900</v>
      </c>
      <c r="AV94" s="138">
        <f t="shared" si="47"/>
        <v>4666.833333333333</v>
      </c>
      <c r="AW94" s="138">
        <f t="shared" si="48"/>
        <v>4666.833333333333</v>
      </c>
      <c r="AX94" s="138">
        <f t="shared" si="49"/>
        <v>251.6944245177738</v>
      </c>
      <c r="AY94" s="139">
        <f t="shared" si="50"/>
        <v>5.3932593375473833E-2</v>
      </c>
      <c r="AZ94" s="5"/>
      <c r="BA94" s="7">
        <f t="shared" si="51"/>
        <v>3</v>
      </c>
      <c r="BB94" s="7"/>
    </row>
    <row r="95" spans="1:54" ht="75">
      <c r="A95" s="6" t="s">
        <v>223</v>
      </c>
      <c r="B95" s="6" t="s">
        <v>301</v>
      </c>
      <c r="C95" s="6"/>
      <c r="D95" s="6" t="s">
        <v>543</v>
      </c>
      <c r="E95" s="162" t="s">
        <v>544</v>
      </c>
      <c r="F95" s="119" t="s">
        <v>227</v>
      </c>
      <c r="G95" s="163">
        <v>1</v>
      </c>
      <c r="H95" s="119" t="s">
        <v>228</v>
      </c>
      <c r="I95" s="120" t="s">
        <v>242</v>
      </c>
      <c r="J95" s="121">
        <v>46070</v>
      </c>
      <c r="K95" s="164" t="s">
        <v>486</v>
      </c>
      <c r="L95" s="165" t="s">
        <v>236</v>
      </c>
      <c r="M95" s="121" t="s">
        <v>521</v>
      </c>
      <c r="N95" s="122">
        <v>5600</v>
      </c>
      <c r="O95" s="122" t="s">
        <v>233</v>
      </c>
      <c r="P95" s="122" t="s">
        <v>234</v>
      </c>
      <c r="Q95" s="123">
        <f t="shared" si="32"/>
        <v>4705.8823529411766</v>
      </c>
      <c r="R95" s="124">
        <f t="shared" si="33"/>
        <v>894.11764705882354</v>
      </c>
      <c r="S95" s="124">
        <f t="shared" si="34"/>
        <v>5600</v>
      </c>
      <c r="T95" s="124">
        <f t="shared" si="35"/>
        <v>5600</v>
      </c>
      <c r="U95" s="124">
        <f t="shared" si="36"/>
        <v>5600</v>
      </c>
      <c r="V95" s="125" t="s">
        <v>242</v>
      </c>
      <c r="W95" s="126">
        <v>46070</v>
      </c>
      <c r="X95" s="166" t="s">
        <v>308</v>
      </c>
      <c r="Y95" s="167" t="s">
        <v>236</v>
      </c>
      <c r="Z95" s="168" t="s">
        <v>545</v>
      </c>
      <c r="AA95" s="127">
        <v>5600</v>
      </c>
      <c r="AB95" s="127" t="s">
        <v>233</v>
      </c>
      <c r="AC95" s="127" t="s">
        <v>234</v>
      </c>
      <c r="AD95" s="128">
        <f t="shared" si="37"/>
        <v>4705.8823529411766</v>
      </c>
      <c r="AE95" s="129">
        <f t="shared" si="38"/>
        <v>894.11764705882354</v>
      </c>
      <c r="AF95" s="129">
        <f t="shared" si="39"/>
        <v>5600</v>
      </c>
      <c r="AG95" s="129">
        <f t="shared" si="40"/>
        <v>5600</v>
      </c>
      <c r="AH95" s="129">
        <f t="shared" si="41"/>
        <v>5600</v>
      </c>
      <c r="AI95" s="130" t="s">
        <v>242</v>
      </c>
      <c r="AJ95" s="131">
        <v>46070</v>
      </c>
      <c r="AK95" s="132" t="s">
        <v>546</v>
      </c>
      <c r="AL95" s="169" t="s">
        <v>236</v>
      </c>
      <c r="AM95" s="133" t="s">
        <v>547</v>
      </c>
      <c r="AN95" s="134">
        <v>5000</v>
      </c>
      <c r="AO95" s="134" t="s">
        <v>233</v>
      </c>
      <c r="AP95" s="135" t="s">
        <v>234</v>
      </c>
      <c r="AQ95" s="136">
        <f t="shared" si="42"/>
        <v>4201.680672268908</v>
      </c>
      <c r="AR95" s="137">
        <f t="shared" si="43"/>
        <v>798.31932773109247</v>
      </c>
      <c r="AS95" s="137">
        <f t="shared" si="44"/>
        <v>5000</v>
      </c>
      <c r="AT95" s="137">
        <f t="shared" si="45"/>
        <v>5000</v>
      </c>
      <c r="AU95" s="137">
        <f t="shared" si="46"/>
        <v>5000</v>
      </c>
      <c r="AV95" s="138">
        <f t="shared" si="47"/>
        <v>5400</v>
      </c>
      <c r="AW95" s="138">
        <f t="shared" si="48"/>
        <v>5400</v>
      </c>
      <c r="AX95" s="138">
        <f t="shared" si="49"/>
        <v>346.41016151377545</v>
      </c>
      <c r="AY95" s="139">
        <f t="shared" si="50"/>
        <v>6.4150029909958411E-2</v>
      </c>
      <c r="AZ95" s="5"/>
      <c r="BA95" s="7">
        <f t="shared" si="51"/>
        <v>3</v>
      </c>
      <c r="BB95" s="7"/>
    </row>
    <row r="96" spans="1:54" ht="60">
      <c r="A96" s="6" t="s">
        <v>223</v>
      </c>
      <c r="B96" s="6" t="s">
        <v>301</v>
      </c>
      <c r="C96" s="6">
        <v>60123001</v>
      </c>
      <c r="D96" s="6" t="s">
        <v>548</v>
      </c>
      <c r="E96" s="162" t="s">
        <v>549</v>
      </c>
      <c r="F96" s="119" t="s">
        <v>227</v>
      </c>
      <c r="G96" s="163">
        <v>1</v>
      </c>
      <c r="H96" s="119" t="s">
        <v>228</v>
      </c>
      <c r="I96" s="120" t="s">
        <v>242</v>
      </c>
      <c r="J96" s="121">
        <v>46070</v>
      </c>
      <c r="K96" s="164" t="s">
        <v>527</v>
      </c>
      <c r="L96" s="165" t="s">
        <v>236</v>
      </c>
      <c r="M96" s="121" t="s">
        <v>528</v>
      </c>
      <c r="N96" s="122">
        <v>990</v>
      </c>
      <c r="O96" s="122" t="s">
        <v>240</v>
      </c>
      <c r="P96" s="122" t="s">
        <v>233</v>
      </c>
      <c r="Q96" s="123">
        <f t="shared" si="32"/>
        <v>990</v>
      </c>
      <c r="R96" s="124">
        <v>188</v>
      </c>
      <c r="S96" s="124">
        <f t="shared" si="34"/>
        <v>1178</v>
      </c>
      <c r="T96" s="124">
        <f t="shared" si="35"/>
        <v>990</v>
      </c>
      <c r="U96" s="124">
        <f t="shared" si="36"/>
        <v>1178</v>
      </c>
      <c r="V96" s="125" t="s">
        <v>242</v>
      </c>
      <c r="W96" s="126">
        <v>46070</v>
      </c>
      <c r="X96" s="166" t="s">
        <v>308</v>
      </c>
      <c r="Y96" s="167" t="s">
        <v>236</v>
      </c>
      <c r="Z96" s="168" t="s">
        <v>545</v>
      </c>
      <c r="AA96" s="127">
        <v>1200</v>
      </c>
      <c r="AB96" s="127" t="s">
        <v>233</v>
      </c>
      <c r="AC96" s="127" t="s">
        <v>234</v>
      </c>
      <c r="AD96" s="128">
        <f t="shared" si="37"/>
        <v>1008.4033613445379</v>
      </c>
      <c r="AE96" s="129">
        <f t="shared" si="38"/>
        <v>191.59663865546219</v>
      </c>
      <c r="AF96" s="129">
        <f t="shared" si="39"/>
        <v>1200</v>
      </c>
      <c r="AG96" s="129">
        <f t="shared" si="40"/>
        <v>1200</v>
      </c>
      <c r="AH96" s="129">
        <f t="shared" si="41"/>
        <v>1200</v>
      </c>
      <c r="AI96" s="130" t="s">
        <v>242</v>
      </c>
      <c r="AJ96" s="131">
        <v>46070</v>
      </c>
      <c r="AK96" s="132" t="s">
        <v>484</v>
      </c>
      <c r="AL96" s="169" t="s">
        <v>236</v>
      </c>
      <c r="AM96" s="133" t="s">
        <v>550</v>
      </c>
      <c r="AN96" s="134">
        <v>1000</v>
      </c>
      <c r="AO96" s="134" t="s">
        <v>233</v>
      </c>
      <c r="AP96" s="135" t="s">
        <v>234</v>
      </c>
      <c r="AQ96" s="136">
        <f t="shared" si="42"/>
        <v>840.3361344537816</v>
      </c>
      <c r="AR96" s="137">
        <f t="shared" si="43"/>
        <v>159.66386554621852</v>
      </c>
      <c r="AS96" s="137">
        <f t="shared" si="44"/>
        <v>1000.0000000000001</v>
      </c>
      <c r="AT96" s="137">
        <f t="shared" si="45"/>
        <v>1000</v>
      </c>
      <c r="AU96" s="137">
        <f t="shared" si="46"/>
        <v>1000.0000000000001</v>
      </c>
      <c r="AV96" s="138">
        <f t="shared" si="47"/>
        <v>1126</v>
      </c>
      <c r="AW96" s="138">
        <f t="shared" si="48"/>
        <v>1126</v>
      </c>
      <c r="AX96" s="138">
        <f t="shared" si="49"/>
        <v>109.67223896684149</v>
      </c>
      <c r="AY96" s="139">
        <f t="shared" si="50"/>
        <v>9.7399856986537733E-2</v>
      </c>
      <c r="AZ96" s="5"/>
      <c r="BA96" s="7">
        <f t="shared" si="51"/>
        <v>3</v>
      </c>
      <c r="BB96" s="7"/>
    </row>
    <row r="97" spans="1:54" ht="90">
      <c r="A97" s="6" t="s">
        <v>223</v>
      </c>
      <c r="B97" s="6" t="s">
        <v>301</v>
      </c>
      <c r="C97" s="6">
        <v>60123001</v>
      </c>
      <c r="D97" s="6" t="s">
        <v>551</v>
      </c>
      <c r="E97" s="162" t="s">
        <v>552</v>
      </c>
      <c r="F97" s="119" t="s">
        <v>227</v>
      </c>
      <c r="G97" s="163">
        <v>1</v>
      </c>
      <c r="H97" s="119" t="s">
        <v>228</v>
      </c>
      <c r="I97" s="120" t="s">
        <v>242</v>
      </c>
      <c r="J97" s="121">
        <v>46070</v>
      </c>
      <c r="K97" s="164" t="s">
        <v>308</v>
      </c>
      <c r="L97" s="165" t="s">
        <v>236</v>
      </c>
      <c r="M97" s="121" t="s">
        <v>553</v>
      </c>
      <c r="N97" s="122">
        <v>2200</v>
      </c>
      <c r="O97" s="122" t="s">
        <v>233</v>
      </c>
      <c r="P97" s="122" t="s">
        <v>234</v>
      </c>
      <c r="Q97" s="123">
        <f t="shared" si="32"/>
        <v>1848.7394957983195</v>
      </c>
      <c r="R97" s="124">
        <f t="shared" ref="R97:R104" si="52">IF(P97="Si tiene IVA",Q97*19%,0)</f>
        <v>351.2605042016807</v>
      </c>
      <c r="S97" s="124">
        <f t="shared" si="34"/>
        <v>2200</v>
      </c>
      <c r="T97" s="124">
        <f t="shared" si="35"/>
        <v>2200</v>
      </c>
      <c r="U97" s="124">
        <f t="shared" si="36"/>
        <v>2200</v>
      </c>
      <c r="V97" s="125" t="s">
        <v>242</v>
      </c>
      <c r="W97" s="126">
        <v>46070</v>
      </c>
      <c r="X97" s="166" t="s">
        <v>527</v>
      </c>
      <c r="Y97" s="167" t="s">
        <v>236</v>
      </c>
      <c r="Z97" s="168" t="s">
        <v>528</v>
      </c>
      <c r="AA97" s="127">
        <v>1990</v>
      </c>
      <c r="AB97" s="127" t="s">
        <v>240</v>
      </c>
      <c r="AC97" s="127" t="s">
        <v>234</v>
      </c>
      <c r="AD97" s="128">
        <f t="shared" si="37"/>
        <v>1990</v>
      </c>
      <c r="AE97" s="129">
        <f t="shared" si="38"/>
        <v>378.1</v>
      </c>
      <c r="AF97" s="129">
        <f t="shared" si="39"/>
        <v>2368.1</v>
      </c>
      <c r="AG97" s="129">
        <f t="shared" si="40"/>
        <v>1990</v>
      </c>
      <c r="AH97" s="129">
        <f t="shared" si="41"/>
        <v>2368.1</v>
      </c>
      <c r="AI97" s="130" t="s">
        <v>242</v>
      </c>
      <c r="AJ97" s="131">
        <v>46070</v>
      </c>
      <c r="AK97" s="132" t="s">
        <v>529</v>
      </c>
      <c r="AL97" s="169" t="s">
        <v>236</v>
      </c>
      <c r="AM97" s="133" t="s">
        <v>530</v>
      </c>
      <c r="AN97" s="134">
        <v>2100</v>
      </c>
      <c r="AO97" s="134" t="s">
        <v>240</v>
      </c>
      <c r="AP97" s="135" t="s">
        <v>234</v>
      </c>
      <c r="AQ97" s="136">
        <f t="shared" si="42"/>
        <v>2100</v>
      </c>
      <c r="AR97" s="137">
        <f t="shared" si="43"/>
        <v>399</v>
      </c>
      <c r="AS97" s="137">
        <f t="shared" si="44"/>
        <v>2499</v>
      </c>
      <c r="AT97" s="137">
        <f t="shared" si="45"/>
        <v>2100</v>
      </c>
      <c r="AU97" s="137">
        <f t="shared" si="46"/>
        <v>2499</v>
      </c>
      <c r="AV97" s="138">
        <f t="shared" si="47"/>
        <v>2355.7000000000003</v>
      </c>
      <c r="AW97" s="138">
        <f t="shared" si="48"/>
        <v>2355.7000000000003</v>
      </c>
      <c r="AX97" s="138">
        <f t="shared" si="49"/>
        <v>149.88518939508333</v>
      </c>
      <c r="AY97" s="139">
        <f t="shared" si="50"/>
        <v>6.3626603300540527E-2</v>
      </c>
      <c r="AZ97" s="5"/>
      <c r="BA97" s="7">
        <f t="shared" si="51"/>
        <v>3</v>
      </c>
      <c r="BB97" s="7"/>
    </row>
    <row r="98" spans="1:54" ht="60">
      <c r="A98" s="6" t="s">
        <v>223</v>
      </c>
      <c r="B98" s="6" t="s">
        <v>301</v>
      </c>
      <c r="C98" s="6">
        <v>44121804</v>
      </c>
      <c r="D98" s="6" t="s">
        <v>554</v>
      </c>
      <c r="E98" s="162" t="s">
        <v>555</v>
      </c>
      <c r="F98" s="119" t="s">
        <v>227</v>
      </c>
      <c r="G98" s="163">
        <v>1</v>
      </c>
      <c r="H98" s="119" t="s">
        <v>228</v>
      </c>
      <c r="I98" s="120" t="s">
        <v>242</v>
      </c>
      <c r="J98" s="121">
        <v>46070</v>
      </c>
      <c r="K98" s="164" t="s">
        <v>486</v>
      </c>
      <c r="L98" s="165" t="s">
        <v>236</v>
      </c>
      <c r="M98" s="121" t="s">
        <v>521</v>
      </c>
      <c r="N98" s="122">
        <v>20000</v>
      </c>
      <c r="O98" s="122" t="s">
        <v>233</v>
      </c>
      <c r="P98" s="122" t="s">
        <v>234</v>
      </c>
      <c r="Q98" s="123">
        <f t="shared" si="32"/>
        <v>16806.722689075632</v>
      </c>
      <c r="R98" s="124">
        <f t="shared" si="52"/>
        <v>3193.2773109243699</v>
      </c>
      <c r="S98" s="124">
        <f t="shared" si="34"/>
        <v>20000</v>
      </c>
      <c r="T98" s="124">
        <f t="shared" si="35"/>
        <v>20000</v>
      </c>
      <c r="U98" s="124">
        <f t="shared" si="36"/>
        <v>20000</v>
      </c>
      <c r="V98" s="125" t="s">
        <v>242</v>
      </c>
      <c r="W98" s="126">
        <v>46070</v>
      </c>
      <c r="X98" s="166" t="s">
        <v>529</v>
      </c>
      <c r="Y98" s="167" t="s">
        <v>236</v>
      </c>
      <c r="Z98" s="168" t="s">
        <v>530</v>
      </c>
      <c r="AA98" s="127">
        <v>15126</v>
      </c>
      <c r="AB98" s="127" t="s">
        <v>240</v>
      </c>
      <c r="AC98" s="127" t="s">
        <v>234</v>
      </c>
      <c r="AD98" s="128">
        <f t="shared" si="37"/>
        <v>15126</v>
      </c>
      <c r="AE98" s="129">
        <f t="shared" si="38"/>
        <v>2873.94</v>
      </c>
      <c r="AF98" s="129">
        <f t="shared" si="39"/>
        <v>17999.939999999999</v>
      </c>
      <c r="AG98" s="129">
        <f t="shared" si="40"/>
        <v>15126</v>
      </c>
      <c r="AH98" s="129">
        <f t="shared" si="41"/>
        <v>17999.939999999999</v>
      </c>
      <c r="AI98" s="130" t="s">
        <v>242</v>
      </c>
      <c r="AJ98" s="131">
        <v>46070</v>
      </c>
      <c r="AK98" s="132" t="s">
        <v>484</v>
      </c>
      <c r="AL98" s="169" t="s">
        <v>236</v>
      </c>
      <c r="AM98" s="133" t="s">
        <v>550</v>
      </c>
      <c r="AN98" s="134">
        <v>22000</v>
      </c>
      <c r="AO98" s="134" t="s">
        <v>233</v>
      </c>
      <c r="AP98" s="135" t="s">
        <v>234</v>
      </c>
      <c r="AQ98" s="136">
        <f t="shared" si="42"/>
        <v>18487.394957983193</v>
      </c>
      <c r="AR98" s="137">
        <f t="shared" si="43"/>
        <v>3512.6050420168067</v>
      </c>
      <c r="AS98" s="137">
        <f t="shared" si="44"/>
        <v>22000</v>
      </c>
      <c r="AT98" s="137">
        <f t="shared" si="45"/>
        <v>22000</v>
      </c>
      <c r="AU98" s="137">
        <f t="shared" si="46"/>
        <v>22000</v>
      </c>
      <c r="AV98" s="138">
        <f t="shared" si="47"/>
        <v>19999.98</v>
      </c>
      <c r="AW98" s="138">
        <f t="shared" si="48"/>
        <v>19999.98</v>
      </c>
      <c r="AX98" s="138">
        <f t="shared" si="49"/>
        <v>2000.0300000749996</v>
      </c>
      <c r="AY98" s="139">
        <f t="shared" si="50"/>
        <v>0.10000160000534999</v>
      </c>
      <c r="AZ98" s="5"/>
      <c r="BA98" s="7">
        <f t="shared" si="51"/>
        <v>3</v>
      </c>
      <c r="BB98" s="7"/>
    </row>
    <row r="99" spans="1:54" ht="90">
      <c r="A99" s="6" t="s">
        <v>223</v>
      </c>
      <c r="B99" s="6" t="s">
        <v>301</v>
      </c>
      <c r="C99" s="6">
        <v>44121804</v>
      </c>
      <c r="D99" s="6" t="s">
        <v>556</v>
      </c>
      <c r="E99" s="162" t="s">
        <v>557</v>
      </c>
      <c r="F99" s="119" t="s">
        <v>227</v>
      </c>
      <c r="G99" s="163">
        <v>1</v>
      </c>
      <c r="H99" s="119" t="s">
        <v>228</v>
      </c>
      <c r="I99" s="120" t="s">
        <v>242</v>
      </c>
      <c r="J99" s="121">
        <v>46070</v>
      </c>
      <c r="K99" s="164" t="s">
        <v>306</v>
      </c>
      <c r="L99" s="165" t="s">
        <v>236</v>
      </c>
      <c r="M99" s="121" t="s">
        <v>307</v>
      </c>
      <c r="N99" s="122">
        <v>11500</v>
      </c>
      <c r="O99" s="122" t="s">
        <v>240</v>
      </c>
      <c r="P99" s="122" t="s">
        <v>234</v>
      </c>
      <c r="Q99" s="123">
        <f t="shared" si="32"/>
        <v>11500</v>
      </c>
      <c r="R99" s="124">
        <f t="shared" si="52"/>
        <v>2185</v>
      </c>
      <c r="S99" s="124">
        <f t="shared" si="34"/>
        <v>13685</v>
      </c>
      <c r="T99" s="124">
        <f t="shared" si="35"/>
        <v>11500</v>
      </c>
      <c r="U99" s="124">
        <f t="shared" si="36"/>
        <v>13685</v>
      </c>
      <c r="V99" s="125" t="s">
        <v>242</v>
      </c>
      <c r="W99" s="126">
        <v>46070</v>
      </c>
      <c r="X99" s="166" t="s">
        <v>546</v>
      </c>
      <c r="Y99" s="167" t="s">
        <v>236</v>
      </c>
      <c r="Z99" s="168" t="s">
        <v>558</v>
      </c>
      <c r="AA99" s="127">
        <v>18000</v>
      </c>
      <c r="AB99" s="127" t="s">
        <v>233</v>
      </c>
      <c r="AC99" s="127" t="s">
        <v>234</v>
      </c>
      <c r="AD99" s="128">
        <f t="shared" si="37"/>
        <v>15126.050420168069</v>
      </c>
      <c r="AE99" s="129">
        <f t="shared" si="38"/>
        <v>2873.9495798319331</v>
      </c>
      <c r="AF99" s="129">
        <f t="shared" si="39"/>
        <v>18000</v>
      </c>
      <c r="AG99" s="129">
        <f t="shared" si="40"/>
        <v>18000</v>
      </c>
      <c r="AH99" s="129">
        <f t="shared" si="41"/>
        <v>18000</v>
      </c>
      <c r="AI99" s="130" t="s">
        <v>242</v>
      </c>
      <c r="AJ99" s="131">
        <v>46070</v>
      </c>
      <c r="AK99" s="132" t="s">
        <v>527</v>
      </c>
      <c r="AL99" s="169" t="s">
        <v>236</v>
      </c>
      <c r="AM99" s="133" t="s">
        <v>528</v>
      </c>
      <c r="AN99" s="134">
        <v>13940</v>
      </c>
      <c r="AO99" s="134" t="s">
        <v>240</v>
      </c>
      <c r="AP99" s="135" t="s">
        <v>234</v>
      </c>
      <c r="AQ99" s="136">
        <f t="shared" si="42"/>
        <v>13940</v>
      </c>
      <c r="AR99" s="137">
        <f t="shared" si="43"/>
        <v>2648.6</v>
      </c>
      <c r="AS99" s="137">
        <f t="shared" si="44"/>
        <v>16588.599999999999</v>
      </c>
      <c r="AT99" s="137">
        <f t="shared" si="45"/>
        <v>13940</v>
      </c>
      <c r="AU99" s="137">
        <f t="shared" si="46"/>
        <v>16588.599999999999</v>
      </c>
      <c r="AV99" s="138">
        <f t="shared" si="47"/>
        <v>16091.199999999999</v>
      </c>
      <c r="AW99" s="138">
        <f t="shared" si="48"/>
        <v>16091.199999999999</v>
      </c>
      <c r="AX99" s="138">
        <f t="shared" si="49"/>
        <v>2200.0821166492838</v>
      </c>
      <c r="AY99" s="139">
        <f t="shared" si="50"/>
        <v>0.13672579525761186</v>
      </c>
      <c r="AZ99" s="5"/>
      <c r="BA99" s="7">
        <f t="shared" si="51"/>
        <v>3</v>
      </c>
      <c r="BB99" s="7"/>
    </row>
    <row r="100" spans="1:54" ht="75">
      <c r="A100" s="6" t="s">
        <v>223</v>
      </c>
      <c r="B100" s="6" t="s">
        <v>301</v>
      </c>
      <c r="C100" s="6">
        <v>44111912</v>
      </c>
      <c r="D100" s="6" t="s">
        <v>559</v>
      </c>
      <c r="E100" s="162" t="s">
        <v>560</v>
      </c>
      <c r="F100" s="119" t="s">
        <v>227</v>
      </c>
      <c r="G100" s="163">
        <v>1</v>
      </c>
      <c r="H100" s="119" t="s">
        <v>228</v>
      </c>
      <c r="I100" s="120" t="s">
        <v>242</v>
      </c>
      <c r="J100" s="121">
        <v>46070</v>
      </c>
      <c r="K100" s="164" t="s">
        <v>561</v>
      </c>
      <c r="L100" s="165" t="s">
        <v>236</v>
      </c>
      <c r="M100" s="121" t="s">
        <v>562</v>
      </c>
      <c r="N100" s="122">
        <v>1900</v>
      </c>
      <c r="O100" s="122" t="s">
        <v>233</v>
      </c>
      <c r="P100" s="122" t="s">
        <v>234</v>
      </c>
      <c r="Q100" s="123">
        <f t="shared" si="32"/>
        <v>1596.6386554621849</v>
      </c>
      <c r="R100" s="124">
        <f t="shared" si="52"/>
        <v>303.36134453781517</v>
      </c>
      <c r="S100" s="124">
        <f t="shared" si="34"/>
        <v>1900</v>
      </c>
      <c r="T100" s="124">
        <f t="shared" si="35"/>
        <v>1900</v>
      </c>
      <c r="U100" s="124">
        <f t="shared" si="36"/>
        <v>1900</v>
      </c>
      <c r="V100" s="125" t="s">
        <v>242</v>
      </c>
      <c r="W100" s="126">
        <v>46070</v>
      </c>
      <c r="X100" s="166" t="s">
        <v>527</v>
      </c>
      <c r="Y100" s="167" t="s">
        <v>236</v>
      </c>
      <c r="Z100" s="168" t="s">
        <v>528</v>
      </c>
      <c r="AA100" s="127">
        <v>1633</v>
      </c>
      <c r="AB100" s="127" t="s">
        <v>240</v>
      </c>
      <c r="AC100" s="127" t="s">
        <v>234</v>
      </c>
      <c r="AD100" s="128">
        <f t="shared" si="37"/>
        <v>1633</v>
      </c>
      <c r="AE100" s="129">
        <f t="shared" si="38"/>
        <v>310.27</v>
      </c>
      <c r="AF100" s="129">
        <f t="shared" si="39"/>
        <v>1943.27</v>
      </c>
      <c r="AG100" s="129">
        <f t="shared" si="40"/>
        <v>1633</v>
      </c>
      <c r="AH100" s="129">
        <f t="shared" si="41"/>
        <v>1943.27</v>
      </c>
      <c r="AI100" s="130" t="s">
        <v>242</v>
      </c>
      <c r="AJ100" s="131">
        <v>46070</v>
      </c>
      <c r="AK100" s="132" t="s">
        <v>546</v>
      </c>
      <c r="AL100" s="169" t="s">
        <v>236</v>
      </c>
      <c r="AM100" s="133" t="s">
        <v>563</v>
      </c>
      <c r="AN100" s="134">
        <v>1900</v>
      </c>
      <c r="AO100" s="134" t="s">
        <v>233</v>
      </c>
      <c r="AP100" s="135" t="s">
        <v>234</v>
      </c>
      <c r="AQ100" s="136">
        <f t="shared" si="42"/>
        <v>1596.6386554621849</v>
      </c>
      <c r="AR100" s="137">
        <f t="shared" si="43"/>
        <v>303.36134453781517</v>
      </c>
      <c r="AS100" s="137">
        <f t="shared" si="44"/>
        <v>1900</v>
      </c>
      <c r="AT100" s="137">
        <f t="shared" si="45"/>
        <v>1900</v>
      </c>
      <c r="AU100" s="137">
        <f t="shared" si="46"/>
        <v>1900</v>
      </c>
      <c r="AV100" s="138">
        <f t="shared" si="47"/>
        <v>1914.4233333333334</v>
      </c>
      <c r="AW100" s="138">
        <f t="shared" si="48"/>
        <v>1914.4233333333334</v>
      </c>
      <c r="AX100" s="138">
        <f t="shared" si="49"/>
        <v>24.981946147835096</v>
      </c>
      <c r="AY100" s="139">
        <f t="shared" si="50"/>
        <v>1.3049332252097721E-2</v>
      </c>
      <c r="AZ100" s="5"/>
      <c r="BA100" s="7">
        <f t="shared" si="51"/>
        <v>3</v>
      </c>
      <c r="BB100" s="7"/>
    </row>
    <row r="101" spans="1:54" ht="105">
      <c r="A101" s="6" t="s">
        <v>223</v>
      </c>
      <c r="B101" s="6" t="s">
        <v>283</v>
      </c>
      <c r="C101" s="6">
        <v>24122000</v>
      </c>
      <c r="D101" s="6" t="s">
        <v>564</v>
      </c>
      <c r="E101" s="162" t="s">
        <v>565</v>
      </c>
      <c r="F101" s="119" t="s">
        <v>227</v>
      </c>
      <c r="G101" s="163">
        <v>1</v>
      </c>
      <c r="H101" s="119" t="s">
        <v>228</v>
      </c>
      <c r="I101" s="120" t="s">
        <v>229</v>
      </c>
      <c r="J101" s="121">
        <v>46086</v>
      </c>
      <c r="K101" s="164" t="s">
        <v>566</v>
      </c>
      <c r="L101" s="165" t="s">
        <v>236</v>
      </c>
      <c r="M101" s="121" t="s">
        <v>567</v>
      </c>
      <c r="N101" s="122">
        <v>23000</v>
      </c>
      <c r="O101" s="122" t="s">
        <v>233</v>
      </c>
      <c r="P101" s="122" t="s">
        <v>234</v>
      </c>
      <c r="Q101" s="123">
        <f t="shared" si="32"/>
        <v>19327.731092436974</v>
      </c>
      <c r="R101" s="124">
        <f t="shared" si="52"/>
        <v>3672.2689075630251</v>
      </c>
      <c r="S101" s="124">
        <f t="shared" si="34"/>
        <v>23000</v>
      </c>
      <c r="T101" s="124">
        <f t="shared" si="35"/>
        <v>23000</v>
      </c>
      <c r="U101" s="124">
        <f t="shared" si="36"/>
        <v>23000</v>
      </c>
      <c r="V101" s="125" t="s">
        <v>229</v>
      </c>
      <c r="W101" s="126">
        <v>46152</v>
      </c>
      <c r="X101" s="166" t="s">
        <v>568</v>
      </c>
      <c r="Y101" s="167" t="s">
        <v>231</v>
      </c>
      <c r="Z101" s="168" t="s">
        <v>569</v>
      </c>
      <c r="AA101" s="127">
        <v>19099</v>
      </c>
      <c r="AB101" s="127" t="s">
        <v>240</v>
      </c>
      <c r="AC101" s="127" t="s">
        <v>234</v>
      </c>
      <c r="AD101" s="128">
        <f t="shared" si="37"/>
        <v>19099</v>
      </c>
      <c r="AE101" s="129">
        <f t="shared" si="38"/>
        <v>3628.81</v>
      </c>
      <c r="AF101" s="129">
        <f t="shared" si="39"/>
        <v>22727.81</v>
      </c>
      <c r="AG101" s="129">
        <f t="shared" si="40"/>
        <v>19099</v>
      </c>
      <c r="AH101" s="129">
        <f t="shared" si="41"/>
        <v>22727.81</v>
      </c>
      <c r="AI101" s="130" t="s">
        <v>229</v>
      </c>
      <c r="AJ101" s="131">
        <v>46086</v>
      </c>
      <c r="AK101" s="132" t="s">
        <v>570</v>
      </c>
      <c r="AL101" s="169" t="s">
        <v>236</v>
      </c>
      <c r="AM101" s="133" t="s">
        <v>571</v>
      </c>
      <c r="AN101" s="134">
        <v>23600</v>
      </c>
      <c r="AO101" s="134" t="s">
        <v>240</v>
      </c>
      <c r="AP101" s="135" t="s">
        <v>234</v>
      </c>
      <c r="AQ101" s="136">
        <f t="shared" si="42"/>
        <v>23600</v>
      </c>
      <c r="AR101" s="137">
        <f t="shared" si="43"/>
        <v>4484</v>
      </c>
      <c r="AS101" s="137">
        <f t="shared" si="44"/>
        <v>28084</v>
      </c>
      <c r="AT101" s="137">
        <f t="shared" si="45"/>
        <v>23600</v>
      </c>
      <c r="AU101" s="137">
        <f t="shared" si="46"/>
        <v>28084</v>
      </c>
      <c r="AV101" s="138">
        <f t="shared" si="47"/>
        <v>24603.936666666665</v>
      </c>
      <c r="AW101" s="138">
        <f t="shared" si="48"/>
        <v>24603.936666666665</v>
      </c>
      <c r="AX101" s="138">
        <f t="shared" si="49"/>
        <v>3016.8945046244708</v>
      </c>
      <c r="AY101" s="139">
        <f t="shared" si="50"/>
        <v>0.12261836573135672</v>
      </c>
      <c r="AZ101" s="5"/>
      <c r="BA101" s="7">
        <f t="shared" si="51"/>
        <v>3</v>
      </c>
      <c r="BB101" s="7"/>
    </row>
    <row r="102" spans="1:54" ht="135">
      <c r="A102" s="6" t="s">
        <v>223</v>
      </c>
      <c r="B102" s="6" t="s">
        <v>283</v>
      </c>
      <c r="C102" s="6" t="s">
        <v>572</v>
      </c>
      <c r="D102" s="6" t="s">
        <v>573</v>
      </c>
      <c r="E102" s="162" t="s">
        <v>574</v>
      </c>
      <c r="F102" s="119" t="s">
        <v>227</v>
      </c>
      <c r="G102" s="163">
        <v>180</v>
      </c>
      <c r="H102" s="119" t="s">
        <v>228</v>
      </c>
      <c r="I102" s="120" t="s">
        <v>229</v>
      </c>
      <c r="J102" s="121">
        <v>46152</v>
      </c>
      <c r="K102" s="164" t="s">
        <v>575</v>
      </c>
      <c r="L102" s="165" t="s">
        <v>236</v>
      </c>
      <c r="M102" s="121" t="s">
        <v>576</v>
      </c>
      <c r="N102" s="122">
        <v>23000</v>
      </c>
      <c r="O102" s="122" t="s">
        <v>233</v>
      </c>
      <c r="P102" s="122" t="s">
        <v>234</v>
      </c>
      <c r="Q102" s="123">
        <f t="shared" si="32"/>
        <v>19327.731092436974</v>
      </c>
      <c r="R102" s="124">
        <f t="shared" si="52"/>
        <v>3672.2689075630251</v>
      </c>
      <c r="S102" s="124">
        <f t="shared" si="34"/>
        <v>23000</v>
      </c>
      <c r="T102" s="124">
        <f t="shared" si="35"/>
        <v>4140000</v>
      </c>
      <c r="U102" s="124">
        <f t="shared" si="36"/>
        <v>4140000</v>
      </c>
      <c r="V102" s="125" t="s">
        <v>276</v>
      </c>
      <c r="W102" s="126">
        <v>46107</v>
      </c>
      <c r="X102" s="166" t="s">
        <v>577</v>
      </c>
      <c r="Y102" s="167" t="s">
        <v>236</v>
      </c>
      <c r="Z102" s="168" t="s">
        <v>569</v>
      </c>
      <c r="AA102" s="127">
        <v>21507</v>
      </c>
      <c r="AB102" s="127" t="s">
        <v>240</v>
      </c>
      <c r="AC102" s="127" t="s">
        <v>234</v>
      </c>
      <c r="AD102" s="128">
        <f t="shared" si="37"/>
        <v>21507</v>
      </c>
      <c r="AE102" s="129">
        <f t="shared" si="38"/>
        <v>4086.33</v>
      </c>
      <c r="AF102" s="129">
        <f t="shared" si="39"/>
        <v>25593.33</v>
      </c>
      <c r="AG102" s="129">
        <f t="shared" si="40"/>
        <v>3871260</v>
      </c>
      <c r="AH102" s="129">
        <f t="shared" si="41"/>
        <v>4606799.4000000004</v>
      </c>
      <c r="AI102" s="130" t="s">
        <v>229</v>
      </c>
      <c r="AJ102" s="131">
        <v>46152</v>
      </c>
      <c r="AK102" s="132" t="s">
        <v>578</v>
      </c>
      <c r="AL102" s="169" t="s">
        <v>236</v>
      </c>
      <c r="AM102" s="133" t="s">
        <v>579</v>
      </c>
      <c r="AN102" s="134">
        <v>22682</v>
      </c>
      <c r="AO102" s="134" t="s">
        <v>240</v>
      </c>
      <c r="AP102" s="135" t="s">
        <v>234</v>
      </c>
      <c r="AQ102" s="136">
        <f t="shared" si="42"/>
        <v>22682</v>
      </c>
      <c r="AR102" s="137">
        <f t="shared" si="43"/>
        <v>4309.58</v>
      </c>
      <c r="AS102" s="137">
        <f t="shared" si="44"/>
        <v>26991.58</v>
      </c>
      <c r="AT102" s="137">
        <f t="shared" si="45"/>
        <v>4082760</v>
      </c>
      <c r="AU102" s="137">
        <f t="shared" si="46"/>
        <v>4858484.4000000004</v>
      </c>
      <c r="AV102" s="138">
        <f t="shared" si="47"/>
        <v>25194.97</v>
      </c>
      <c r="AW102" s="138">
        <f t="shared" si="48"/>
        <v>4535094.6000000006</v>
      </c>
      <c r="AX102" s="138">
        <f t="shared" si="49"/>
        <v>364569.80404048844</v>
      </c>
      <c r="AY102" s="139">
        <f t="shared" si="50"/>
        <v>8.0388577570242606E-2</v>
      </c>
      <c r="AZ102" s="5"/>
      <c r="BA102" s="7">
        <f t="shared" si="51"/>
        <v>3</v>
      </c>
      <c r="BB102" s="7"/>
    </row>
    <row r="103" spans="1:54" ht="90">
      <c r="A103" s="6" t="s">
        <v>223</v>
      </c>
      <c r="B103" s="6" t="s">
        <v>283</v>
      </c>
      <c r="C103" s="6">
        <v>80141607</v>
      </c>
      <c r="D103" s="6" t="s">
        <v>580</v>
      </c>
      <c r="E103" s="162" t="s">
        <v>581</v>
      </c>
      <c r="F103" s="119" t="s">
        <v>227</v>
      </c>
      <c r="G103" s="163">
        <v>1</v>
      </c>
      <c r="H103" s="119" t="s">
        <v>228</v>
      </c>
      <c r="I103" s="120" t="s">
        <v>229</v>
      </c>
      <c r="J103" s="121">
        <v>46153</v>
      </c>
      <c r="K103" s="164" t="s">
        <v>582</v>
      </c>
      <c r="L103" s="165" t="s">
        <v>236</v>
      </c>
      <c r="M103" s="121" t="s">
        <v>292</v>
      </c>
      <c r="N103" s="122">
        <v>14290</v>
      </c>
      <c r="O103" s="122" t="s">
        <v>240</v>
      </c>
      <c r="P103" s="122" t="s">
        <v>260</v>
      </c>
      <c r="Q103" s="123">
        <f t="shared" si="32"/>
        <v>14290</v>
      </c>
      <c r="R103" s="124">
        <f t="shared" si="52"/>
        <v>0</v>
      </c>
      <c r="S103" s="124">
        <f t="shared" si="34"/>
        <v>14290</v>
      </c>
      <c r="T103" s="124">
        <f t="shared" si="35"/>
        <v>14290</v>
      </c>
      <c r="U103" s="124">
        <f t="shared" si="36"/>
        <v>14290</v>
      </c>
      <c r="V103" s="125" t="s">
        <v>229</v>
      </c>
      <c r="W103" s="126">
        <v>46153</v>
      </c>
      <c r="X103" s="166" t="s">
        <v>583</v>
      </c>
      <c r="Y103" s="167" t="s">
        <v>236</v>
      </c>
      <c r="Z103" s="168" t="s">
        <v>584</v>
      </c>
      <c r="AA103" s="127">
        <v>17250</v>
      </c>
      <c r="AB103" s="127" t="s">
        <v>240</v>
      </c>
      <c r="AC103" s="127" t="s">
        <v>260</v>
      </c>
      <c r="AD103" s="128">
        <f t="shared" si="37"/>
        <v>17250</v>
      </c>
      <c r="AE103" s="129">
        <f t="shared" si="38"/>
        <v>0</v>
      </c>
      <c r="AF103" s="129">
        <f t="shared" si="39"/>
        <v>17250</v>
      </c>
      <c r="AG103" s="129">
        <f t="shared" si="40"/>
        <v>17250</v>
      </c>
      <c r="AH103" s="129">
        <f t="shared" si="41"/>
        <v>17250</v>
      </c>
      <c r="AI103" s="130" t="s">
        <v>229</v>
      </c>
      <c r="AJ103" s="131">
        <v>46086</v>
      </c>
      <c r="AK103" s="132" t="s">
        <v>582</v>
      </c>
      <c r="AL103" s="169" t="s">
        <v>236</v>
      </c>
      <c r="AM103" s="133" t="s">
        <v>292</v>
      </c>
      <c r="AN103" s="134">
        <v>14290</v>
      </c>
      <c r="AO103" s="134" t="s">
        <v>240</v>
      </c>
      <c r="AP103" s="135" t="s">
        <v>260</v>
      </c>
      <c r="AQ103" s="136">
        <f t="shared" si="42"/>
        <v>14290</v>
      </c>
      <c r="AR103" s="137">
        <f t="shared" si="43"/>
        <v>0</v>
      </c>
      <c r="AS103" s="137">
        <f t="shared" si="44"/>
        <v>14290</v>
      </c>
      <c r="AT103" s="137">
        <f t="shared" si="45"/>
        <v>14290</v>
      </c>
      <c r="AU103" s="137">
        <f t="shared" si="46"/>
        <v>14290</v>
      </c>
      <c r="AV103" s="138">
        <f t="shared" si="47"/>
        <v>15276.666666666666</v>
      </c>
      <c r="AW103" s="138">
        <f t="shared" si="48"/>
        <v>15276.666666666666</v>
      </c>
      <c r="AX103" s="138">
        <f t="shared" si="49"/>
        <v>1708.9567968012923</v>
      </c>
      <c r="AY103" s="139">
        <f t="shared" si="50"/>
        <v>0.11186712612707565</v>
      </c>
      <c r="AZ103" s="5"/>
      <c r="BA103" s="7">
        <f t="shared" si="51"/>
        <v>3</v>
      </c>
      <c r="BB103" s="7" t="s">
        <v>343</v>
      </c>
    </row>
    <row r="104" spans="1:54" ht="150">
      <c r="A104" s="6" t="s">
        <v>223</v>
      </c>
      <c r="B104" s="6" t="s">
        <v>224</v>
      </c>
      <c r="C104" s="6">
        <v>60101402</v>
      </c>
      <c r="D104" s="6" t="s">
        <v>585</v>
      </c>
      <c r="E104" s="162" t="s">
        <v>586</v>
      </c>
      <c r="F104" s="119" t="s">
        <v>227</v>
      </c>
      <c r="G104" s="163">
        <v>1</v>
      </c>
      <c r="H104" s="119" t="s">
        <v>228</v>
      </c>
      <c r="I104" s="120" t="s">
        <v>276</v>
      </c>
      <c r="J104" s="121">
        <v>46070</v>
      </c>
      <c r="K104" s="164" t="s">
        <v>265</v>
      </c>
      <c r="L104" s="165" t="s">
        <v>236</v>
      </c>
      <c r="M104" s="121" t="s">
        <v>587</v>
      </c>
      <c r="N104" s="122">
        <v>2500</v>
      </c>
      <c r="O104" s="122" t="s">
        <v>240</v>
      </c>
      <c r="P104" s="122" t="s">
        <v>234</v>
      </c>
      <c r="Q104" s="123">
        <f t="shared" si="32"/>
        <v>2500</v>
      </c>
      <c r="R104" s="124">
        <f t="shared" si="52"/>
        <v>475</v>
      </c>
      <c r="S104" s="124">
        <f t="shared" si="34"/>
        <v>2975</v>
      </c>
      <c r="T104" s="124">
        <f t="shared" si="35"/>
        <v>2500</v>
      </c>
      <c r="U104" s="124">
        <f t="shared" si="36"/>
        <v>2975</v>
      </c>
      <c r="V104" s="125" t="s">
        <v>276</v>
      </c>
      <c r="W104" s="126">
        <v>46070</v>
      </c>
      <c r="X104" s="166" t="s">
        <v>277</v>
      </c>
      <c r="Y104" s="167" t="s">
        <v>236</v>
      </c>
      <c r="Z104" s="168" t="s">
        <v>254</v>
      </c>
      <c r="AA104" s="127">
        <v>2500</v>
      </c>
      <c r="AB104" s="127" t="s">
        <v>240</v>
      </c>
      <c r="AC104" s="127" t="s">
        <v>234</v>
      </c>
      <c r="AD104" s="128">
        <f t="shared" si="37"/>
        <v>2500</v>
      </c>
      <c r="AE104" s="129">
        <f t="shared" si="38"/>
        <v>475</v>
      </c>
      <c r="AF104" s="129">
        <f t="shared" si="39"/>
        <v>2975</v>
      </c>
      <c r="AG104" s="129">
        <f t="shared" si="40"/>
        <v>2500</v>
      </c>
      <c r="AH104" s="129">
        <f t="shared" si="41"/>
        <v>2975</v>
      </c>
      <c r="AI104" s="130" t="s">
        <v>276</v>
      </c>
      <c r="AJ104" s="131">
        <v>46071</v>
      </c>
      <c r="AK104" s="132" t="s">
        <v>235</v>
      </c>
      <c r="AL104" s="169" t="s">
        <v>236</v>
      </c>
      <c r="AM104" s="133" t="s">
        <v>247</v>
      </c>
      <c r="AN104" s="134">
        <v>2700</v>
      </c>
      <c r="AO104" s="134" t="s">
        <v>240</v>
      </c>
      <c r="AP104" s="135" t="s">
        <v>260</v>
      </c>
      <c r="AQ104" s="136">
        <f t="shared" si="42"/>
        <v>2700</v>
      </c>
      <c r="AR104" s="137">
        <f t="shared" si="43"/>
        <v>0</v>
      </c>
      <c r="AS104" s="137">
        <f t="shared" si="44"/>
        <v>2700</v>
      </c>
      <c r="AT104" s="137">
        <f t="shared" si="45"/>
        <v>2700</v>
      </c>
      <c r="AU104" s="137">
        <f t="shared" si="46"/>
        <v>2700</v>
      </c>
      <c r="AV104" s="138">
        <f t="shared" si="47"/>
        <v>2883.3333333333335</v>
      </c>
      <c r="AW104" s="138">
        <f t="shared" si="48"/>
        <v>2883.3333333333335</v>
      </c>
      <c r="AX104" s="138">
        <f t="shared" si="49"/>
        <v>158.7713240271471</v>
      </c>
      <c r="AY104" s="139">
        <f t="shared" si="50"/>
        <v>5.5065199084559688E-2</v>
      </c>
      <c r="AZ104" s="5"/>
      <c r="BA104" s="7">
        <f t="shared" si="51"/>
        <v>3</v>
      </c>
      <c r="BB104" s="7" t="s">
        <v>272</v>
      </c>
    </row>
    <row r="105" spans="1:54" ht="405">
      <c r="A105" s="6" t="s">
        <v>294</v>
      </c>
      <c r="B105" s="6" t="s">
        <v>294</v>
      </c>
      <c r="C105" s="6" t="s">
        <v>294</v>
      </c>
      <c r="D105" s="6" t="s">
        <v>588</v>
      </c>
      <c r="E105" s="162" t="s">
        <v>589</v>
      </c>
      <c r="F105" s="119" t="s">
        <v>297</v>
      </c>
      <c r="G105" s="163">
        <v>1</v>
      </c>
      <c r="H105" s="119"/>
      <c r="I105" s="120"/>
      <c r="J105" s="121"/>
      <c r="K105" s="164"/>
      <c r="L105" s="165"/>
      <c r="M105" s="121"/>
      <c r="N105" s="122"/>
      <c r="O105" s="122"/>
      <c r="P105" s="122"/>
      <c r="Q105" s="123" t="s">
        <v>298</v>
      </c>
      <c r="R105" s="124" t="s">
        <v>298</v>
      </c>
      <c r="S105" s="124" t="s">
        <v>298</v>
      </c>
      <c r="T105" s="124" t="s">
        <v>298</v>
      </c>
      <c r="U105" s="124" t="s">
        <v>298</v>
      </c>
      <c r="V105" s="125" t="s">
        <v>294</v>
      </c>
      <c r="W105" s="126" t="s">
        <v>294</v>
      </c>
      <c r="X105" s="166" t="s">
        <v>294</v>
      </c>
      <c r="Y105" s="167" t="s">
        <v>294</v>
      </c>
      <c r="Z105" s="168" t="s">
        <v>299</v>
      </c>
      <c r="AA105" s="127" t="s">
        <v>294</v>
      </c>
      <c r="AB105" s="127" t="s">
        <v>294</v>
      </c>
      <c r="AC105" s="127" t="s">
        <v>294</v>
      </c>
      <c r="AD105" s="128" t="s">
        <v>294</v>
      </c>
      <c r="AE105" s="129" t="s">
        <v>294</v>
      </c>
      <c r="AF105" s="129">
        <f>AH105/1.19</f>
        <v>499971.42857142858</v>
      </c>
      <c r="AG105" s="129">
        <f>AF105*19%</f>
        <v>94994.571428571435</v>
      </c>
      <c r="AH105" s="129">
        <v>594966</v>
      </c>
      <c r="AI105" s="130" t="s">
        <v>294</v>
      </c>
      <c r="AJ105" s="131" t="s">
        <v>294</v>
      </c>
      <c r="AK105" s="132" t="s">
        <v>294</v>
      </c>
      <c r="AL105" s="169" t="s">
        <v>294</v>
      </c>
      <c r="AM105" s="133" t="s">
        <v>300</v>
      </c>
      <c r="AN105" s="134" t="s">
        <v>294</v>
      </c>
      <c r="AO105" s="134" t="s">
        <v>294</v>
      </c>
      <c r="AP105" s="135" t="s">
        <v>294</v>
      </c>
      <c r="AQ105" s="136">
        <v>485478</v>
      </c>
      <c r="AR105" s="137">
        <v>92241</v>
      </c>
      <c r="AS105" s="137">
        <v>577719</v>
      </c>
      <c r="AT105" s="137">
        <v>485478</v>
      </c>
      <c r="AU105" s="137">
        <v>577719</v>
      </c>
      <c r="AV105" s="138">
        <v>586343</v>
      </c>
      <c r="AW105" s="138">
        <v>586343</v>
      </c>
      <c r="AX105" s="138">
        <v>12195.49</v>
      </c>
      <c r="AY105" s="139">
        <v>2.0799999999999999E-2</v>
      </c>
      <c r="AZ105" s="5"/>
      <c r="BA105" s="7"/>
      <c r="BB105" s="7"/>
    </row>
    <row r="106" spans="1:54" ht="405">
      <c r="A106" s="6" t="s">
        <v>294</v>
      </c>
      <c r="B106" s="6" t="s">
        <v>294</v>
      </c>
      <c r="C106" s="6" t="s">
        <v>294</v>
      </c>
      <c r="D106" s="6" t="s">
        <v>590</v>
      </c>
      <c r="E106" s="162" t="s">
        <v>591</v>
      </c>
      <c r="F106" s="119" t="s">
        <v>297</v>
      </c>
      <c r="G106" s="163">
        <v>1</v>
      </c>
      <c r="H106" s="119"/>
      <c r="I106" s="120"/>
      <c r="J106" s="121"/>
      <c r="K106" s="164"/>
      <c r="L106" s="165"/>
      <c r="M106" s="121"/>
      <c r="N106" s="122"/>
      <c r="O106" s="122"/>
      <c r="P106" s="122"/>
      <c r="Q106" s="123" t="s">
        <v>298</v>
      </c>
      <c r="R106" s="124" t="s">
        <v>298</v>
      </c>
      <c r="S106" s="124" t="s">
        <v>298</v>
      </c>
      <c r="T106" s="124" t="s">
        <v>298</v>
      </c>
      <c r="U106" s="124" t="s">
        <v>298</v>
      </c>
      <c r="V106" s="125" t="s">
        <v>294</v>
      </c>
      <c r="W106" s="126" t="s">
        <v>294</v>
      </c>
      <c r="X106" s="166" t="s">
        <v>294</v>
      </c>
      <c r="Y106" s="167" t="s">
        <v>294</v>
      </c>
      <c r="Z106" s="168" t="s">
        <v>299</v>
      </c>
      <c r="AA106" s="127" t="s">
        <v>294</v>
      </c>
      <c r="AB106" s="127" t="s">
        <v>294</v>
      </c>
      <c r="AC106" s="127" t="s">
        <v>294</v>
      </c>
      <c r="AD106" s="128" t="s">
        <v>294</v>
      </c>
      <c r="AE106" s="129" t="s">
        <v>294</v>
      </c>
      <c r="AF106" s="129">
        <f>AH106/1.19</f>
        <v>338202.52100840339</v>
      </c>
      <c r="AG106" s="129">
        <f>AF106*19%</f>
        <v>64258.478991596647</v>
      </c>
      <c r="AH106" s="129">
        <v>402461</v>
      </c>
      <c r="AI106" s="130" t="s">
        <v>294</v>
      </c>
      <c r="AJ106" s="131" t="s">
        <v>294</v>
      </c>
      <c r="AK106" s="132" t="s">
        <v>294</v>
      </c>
      <c r="AL106" s="169" t="s">
        <v>294</v>
      </c>
      <c r="AM106" s="133" t="s">
        <v>300</v>
      </c>
      <c r="AN106" s="134" t="s">
        <v>294</v>
      </c>
      <c r="AO106" s="134" t="s">
        <v>294</v>
      </c>
      <c r="AP106" s="135" t="s">
        <v>294</v>
      </c>
      <c r="AQ106" s="136">
        <v>326796</v>
      </c>
      <c r="AR106" s="137">
        <v>62091</v>
      </c>
      <c r="AS106" s="137">
        <v>388888</v>
      </c>
      <c r="AT106" s="137">
        <v>326796</v>
      </c>
      <c r="AU106" s="137">
        <v>388888</v>
      </c>
      <c r="AV106" s="138">
        <v>395674</v>
      </c>
      <c r="AW106" s="138">
        <v>395674</v>
      </c>
      <c r="AX106" s="138">
        <v>9597.52</v>
      </c>
      <c r="AY106" s="139">
        <v>2.4299999999999999E-2</v>
      </c>
      <c r="AZ106" s="5"/>
      <c r="BA106" s="7"/>
      <c r="BB106" s="7"/>
    </row>
    <row r="107" spans="1:54" ht="120">
      <c r="A107" s="6" t="s">
        <v>223</v>
      </c>
      <c r="B107" s="6" t="s">
        <v>224</v>
      </c>
      <c r="C107" s="6">
        <v>53103000</v>
      </c>
      <c r="D107" s="6" t="s">
        <v>592</v>
      </c>
      <c r="E107" s="162" t="s">
        <v>593</v>
      </c>
      <c r="F107" s="119" t="s">
        <v>227</v>
      </c>
      <c r="G107" s="163">
        <v>1</v>
      </c>
      <c r="H107" s="119" t="s">
        <v>228</v>
      </c>
      <c r="I107" s="120" t="s">
        <v>276</v>
      </c>
      <c r="J107" s="121">
        <v>46070</v>
      </c>
      <c r="K107" s="164" t="s">
        <v>243</v>
      </c>
      <c r="L107" s="165" t="s">
        <v>236</v>
      </c>
      <c r="M107" s="121" t="s">
        <v>239</v>
      </c>
      <c r="N107" s="122">
        <v>38000</v>
      </c>
      <c r="O107" s="122" t="s">
        <v>240</v>
      </c>
      <c r="P107" s="122" t="s">
        <v>234</v>
      </c>
      <c r="Q107" s="123">
        <f>IF(O107="IVA Incluido",(N107/1.19),N107)</f>
        <v>38000</v>
      </c>
      <c r="R107" s="124">
        <f>IF(P107="Si tiene IVA",Q107*19%,0)</f>
        <v>7220</v>
      </c>
      <c r="S107" s="124">
        <f>Q107+R107</f>
        <v>45220</v>
      </c>
      <c r="T107" s="124">
        <f>IF(B107="","",(N107*G107))</f>
        <v>38000</v>
      </c>
      <c r="U107" s="124">
        <f>IF(B107="","",(S107*G107))</f>
        <v>45220</v>
      </c>
      <c r="V107" s="125" t="s">
        <v>276</v>
      </c>
      <c r="W107" s="126">
        <v>46070</v>
      </c>
      <c r="X107" s="166" t="s">
        <v>265</v>
      </c>
      <c r="Y107" s="167" t="s">
        <v>236</v>
      </c>
      <c r="Z107" s="168" t="s">
        <v>587</v>
      </c>
      <c r="AA107" s="127">
        <v>38000</v>
      </c>
      <c r="AB107" s="127" t="s">
        <v>240</v>
      </c>
      <c r="AC107" s="127" t="s">
        <v>234</v>
      </c>
      <c r="AD107" s="128">
        <f>IF(AB107="IVA Incluido",(AA107/1.19),AA107)</f>
        <v>38000</v>
      </c>
      <c r="AE107" s="129">
        <f>IF(AC107="Si tiene IVA",AD107*19%,0)</f>
        <v>7220</v>
      </c>
      <c r="AF107" s="129">
        <f>AD107+AE107</f>
        <v>45220</v>
      </c>
      <c r="AG107" s="129">
        <f>IF(O107="","",(AA107*G107))</f>
        <v>38000</v>
      </c>
      <c r="AH107" s="129">
        <f>IF(O107="","",(AF107*G107))</f>
        <v>45220</v>
      </c>
      <c r="AI107" s="130" t="s">
        <v>276</v>
      </c>
      <c r="AJ107" s="131">
        <v>46071</v>
      </c>
      <c r="AK107" s="132" t="s">
        <v>258</v>
      </c>
      <c r="AL107" s="169" t="s">
        <v>236</v>
      </c>
      <c r="AM107" s="133" t="s">
        <v>594</v>
      </c>
      <c r="AN107" s="134">
        <v>38000</v>
      </c>
      <c r="AO107" s="134" t="s">
        <v>240</v>
      </c>
      <c r="AP107" s="135" t="s">
        <v>260</v>
      </c>
      <c r="AQ107" s="136">
        <f>IF(AO107="IVA Incluido",(AN107/1.19),AN107)</f>
        <v>38000</v>
      </c>
      <c r="AR107" s="137">
        <f>IF(AP107="Si tiene IVA",AQ107*19%,0)</f>
        <v>0</v>
      </c>
      <c r="AS107" s="137">
        <f>AQ107+AR107</f>
        <v>38000</v>
      </c>
      <c r="AT107" s="137">
        <f>IF(AB107="","",(AN107*G107))</f>
        <v>38000</v>
      </c>
      <c r="AU107" s="137">
        <f>IF(AB107="","",(AS107*G107))</f>
        <v>38000</v>
      </c>
      <c r="AV107" s="138">
        <f>IF(A107="","",AVERAGE(S107,AF107,AS107))</f>
        <v>42813.333333333336</v>
      </c>
      <c r="AW107" s="138">
        <f>IF(A107="","",AVERAGE(U107,AH107,AU107))</f>
        <v>42813.333333333336</v>
      </c>
      <c r="AX107" s="138">
        <f>IF(N107="","",STDEV(U107,AH107,AU107))</f>
        <v>4168.4689435490982</v>
      </c>
      <c r="AY107" s="139">
        <f>IF(N107="","",(AX107/AW107))</f>
        <v>9.7363802792333337E-2</v>
      </c>
      <c r="AZ107" s="5"/>
      <c r="BA107" s="7">
        <f>COUNTA(M107,Z107,AM107)</f>
        <v>3</v>
      </c>
      <c r="BB107" s="7" t="s">
        <v>272</v>
      </c>
    </row>
    <row r="108" spans="1:54" ht="60">
      <c r="A108" s="6" t="s">
        <v>223</v>
      </c>
      <c r="B108" s="6" t="s">
        <v>224</v>
      </c>
      <c r="C108" s="6">
        <v>53103000</v>
      </c>
      <c r="D108" s="6" t="s">
        <v>595</v>
      </c>
      <c r="E108" s="162" t="s">
        <v>596</v>
      </c>
      <c r="F108" s="119" t="s">
        <v>227</v>
      </c>
      <c r="G108" s="163">
        <v>1</v>
      </c>
      <c r="H108" s="119" t="s">
        <v>228</v>
      </c>
      <c r="I108" s="120" t="s">
        <v>276</v>
      </c>
      <c r="J108" s="121">
        <v>46072</v>
      </c>
      <c r="K108" s="164" t="s">
        <v>278</v>
      </c>
      <c r="L108" s="165" t="s">
        <v>236</v>
      </c>
      <c r="M108" s="121" t="s">
        <v>279</v>
      </c>
      <c r="N108" s="122">
        <v>22000</v>
      </c>
      <c r="O108" s="122" t="s">
        <v>240</v>
      </c>
      <c r="P108" s="122" t="s">
        <v>260</v>
      </c>
      <c r="Q108" s="123">
        <f>IF(O108="IVA Incluido",(N108/1.19),N108)</f>
        <v>22000</v>
      </c>
      <c r="R108" s="124">
        <f>IF(P108="Si tiene IVA",Q108*19%,0)</f>
        <v>0</v>
      </c>
      <c r="S108" s="124">
        <f>Q108+R108</f>
        <v>22000</v>
      </c>
      <c r="T108" s="124">
        <f>IF(B108="","",(N108*G108))</f>
        <v>22000</v>
      </c>
      <c r="U108" s="124">
        <f>IF(B108="","",(S108*G108))</f>
        <v>22000</v>
      </c>
      <c r="V108" s="125" t="s">
        <v>276</v>
      </c>
      <c r="W108" s="126">
        <v>46072</v>
      </c>
      <c r="X108" s="166" t="s">
        <v>258</v>
      </c>
      <c r="Y108" s="167" t="s">
        <v>236</v>
      </c>
      <c r="Z108" s="168" t="s">
        <v>259</v>
      </c>
      <c r="AA108" s="127">
        <v>28000</v>
      </c>
      <c r="AB108" s="127" t="s">
        <v>240</v>
      </c>
      <c r="AC108" s="127"/>
      <c r="AD108" s="128">
        <f>IF(AB108="IVA Incluido",(AA108/1.19),AA108)</f>
        <v>28000</v>
      </c>
      <c r="AE108" s="129">
        <f>IF(AC108="Si tiene IVA",AD108*19%,0)</f>
        <v>0</v>
      </c>
      <c r="AF108" s="129">
        <f>AD108+AE108</f>
        <v>28000</v>
      </c>
      <c r="AG108" s="129">
        <f>IF(O108="","",(AA108*G108))</f>
        <v>28000</v>
      </c>
      <c r="AH108" s="129">
        <f>IF(O108="","",(AF108*G108))</f>
        <v>28000</v>
      </c>
      <c r="AI108" s="130" t="s">
        <v>276</v>
      </c>
      <c r="AJ108" s="131">
        <v>46072</v>
      </c>
      <c r="AK108" s="132" t="s">
        <v>277</v>
      </c>
      <c r="AL108" s="169" t="s">
        <v>236</v>
      </c>
      <c r="AM108" s="133" t="s">
        <v>254</v>
      </c>
      <c r="AN108" s="134">
        <v>25000</v>
      </c>
      <c r="AO108" s="134" t="s">
        <v>240</v>
      </c>
      <c r="AP108" s="135" t="s">
        <v>234</v>
      </c>
      <c r="AQ108" s="136">
        <f>IF(AO108="IVA Incluido",(AN108/1.19),AN108)</f>
        <v>25000</v>
      </c>
      <c r="AR108" s="137">
        <f>IF(AP108="Si tiene IVA",AQ108*19%,0)</f>
        <v>4750</v>
      </c>
      <c r="AS108" s="137">
        <f>AQ108+AR108</f>
        <v>29750</v>
      </c>
      <c r="AT108" s="137">
        <f>IF(AB108="","",(AN108*G108))</f>
        <v>25000</v>
      </c>
      <c r="AU108" s="137">
        <f>IF(AB108="","",(AS108*G108))</f>
        <v>29750</v>
      </c>
      <c r="AV108" s="138">
        <f>IF(A108="","",AVERAGE(S108,AF108,AS108))</f>
        <v>26583.333333333332</v>
      </c>
      <c r="AW108" s="138">
        <f>IF(A108="","",AVERAGE(U108,AH108,AU108))</f>
        <v>26583.333333333332</v>
      </c>
      <c r="AX108" s="138">
        <f>IF(N108="","",STDEV(U108,AH108,AU108))</f>
        <v>4064.5827994190713</v>
      </c>
      <c r="AY108" s="139">
        <f>IF(N108="","",(AX108/AW108))</f>
        <v>0.15289966643582714</v>
      </c>
      <c r="AZ108" s="5"/>
      <c r="BA108" s="7">
        <f>COUNTA(M108,Z108,AM108)</f>
        <v>3</v>
      </c>
      <c r="BB108" s="7" t="s">
        <v>597</v>
      </c>
    </row>
    <row r="109" spans="1:54" ht="405">
      <c r="A109" s="6" t="s">
        <v>294</v>
      </c>
      <c r="B109" s="6" t="s">
        <v>294</v>
      </c>
      <c r="C109" s="6" t="s">
        <v>294</v>
      </c>
      <c r="D109" s="6" t="s">
        <v>598</v>
      </c>
      <c r="E109" s="162" t="s">
        <v>599</v>
      </c>
      <c r="F109" s="119" t="s">
        <v>297</v>
      </c>
      <c r="G109" s="163">
        <v>1</v>
      </c>
      <c r="H109" s="119"/>
      <c r="I109" s="120" t="s">
        <v>294</v>
      </c>
      <c r="J109" s="121" t="s">
        <v>294</v>
      </c>
      <c r="K109" s="164" t="s">
        <v>294</v>
      </c>
      <c r="L109" s="165" t="s">
        <v>294</v>
      </c>
      <c r="M109" s="121" t="s">
        <v>294</v>
      </c>
      <c r="N109" s="122"/>
      <c r="O109" s="122"/>
      <c r="P109" s="122"/>
      <c r="Q109" s="123">
        <v>5000000</v>
      </c>
      <c r="R109" s="124">
        <v>950000</v>
      </c>
      <c r="S109" s="124">
        <v>5950000</v>
      </c>
      <c r="T109" s="124">
        <v>5000000</v>
      </c>
      <c r="U109" s="124">
        <v>5950000</v>
      </c>
      <c r="V109" s="125" t="s">
        <v>294</v>
      </c>
      <c r="W109" s="126" t="s">
        <v>294</v>
      </c>
      <c r="X109" s="166" t="s">
        <v>294</v>
      </c>
      <c r="Y109" s="167" t="s">
        <v>294</v>
      </c>
      <c r="Z109" s="168" t="s">
        <v>299</v>
      </c>
      <c r="AA109" s="127" t="s">
        <v>294</v>
      </c>
      <c r="AB109" s="127" t="s">
        <v>294</v>
      </c>
      <c r="AC109" s="127" t="s">
        <v>294</v>
      </c>
      <c r="AD109" s="128" t="s">
        <v>294</v>
      </c>
      <c r="AE109" s="129" t="s">
        <v>294</v>
      </c>
      <c r="AF109" s="129">
        <f>AH109/1.19</f>
        <v>5062650.4201680673</v>
      </c>
      <c r="AG109" s="129">
        <f>AF109*19%</f>
        <v>961903.57983193279</v>
      </c>
      <c r="AH109" s="129">
        <v>6024554</v>
      </c>
      <c r="AI109" s="130" t="s">
        <v>294</v>
      </c>
      <c r="AJ109" s="131" t="s">
        <v>294</v>
      </c>
      <c r="AK109" s="132" t="s">
        <v>294</v>
      </c>
      <c r="AL109" s="169" t="s">
        <v>294</v>
      </c>
      <c r="AM109" s="133" t="s">
        <v>300</v>
      </c>
      <c r="AN109" s="134" t="s">
        <v>294</v>
      </c>
      <c r="AO109" s="134" t="s">
        <v>294</v>
      </c>
      <c r="AP109" s="135" t="s">
        <v>294</v>
      </c>
      <c r="AQ109" s="136">
        <v>4987833</v>
      </c>
      <c r="AR109" s="137">
        <v>947688</v>
      </c>
      <c r="AS109" s="137">
        <v>5935521</v>
      </c>
      <c r="AT109" s="137">
        <v>4987833</v>
      </c>
      <c r="AU109" s="137">
        <v>5935521</v>
      </c>
      <c r="AV109" s="138">
        <v>5980037</v>
      </c>
      <c r="AW109" s="138">
        <v>5980037</v>
      </c>
      <c r="AX109" s="138">
        <v>47775.07</v>
      </c>
      <c r="AY109" s="139">
        <v>8.0000000000000002E-3</v>
      </c>
      <c r="AZ109" s="5"/>
      <c r="BA109" s="7"/>
      <c r="BB109" s="7"/>
    </row>
    <row r="110" spans="1:54" ht="120">
      <c r="A110" s="6" t="s">
        <v>223</v>
      </c>
      <c r="B110" s="6" t="s">
        <v>301</v>
      </c>
      <c r="C110" s="6">
        <v>60121148</v>
      </c>
      <c r="D110" s="6" t="s">
        <v>600</v>
      </c>
      <c r="E110" s="162" t="s">
        <v>601</v>
      </c>
      <c r="F110" s="119" t="s">
        <v>227</v>
      </c>
      <c r="G110" s="163">
        <v>1</v>
      </c>
      <c r="H110" s="119" t="s">
        <v>228</v>
      </c>
      <c r="I110" s="120" t="s">
        <v>242</v>
      </c>
      <c r="J110" s="121">
        <v>46069</v>
      </c>
      <c r="K110" s="164" t="s">
        <v>527</v>
      </c>
      <c r="L110" s="165" t="s">
        <v>236</v>
      </c>
      <c r="M110" s="121" t="s">
        <v>528</v>
      </c>
      <c r="N110" s="122">
        <v>2171</v>
      </c>
      <c r="O110" s="122" t="s">
        <v>240</v>
      </c>
      <c r="P110" s="122" t="s">
        <v>234</v>
      </c>
      <c r="Q110" s="123">
        <f t="shared" ref="Q110:Q119" si="53">IF(O110="IVA Incluido",(N110/1.19),N110)</f>
        <v>2171</v>
      </c>
      <c r="R110" s="124">
        <f t="shared" ref="R110:R119" si="54">IF(P110="Si tiene IVA",Q110*19%,0)</f>
        <v>412.49</v>
      </c>
      <c r="S110" s="124">
        <f t="shared" ref="S110:S119" si="55">Q110+R110</f>
        <v>2583.4899999999998</v>
      </c>
      <c r="T110" s="124">
        <f t="shared" ref="T110:T119" si="56">IF(B110="","",(N110*G110))</f>
        <v>2171</v>
      </c>
      <c r="U110" s="124" t="s">
        <v>602</v>
      </c>
      <c r="V110" s="125" t="s">
        <v>242</v>
      </c>
      <c r="W110" s="126">
        <v>46069</v>
      </c>
      <c r="X110" s="166" t="s">
        <v>529</v>
      </c>
      <c r="Y110" s="167" t="s">
        <v>236</v>
      </c>
      <c r="Z110" s="168" t="s">
        <v>530</v>
      </c>
      <c r="AA110" s="127">
        <v>2185</v>
      </c>
      <c r="AB110" s="127" t="s">
        <v>240</v>
      </c>
      <c r="AC110" s="127" t="s">
        <v>234</v>
      </c>
      <c r="AD110" s="128">
        <v>2185</v>
      </c>
      <c r="AE110" s="129">
        <f t="shared" ref="AE110:AE119" si="57">IF(AC110="Si tiene IVA",AD110*19%,0)</f>
        <v>415.15</v>
      </c>
      <c r="AF110" s="129">
        <f t="shared" ref="AF110:AF119" si="58">AD110+AE110</f>
        <v>2600.15</v>
      </c>
      <c r="AG110" s="129">
        <f t="shared" ref="AG110:AG119" si="59">IF(O110="","",(AA110*G110))</f>
        <v>2185</v>
      </c>
      <c r="AH110" s="129">
        <f t="shared" ref="AH110:AH119" si="60">IF(O110="","",(AF110*G110))</f>
        <v>2600.15</v>
      </c>
      <c r="AI110" s="130" t="s">
        <v>242</v>
      </c>
      <c r="AJ110" s="131">
        <v>46069</v>
      </c>
      <c r="AK110" s="132" t="s">
        <v>603</v>
      </c>
      <c r="AL110" s="169" t="s">
        <v>236</v>
      </c>
      <c r="AM110" s="133" t="s">
        <v>604</v>
      </c>
      <c r="AN110" s="134">
        <v>2800</v>
      </c>
      <c r="AO110" s="134" t="s">
        <v>233</v>
      </c>
      <c r="AP110" s="135" t="s">
        <v>234</v>
      </c>
      <c r="AQ110" s="136">
        <f t="shared" ref="AQ110:AQ119" si="61">IF(AO110="IVA Incluido",(AN110/1.19),AN110)</f>
        <v>2352.9411764705883</v>
      </c>
      <c r="AR110" s="137">
        <f t="shared" ref="AR110:AR119" si="62">IF(AP110="Si tiene IVA",AQ110*19%,0)</f>
        <v>447.05882352941177</v>
      </c>
      <c r="AS110" s="137">
        <f t="shared" ref="AS110:AS119" si="63">AQ110+AR110</f>
        <v>2800</v>
      </c>
      <c r="AT110" s="137">
        <f t="shared" ref="AT110:AT119" si="64">IF(AB110="","",(AN110*G110))</f>
        <v>2800</v>
      </c>
      <c r="AU110" s="137">
        <f t="shared" ref="AU110:AU119" si="65">IF(AB110="","",(AS110*G110))</f>
        <v>2800</v>
      </c>
      <c r="AV110" s="138">
        <f t="shared" ref="AV110:AV119" si="66">IF(A110="","",AVERAGE(S110,AF110,AS110))</f>
        <v>2661.2133333333331</v>
      </c>
      <c r="AW110" s="138">
        <f t="shared" ref="AW110:AW119" si="67">IF(A110="","",AVERAGE(U110,AH110,AU110))</f>
        <v>2700.0749999999998</v>
      </c>
      <c r="AX110" s="138">
        <f t="shared" ref="AX110:AX119" si="68">IF(N110="","",STDEV(U110,AH110,AU110))</f>
        <v>141.31529022013146</v>
      </c>
      <c r="AY110" s="139">
        <f t="shared" ref="AY110:AY119" si="69">IF(N110="","",(AX110/AW110))</f>
        <v>5.2337542557199884E-2</v>
      </c>
      <c r="AZ110" s="5"/>
      <c r="BA110" s="7">
        <f t="shared" ref="BA110:BA119" si="70">COUNTA(M110,Z110,AM110)</f>
        <v>3</v>
      </c>
      <c r="BB110" s="7"/>
    </row>
    <row r="111" spans="1:54" ht="60">
      <c r="A111" s="6" t="s">
        <v>223</v>
      </c>
      <c r="B111" s="6" t="s">
        <v>301</v>
      </c>
      <c r="C111" s="6">
        <v>60121148</v>
      </c>
      <c r="D111" s="6" t="s">
        <v>605</v>
      </c>
      <c r="E111" s="162" t="s">
        <v>606</v>
      </c>
      <c r="F111" s="119" t="s">
        <v>227</v>
      </c>
      <c r="G111" s="163">
        <v>1</v>
      </c>
      <c r="H111" s="119" t="s">
        <v>228</v>
      </c>
      <c r="I111" s="120" t="s">
        <v>242</v>
      </c>
      <c r="J111" s="121">
        <v>46069</v>
      </c>
      <c r="K111" s="164" t="s">
        <v>486</v>
      </c>
      <c r="L111" s="165" t="s">
        <v>236</v>
      </c>
      <c r="M111" s="121" t="s">
        <v>521</v>
      </c>
      <c r="N111" s="122">
        <v>9000</v>
      </c>
      <c r="O111" s="122" t="s">
        <v>233</v>
      </c>
      <c r="P111" s="122" t="s">
        <v>234</v>
      </c>
      <c r="Q111" s="123">
        <f t="shared" si="53"/>
        <v>7563.0252100840344</v>
      </c>
      <c r="R111" s="124">
        <f t="shared" si="54"/>
        <v>1436.9747899159665</v>
      </c>
      <c r="S111" s="124">
        <f t="shared" si="55"/>
        <v>9000</v>
      </c>
      <c r="T111" s="124">
        <f t="shared" si="56"/>
        <v>9000</v>
      </c>
      <c r="U111" s="124">
        <f t="shared" ref="U111:U119" si="71">IF(B111="","",(S111*G111))</f>
        <v>9000</v>
      </c>
      <c r="V111" s="125" t="s">
        <v>242</v>
      </c>
      <c r="W111" s="126">
        <v>46069</v>
      </c>
      <c r="X111" s="166" t="s">
        <v>529</v>
      </c>
      <c r="Y111" s="167" t="s">
        <v>236</v>
      </c>
      <c r="Z111" s="168" t="s">
        <v>530</v>
      </c>
      <c r="AA111" s="127">
        <v>6050</v>
      </c>
      <c r="AB111" s="127" t="s">
        <v>240</v>
      </c>
      <c r="AC111" s="127" t="s">
        <v>234</v>
      </c>
      <c r="AD111" s="128">
        <f t="shared" ref="AD111:AD119" si="72">IF(AB111="IVA Incluido",(AA111/1.19),AA111)</f>
        <v>6050</v>
      </c>
      <c r="AE111" s="129">
        <f t="shared" si="57"/>
        <v>1149.5</v>
      </c>
      <c r="AF111" s="129">
        <f t="shared" si="58"/>
        <v>7199.5</v>
      </c>
      <c r="AG111" s="129">
        <f t="shared" si="59"/>
        <v>6050</v>
      </c>
      <c r="AH111" s="129">
        <f t="shared" si="60"/>
        <v>7199.5</v>
      </c>
      <c r="AI111" s="130" t="s">
        <v>242</v>
      </c>
      <c r="AJ111" s="131">
        <v>46069</v>
      </c>
      <c r="AK111" s="132" t="s">
        <v>484</v>
      </c>
      <c r="AL111" s="169" t="s">
        <v>236</v>
      </c>
      <c r="AM111" s="133" t="s">
        <v>550</v>
      </c>
      <c r="AN111" s="134">
        <v>10000</v>
      </c>
      <c r="AO111" s="134" t="s">
        <v>233</v>
      </c>
      <c r="AP111" s="135" t="s">
        <v>234</v>
      </c>
      <c r="AQ111" s="136">
        <f t="shared" si="61"/>
        <v>8403.361344537816</v>
      </c>
      <c r="AR111" s="137">
        <f t="shared" si="62"/>
        <v>1596.6386554621849</v>
      </c>
      <c r="AS111" s="137">
        <f t="shared" si="63"/>
        <v>10000</v>
      </c>
      <c r="AT111" s="137">
        <f t="shared" si="64"/>
        <v>10000</v>
      </c>
      <c r="AU111" s="137">
        <f t="shared" si="65"/>
        <v>10000</v>
      </c>
      <c r="AV111" s="138">
        <f t="shared" si="66"/>
        <v>8733.1666666666661</v>
      </c>
      <c r="AW111" s="138">
        <f t="shared" si="67"/>
        <v>8733.1666666666661</v>
      </c>
      <c r="AX111" s="138">
        <f t="shared" si="68"/>
        <v>1419.189939131943</v>
      </c>
      <c r="AY111" s="139">
        <f t="shared" si="69"/>
        <v>0.16250576604117747</v>
      </c>
      <c r="AZ111" s="5"/>
      <c r="BA111" s="7">
        <f t="shared" si="70"/>
        <v>3</v>
      </c>
      <c r="BB111" s="7"/>
    </row>
    <row r="112" spans="1:54" ht="90">
      <c r="A112" s="6" t="s">
        <v>223</v>
      </c>
      <c r="B112" s="6" t="s">
        <v>301</v>
      </c>
      <c r="C112" s="6"/>
      <c r="D112" s="6" t="s">
        <v>607</v>
      </c>
      <c r="E112" s="162" t="s">
        <v>608</v>
      </c>
      <c r="F112" s="119" t="s">
        <v>227</v>
      </c>
      <c r="G112" s="163">
        <v>1</v>
      </c>
      <c r="H112" s="119" t="s">
        <v>228</v>
      </c>
      <c r="I112" s="120" t="s">
        <v>242</v>
      </c>
      <c r="J112" s="121">
        <v>46070</v>
      </c>
      <c r="K112" s="164" t="s">
        <v>546</v>
      </c>
      <c r="L112" s="165" t="s">
        <v>236</v>
      </c>
      <c r="M112" s="121" t="s">
        <v>609</v>
      </c>
      <c r="N112" s="122">
        <v>2000</v>
      </c>
      <c r="O112" s="122" t="s">
        <v>233</v>
      </c>
      <c r="P112" s="122" t="s">
        <v>234</v>
      </c>
      <c r="Q112" s="123">
        <f t="shared" si="53"/>
        <v>1680.6722689075632</v>
      </c>
      <c r="R112" s="124">
        <f t="shared" si="54"/>
        <v>319.32773109243703</v>
      </c>
      <c r="S112" s="124">
        <f t="shared" si="55"/>
        <v>2000.0000000000002</v>
      </c>
      <c r="T112" s="124">
        <f t="shared" si="56"/>
        <v>2000</v>
      </c>
      <c r="U112" s="124">
        <f t="shared" si="71"/>
        <v>2000.0000000000002</v>
      </c>
      <c r="V112" s="125" t="s">
        <v>242</v>
      </c>
      <c r="W112" s="126">
        <v>46070</v>
      </c>
      <c r="X112" s="166" t="s">
        <v>610</v>
      </c>
      <c r="Y112" s="167" t="s">
        <v>236</v>
      </c>
      <c r="Z112" s="168" t="s">
        <v>611</v>
      </c>
      <c r="AA112" s="127">
        <v>2400</v>
      </c>
      <c r="AB112" s="127" t="s">
        <v>233</v>
      </c>
      <c r="AC112" s="127" t="s">
        <v>234</v>
      </c>
      <c r="AD112" s="128">
        <f t="shared" si="72"/>
        <v>2016.8067226890757</v>
      </c>
      <c r="AE112" s="129">
        <f t="shared" si="57"/>
        <v>383.19327731092437</v>
      </c>
      <c r="AF112" s="129">
        <f t="shared" si="58"/>
        <v>2400</v>
      </c>
      <c r="AG112" s="129">
        <f t="shared" si="59"/>
        <v>2400</v>
      </c>
      <c r="AH112" s="129">
        <f t="shared" si="60"/>
        <v>2400</v>
      </c>
      <c r="AI112" s="130" t="s">
        <v>242</v>
      </c>
      <c r="AJ112" s="131">
        <v>46070</v>
      </c>
      <c r="AK112" s="132" t="s">
        <v>612</v>
      </c>
      <c r="AL112" s="169" t="s">
        <v>236</v>
      </c>
      <c r="AM112" s="133" t="s">
        <v>613</v>
      </c>
      <c r="AN112" s="134">
        <v>2800</v>
      </c>
      <c r="AO112" s="134" t="s">
        <v>233</v>
      </c>
      <c r="AP112" s="135" t="s">
        <v>234</v>
      </c>
      <c r="AQ112" s="136">
        <f t="shared" si="61"/>
        <v>2352.9411764705883</v>
      </c>
      <c r="AR112" s="137">
        <f t="shared" si="62"/>
        <v>447.05882352941177</v>
      </c>
      <c r="AS112" s="137">
        <f t="shared" si="63"/>
        <v>2800</v>
      </c>
      <c r="AT112" s="137">
        <f t="shared" si="64"/>
        <v>2800</v>
      </c>
      <c r="AU112" s="137">
        <f t="shared" si="65"/>
        <v>2800</v>
      </c>
      <c r="AV112" s="138">
        <f t="shared" si="66"/>
        <v>2400</v>
      </c>
      <c r="AW112" s="138">
        <f t="shared" si="67"/>
        <v>2400</v>
      </c>
      <c r="AX112" s="138">
        <f t="shared" si="68"/>
        <v>400</v>
      </c>
      <c r="AY112" s="139">
        <f t="shared" si="69"/>
        <v>0.16666666666666666</v>
      </c>
      <c r="AZ112" s="5"/>
      <c r="BA112" s="7">
        <f t="shared" si="70"/>
        <v>3</v>
      </c>
      <c r="BB112" s="7"/>
    </row>
    <row r="113" spans="1:54" ht="75">
      <c r="A113" s="6" t="s">
        <v>223</v>
      </c>
      <c r="B113" s="6" t="s">
        <v>301</v>
      </c>
      <c r="C113" s="6">
        <v>14111519</v>
      </c>
      <c r="D113" s="6" t="s">
        <v>614</v>
      </c>
      <c r="E113" s="162" t="s">
        <v>615</v>
      </c>
      <c r="F113" s="119" t="s">
        <v>227</v>
      </c>
      <c r="G113" s="163">
        <v>1</v>
      </c>
      <c r="H113" s="119" t="s">
        <v>228</v>
      </c>
      <c r="I113" s="120" t="s">
        <v>242</v>
      </c>
      <c r="J113" s="121">
        <v>46070</v>
      </c>
      <c r="K113" s="164" t="s">
        <v>527</v>
      </c>
      <c r="L113" s="165" t="s">
        <v>236</v>
      </c>
      <c r="M113" s="121" t="s">
        <v>528</v>
      </c>
      <c r="N113" s="122">
        <v>7990</v>
      </c>
      <c r="O113" s="122" t="s">
        <v>240</v>
      </c>
      <c r="P113" s="122" t="s">
        <v>234</v>
      </c>
      <c r="Q113" s="123">
        <f t="shared" si="53"/>
        <v>7990</v>
      </c>
      <c r="R113" s="124">
        <f t="shared" si="54"/>
        <v>1518.1</v>
      </c>
      <c r="S113" s="124">
        <f t="shared" si="55"/>
        <v>9508.1</v>
      </c>
      <c r="T113" s="124">
        <f t="shared" si="56"/>
        <v>7990</v>
      </c>
      <c r="U113" s="124">
        <f t="shared" si="71"/>
        <v>9508.1</v>
      </c>
      <c r="V113" s="125" t="s">
        <v>242</v>
      </c>
      <c r="W113" s="126">
        <v>46070</v>
      </c>
      <c r="X113" s="166" t="s">
        <v>306</v>
      </c>
      <c r="Y113" s="167" t="s">
        <v>236</v>
      </c>
      <c r="Z113" s="168" t="s">
        <v>307</v>
      </c>
      <c r="AA113" s="127">
        <v>7774</v>
      </c>
      <c r="AB113" s="127" t="s">
        <v>240</v>
      </c>
      <c r="AC113" s="127" t="s">
        <v>234</v>
      </c>
      <c r="AD113" s="128">
        <f t="shared" si="72"/>
        <v>7774</v>
      </c>
      <c r="AE113" s="129">
        <f t="shared" si="57"/>
        <v>1477.06</v>
      </c>
      <c r="AF113" s="129">
        <f t="shared" si="58"/>
        <v>9251.06</v>
      </c>
      <c r="AG113" s="129">
        <f t="shared" si="59"/>
        <v>7774</v>
      </c>
      <c r="AH113" s="129">
        <f t="shared" si="60"/>
        <v>9251.06</v>
      </c>
      <c r="AI113" s="130" t="s">
        <v>242</v>
      </c>
      <c r="AJ113" s="131">
        <v>46070</v>
      </c>
      <c r="AK113" s="132" t="s">
        <v>616</v>
      </c>
      <c r="AL113" s="169" t="s">
        <v>236</v>
      </c>
      <c r="AM113" s="133" t="s">
        <v>617</v>
      </c>
      <c r="AN113" s="134">
        <v>11000</v>
      </c>
      <c r="AO113" s="134" t="s">
        <v>233</v>
      </c>
      <c r="AP113" s="135" t="s">
        <v>234</v>
      </c>
      <c r="AQ113" s="136">
        <f t="shared" si="61"/>
        <v>9243.6974789915967</v>
      </c>
      <c r="AR113" s="137">
        <f t="shared" si="62"/>
        <v>1756.3025210084033</v>
      </c>
      <c r="AS113" s="137">
        <f t="shared" si="63"/>
        <v>11000</v>
      </c>
      <c r="AT113" s="137">
        <f t="shared" si="64"/>
        <v>11000</v>
      </c>
      <c r="AU113" s="137">
        <f t="shared" si="65"/>
        <v>11000</v>
      </c>
      <c r="AV113" s="138">
        <f t="shared" si="66"/>
        <v>9919.7199999999993</v>
      </c>
      <c r="AW113" s="138">
        <f t="shared" si="67"/>
        <v>9919.7199999999993</v>
      </c>
      <c r="AX113" s="138">
        <f t="shared" si="68"/>
        <v>944.33630090132624</v>
      </c>
      <c r="AY113" s="139">
        <f t="shared" si="69"/>
        <v>9.5197878660015237E-2</v>
      </c>
      <c r="AZ113" s="5"/>
      <c r="BA113" s="7">
        <f t="shared" si="70"/>
        <v>3</v>
      </c>
      <c r="BB113" s="7"/>
    </row>
    <row r="114" spans="1:54" ht="45">
      <c r="A114" s="6" t="s">
        <v>223</v>
      </c>
      <c r="B114" s="6" t="s">
        <v>301</v>
      </c>
      <c r="C114" s="6">
        <v>14111519</v>
      </c>
      <c r="D114" s="6" t="s">
        <v>618</v>
      </c>
      <c r="E114" s="162" t="s">
        <v>619</v>
      </c>
      <c r="F114" s="119" t="s">
        <v>227</v>
      </c>
      <c r="G114" s="163">
        <v>1</v>
      </c>
      <c r="H114" s="119" t="s">
        <v>228</v>
      </c>
      <c r="I114" s="120" t="s">
        <v>242</v>
      </c>
      <c r="J114" s="121">
        <v>46070</v>
      </c>
      <c r="K114" s="164" t="s">
        <v>484</v>
      </c>
      <c r="L114" s="165" t="s">
        <v>236</v>
      </c>
      <c r="M114" s="121" t="s">
        <v>550</v>
      </c>
      <c r="N114" s="122">
        <v>1200</v>
      </c>
      <c r="O114" s="122" t="s">
        <v>233</v>
      </c>
      <c r="P114" s="122" t="s">
        <v>234</v>
      </c>
      <c r="Q114" s="123">
        <f t="shared" si="53"/>
        <v>1008.4033613445379</v>
      </c>
      <c r="R114" s="124">
        <f t="shared" si="54"/>
        <v>191.59663865546219</v>
      </c>
      <c r="S114" s="124">
        <f t="shared" si="55"/>
        <v>1200</v>
      </c>
      <c r="T114" s="124">
        <f t="shared" si="56"/>
        <v>1200</v>
      </c>
      <c r="U114" s="124">
        <f t="shared" si="71"/>
        <v>1200</v>
      </c>
      <c r="V114" s="125" t="s">
        <v>242</v>
      </c>
      <c r="W114" s="126">
        <v>46070</v>
      </c>
      <c r="X114" s="166" t="s">
        <v>308</v>
      </c>
      <c r="Y114" s="167" t="s">
        <v>236</v>
      </c>
      <c r="Z114" s="168" t="s">
        <v>545</v>
      </c>
      <c r="AA114" s="127">
        <v>1500</v>
      </c>
      <c r="AB114" s="127" t="s">
        <v>233</v>
      </c>
      <c r="AC114" s="127" t="s">
        <v>234</v>
      </c>
      <c r="AD114" s="128">
        <f t="shared" si="72"/>
        <v>1260.5042016806724</v>
      </c>
      <c r="AE114" s="129">
        <f t="shared" si="57"/>
        <v>239.49579831932775</v>
      </c>
      <c r="AF114" s="129">
        <f t="shared" si="58"/>
        <v>1500.0000000000002</v>
      </c>
      <c r="AG114" s="129">
        <f t="shared" si="59"/>
        <v>1500</v>
      </c>
      <c r="AH114" s="129">
        <f t="shared" si="60"/>
        <v>1500.0000000000002</v>
      </c>
      <c r="AI114" s="130" t="s">
        <v>242</v>
      </c>
      <c r="AJ114" s="131">
        <v>46070</v>
      </c>
      <c r="AK114" s="132" t="s">
        <v>527</v>
      </c>
      <c r="AL114" s="169" t="s">
        <v>236</v>
      </c>
      <c r="AM114" s="133" t="s">
        <v>528</v>
      </c>
      <c r="AN114" s="134">
        <v>1050</v>
      </c>
      <c r="AO114" s="134" t="s">
        <v>240</v>
      </c>
      <c r="AP114" s="135" t="s">
        <v>234</v>
      </c>
      <c r="AQ114" s="136">
        <f t="shared" si="61"/>
        <v>1050</v>
      </c>
      <c r="AR114" s="137">
        <f t="shared" si="62"/>
        <v>199.5</v>
      </c>
      <c r="AS114" s="137">
        <f t="shared" si="63"/>
        <v>1249.5</v>
      </c>
      <c r="AT114" s="137">
        <f t="shared" si="64"/>
        <v>1050</v>
      </c>
      <c r="AU114" s="137">
        <f t="shared" si="65"/>
        <v>1249.5</v>
      </c>
      <c r="AV114" s="138">
        <f t="shared" si="66"/>
        <v>1316.5</v>
      </c>
      <c r="AW114" s="138">
        <f t="shared" si="67"/>
        <v>1316.5</v>
      </c>
      <c r="AX114" s="138">
        <f t="shared" si="68"/>
        <v>160.83143349482413</v>
      </c>
      <c r="AY114" s="139">
        <f t="shared" si="69"/>
        <v>0.12216591985934229</v>
      </c>
      <c r="AZ114" s="5"/>
      <c r="BA114" s="7">
        <f t="shared" si="70"/>
        <v>3</v>
      </c>
      <c r="BB114" s="7"/>
    </row>
    <row r="115" spans="1:54" ht="60">
      <c r="A115" s="6" t="s">
        <v>223</v>
      </c>
      <c r="B115" s="6" t="s">
        <v>301</v>
      </c>
      <c r="C115" s="6">
        <v>14111519</v>
      </c>
      <c r="D115" s="6" t="s">
        <v>620</v>
      </c>
      <c r="E115" s="162" t="s">
        <v>621</v>
      </c>
      <c r="F115" s="119" t="s">
        <v>227</v>
      </c>
      <c r="G115" s="163">
        <v>1</v>
      </c>
      <c r="H115" s="119" t="s">
        <v>228</v>
      </c>
      <c r="I115" s="120" t="s">
        <v>242</v>
      </c>
      <c r="J115" s="121">
        <v>46071</v>
      </c>
      <c r="K115" s="164" t="s">
        <v>308</v>
      </c>
      <c r="L115" s="165" t="s">
        <v>236</v>
      </c>
      <c r="M115" s="121" t="s">
        <v>553</v>
      </c>
      <c r="N115" s="122">
        <v>2000</v>
      </c>
      <c r="O115" s="122" t="s">
        <v>233</v>
      </c>
      <c r="P115" s="122" t="s">
        <v>234</v>
      </c>
      <c r="Q115" s="123">
        <f t="shared" si="53"/>
        <v>1680.6722689075632</v>
      </c>
      <c r="R115" s="124">
        <f t="shared" si="54"/>
        <v>319.32773109243703</v>
      </c>
      <c r="S115" s="124">
        <f t="shared" si="55"/>
        <v>2000.0000000000002</v>
      </c>
      <c r="T115" s="124">
        <f t="shared" si="56"/>
        <v>2000</v>
      </c>
      <c r="U115" s="124">
        <f t="shared" si="71"/>
        <v>2000.0000000000002</v>
      </c>
      <c r="V115" s="125" t="s">
        <v>229</v>
      </c>
      <c r="W115" s="126">
        <v>46139</v>
      </c>
      <c r="X115" s="166" t="s">
        <v>529</v>
      </c>
      <c r="Y115" s="167" t="s">
        <v>236</v>
      </c>
      <c r="Z115" s="168" t="s">
        <v>622</v>
      </c>
      <c r="AA115" s="127">
        <v>1681</v>
      </c>
      <c r="AB115" s="127" t="s">
        <v>240</v>
      </c>
      <c r="AC115" s="127" t="s">
        <v>234</v>
      </c>
      <c r="AD115" s="128">
        <f t="shared" si="72"/>
        <v>1681</v>
      </c>
      <c r="AE115" s="129">
        <f t="shared" si="57"/>
        <v>319.39</v>
      </c>
      <c r="AF115" s="129">
        <f t="shared" si="58"/>
        <v>2000.3899999999999</v>
      </c>
      <c r="AG115" s="129">
        <f t="shared" si="59"/>
        <v>1681</v>
      </c>
      <c r="AH115" s="129">
        <f t="shared" si="60"/>
        <v>2000.3899999999999</v>
      </c>
      <c r="AI115" s="130" t="s">
        <v>229</v>
      </c>
      <c r="AJ115" s="131">
        <v>46139</v>
      </c>
      <c r="AK115" s="132" t="s">
        <v>527</v>
      </c>
      <c r="AL115" s="169" t="s">
        <v>236</v>
      </c>
      <c r="AM115" s="133" t="s">
        <v>528</v>
      </c>
      <c r="AN115" s="134">
        <v>1694</v>
      </c>
      <c r="AO115" s="134" t="s">
        <v>240</v>
      </c>
      <c r="AP115" s="135" t="s">
        <v>234</v>
      </c>
      <c r="AQ115" s="136">
        <f t="shared" si="61"/>
        <v>1694</v>
      </c>
      <c r="AR115" s="137">
        <f t="shared" si="62"/>
        <v>321.86</v>
      </c>
      <c r="AS115" s="137">
        <f t="shared" si="63"/>
        <v>2015.8600000000001</v>
      </c>
      <c r="AT115" s="137">
        <f t="shared" si="64"/>
        <v>1694</v>
      </c>
      <c r="AU115" s="137">
        <f t="shared" si="65"/>
        <v>2015.8600000000001</v>
      </c>
      <c r="AV115" s="138">
        <f t="shared" si="66"/>
        <v>2005.4166666666667</v>
      </c>
      <c r="AW115" s="138">
        <f t="shared" si="67"/>
        <v>2005.4166666666667</v>
      </c>
      <c r="AX115" s="138">
        <f t="shared" si="68"/>
        <v>9.0462939004508396</v>
      </c>
      <c r="AY115" s="139">
        <f t="shared" si="69"/>
        <v>4.5109298485522574E-3</v>
      </c>
      <c r="AZ115" s="5"/>
      <c r="BA115" s="7">
        <f t="shared" si="70"/>
        <v>3</v>
      </c>
      <c r="BB115" s="7"/>
    </row>
    <row r="116" spans="1:54" ht="45">
      <c r="A116" s="6" t="s">
        <v>223</v>
      </c>
      <c r="B116" s="6" t="s">
        <v>301</v>
      </c>
      <c r="C116" s="6">
        <v>14111519</v>
      </c>
      <c r="D116" s="6" t="s">
        <v>623</v>
      </c>
      <c r="E116" s="162" t="s">
        <v>624</v>
      </c>
      <c r="F116" s="119" t="s">
        <v>227</v>
      </c>
      <c r="G116" s="163">
        <v>1</v>
      </c>
      <c r="H116" s="119" t="s">
        <v>228</v>
      </c>
      <c r="I116" s="120" t="s">
        <v>242</v>
      </c>
      <c r="J116" s="121">
        <v>46071</v>
      </c>
      <c r="K116" s="164" t="s">
        <v>527</v>
      </c>
      <c r="L116" s="165" t="s">
        <v>236</v>
      </c>
      <c r="M116" s="121" t="s">
        <v>528</v>
      </c>
      <c r="N116" s="122">
        <v>13043</v>
      </c>
      <c r="O116" s="122" t="s">
        <v>240</v>
      </c>
      <c r="P116" s="122" t="s">
        <v>234</v>
      </c>
      <c r="Q116" s="123">
        <f t="shared" si="53"/>
        <v>13043</v>
      </c>
      <c r="R116" s="124">
        <f t="shared" si="54"/>
        <v>2478.17</v>
      </c>
      <c r="S116" s="124">
        <f t="shared" si="55"/>
        <v>15521.17</v>
      </c>
      <c r="T116" s="124">
        <f t="shared" si="56"/>
        <v>13043</v>
      </c>
      <c r="U116" s="124">
        <f t="shared" si="71"/>
        <v>15521.17</v>
      </c>
      <c r="V116" s="125" t="s">
        <v>242</v>
      </c>
      <c r="W116" s="126">
        <v>46071</v>
      </c>
      <c r="X116" s="166" t="s">
        <v>625</v>
      </c>
      <c r="Y116" s="167" t="s">
        <v>236</v>
      </c>
      <c r="Z116" s="168" t="s">
        <v>626</v>
      </c>
      <c r="AA116" s="127">
        <v>16700</v>
      </c>
      <c r="AB116" s="127" t="s">
        <v>233</v>
      </c>
      <c r="AC116" s="127" t="s">
        <v>234</v>
      </c>
      <c r="AD116" s="128">
        <f t="shared" si="72"/>
        <v>14033.613445378152</v>
      </c>
      <c r="AE116" s="129">
        <f t="shared" si="57"/>
        <v>2666.386554621849</v>
      </c>
      <c r="AF116" s="129">
        <f t="shared" si="58"/>
        <v>16700</v>
      </c>
      <c r="AG116" s="129">
        <f t="shared" si="59"/>
        <v>16700</v>
      </c>
      <c r="AH116" s="129">
        <f t="shared" si="60"/>
        <v>16700</v>
      </c>
      <c r="AI116" s="130" t="s">
        <v>242</v>
      </c>
      <c r="AJ116" s="131">
        <v>46071</v>
      </c>
      <c r="AK116" s="132" t="s">
        <v>627</v>
      </c>
      <c r="AL116" s="169" t="s">
        <v>236</v>
      </c>
      <c r="AM116" s="133" t="s">
        <v>288</v>
      </c>
      <c r="AN116" s="134">
        <v>14390</v>
      </c>
      <c r="AO116" s="134" t="s">
        <v>233</v>
      </c>
      <c r="AP116" s="135" t="s">
        <v>234</v>
      </c>
      <c r="AQ116" s="136">
        <f t="shared" si="61"/>
        <v>12092.436974789916</v>
      </c>
      <c r="AR116" s="137">
        <f t="shared" si="62"/>
        <v>2297.5630252100841</v>
      </c>
      <c r="AS116" s="137">
        <f t="shared" si="63"/>
        <v>14390</v>
      </c>
      <c r="AT116" s="137">
        <f t="shared" si="64"/>
        <v>14390</v>
      </c>
      <c r="AU116" s="137">
        <f t="shared" si="65"/>
        <v>14390</v>
      </c>
      <c r="AV116" s="138">
        <f t="shared" si="66"/>
        <v>15537.056666666665</v>
      </c>
      <c r="AW116" s="138">
        <f t="shared" si="67"/>
        <v>15537.056666666665</v>
      </c>
      <c r="AX116" s="138">
        <f t="shared" si="68"/>
        <v>1155.0819406576024</v>
      </c>
      <c r="AY116" s="139">
        <f t="shared" si="69"/>
        <v>7.4343678177844652E-2</v>
      </c>
      <c r="AZ116" s="5"/>
      <c r="BA116" s="7">
        <f t="shared" si="70"/>
        <v>3</v>
      </c>
      <c r="BB116" s="7"/>
    </row>
    <row r="117" spans="1:54" ht="75">
      <c r="A117" s="6" t="s">
        <v>223</v>
      </c>
      <c r="B117" s="6" t="s">
        <v>224</v>
      </c>
      <c r="C117" s="6">
        <v>60101606</v>
      </c>
      <c r="D117" s="6" t="s">
        <v>628</v>
      </c>
      <c r="E117" s="162" t="s">
        <v>629</v>
      </c>
      <c r="F117" s="119" t="s">
        <v>227</v>
      </c>
      <c r="G117" s="163">
        <v>1</v>
      </c>
      <c r="H117" s="119" t="s">
        <v>228</v>
      </c>
      <c r="I117" s="120" t="s">
        <v>229</v>
      </c>
      <c r="J117" s="121">
        <v>46146</v>
      </c>
      <c r="K117" s="164" t="s">
        <v>630</v>
      </c>
      <c r="L117" s="165" t="s">
        <v>231</v>
      </c>
      <c r="M117" s="121" t="s">
        <v>631</v>
      </c>
      <c r="N117" s="122">
        <v>2200</v>
      </c>
      <c r="O117" s="122" t="s">
        <v>240</v>
      </c>
      <c r="P117" s="122" t="s">
        <v>234</v>
      </c>
      <c r="Q117" s="123">
        <f t="shared" si="53"/>
        <v>2200</v>
      </c>
      <c r="R117" s="124">
        <f t="shared" si="54"/>
        <v>418</v>
      </c>
      <c r="S117" s="124">
        <f t="shared" si="55"/>
        <v>2618</v>
      </c>
      <c r="T117" s="124">
        <f t="shared" si="56"/>
        <v>2200</v>
      </c>
      <c r="U117" s="124">
        <f t="shared" si="71"/>
        <v>2618</v>
      </c>
      <c r="V117" s="125" t="s">
        <v>229</v>
      </c>
      <c r="W117" s="126">
        <v>46146</v>
      </c>
      <c r="X117" s="166" t="s">
        <v>250</v>
      </c>
      <c r="Y117" s="167" t="s">
        <v>231</v>
      </c>
      <c r="Z117" s="168" t="s">
        <v>247</v>
      </c>
      <c r="AA117" s="127">
        <v>3200</v>
      </c>
      <c r="AB117" s="127" t="s">
        <v>233</v>
      </c>
      <c r="AC117" s="127" t="s">
        <v>234</v>
      </c>
      <c r="AD117" s="128">
        <f t="shared" si="72"/>
        <v>2689.0756302521008</v>
      </c>
      <c r="AE117" s="129">
        <f t="shared" si="57"/>
        <v>510.92436974789916</v>
      </c>
      <c r="AF117" s="129">
        <f t="shared" si="58"/>
        <v>3200</v>
      </c>
      <c r="AG117" s="129">
        <f t="shared" si="59"/>
        <v>3200</v>
      </c>
      <c r="AH117" s="129">
        <f t="shared" si="60"/>
        <v>3200</v>
      </c>
      <c r="AI117" s="130" t="s">
        <v>229</v>
      </c>
      <c r="AJ117" s="131">
        <v>46146</v>
      </c>
      <c r="AK117" s="132" t="s">
        <v>632</v>
      </c>
      <c r="AL117" s="169" t="s">
        <v>236</v>
      </c>
      <c r="AM117" s="133" t="s">
        <v>230</v>
      </c>
      <c r="AN117" s="134">
        <v>3800</v>
      </c>
      <c r="AO117" s="134" t="s">
        <v>240</v>
      </c>
      <c r="AP117" s="135" t="s">
        <v>260</v>
      </c>
      <c r="AQ117" s="136">
        <f t="shared" si="61"/>
        <v>3800</v>
      </c>
      <c r="AR117" s="137">
        <f t="shared" si="62"/>
        <v>0</v>
      </c>
      <c r="AS117" s="137">
        <f t="shared" si="63"/>
        <v>3800</v>
      </c>
      <c r="AT117" s="137">
        <f t="shared" si="64"/>
        <v>3800</v>
      </c>
      <c r="AU117" s="137">
        <f t="shared" si="65"/>
        <v>3800</v>
      </c>
      <c r="AV117" s="138">
        <f t="shared" si="66"/>
        <v>3206</v>
      </c>
      <c r="AW117" s="138">
        <f t="shared" si="67"/>
        <v>3206</v>
      </c>
      <c r="AX117" s="138">
        <f t="shared" si="68"/>
        <v>591.0228421981675</v>
      </c>
      <c r="AY117" s="139">
        <f t="shared" si="69"/>
        <v>0.18434898384222317</v>
      </c>
      <c r="AZ117" s="5"/>
      <c r="BA117" s="7">
        <f t="shared" si="70"/>
        <v>3</v>
      </c>
      <c r="BB117" s="7" t="s">
        <v>272</v>
      </c>
    </row>
    <row r="118" spans="1:54" ht="60">
      <c r="A118" s="6" t="s">
        <v>223</v>
      </c>
      <c r="B118" s="6" t="s">
        <v>301</v>
      </c>
      <c r="C118" s="6"/>
      <c r="D118" s="6" t="s">
        <v>633</v>
      </c>
      <c r="E118" s="162" t="s">
        <v>634</v>
      </c>
      <c r="F118" s="119" t="s">
        <v>227</v>
      </c>
      <c r="G118" s="163">
        <v>1</v>
      </c>
      <c r="H118" s="119" t="s">
        <v>228</v>
      </c>
      <c r="I118" s="120" t="s">
        <v>242</v>
      </c>
      <c r="J118" s="121">
        <v>46071</v>
      </c>
      <c r="K118" s="164" t="s">
        <v>527</v>
      </c>
      <c r="L118" s="165" t="s">
        <v>236</v>
      </c>
      <c r="M118" s="121" t="s">
        <v>528</v>
      </c>
      <c r="N118" s="122">
        <v>4547</v>
      </c>
      <c r="O118" s="122" t="s">
        <v>240</v>
      </c>
      <c r="P118" s="122" t="s">
        <v>234</v>
      </c>
      <c r="Q118" s="123">
        <f t="shared" si="53"/>
        <v>4547</v>
      </c>
      <c r="R118" s="124">
        <f t="shared" si="54"/>
        <v>863.93000000000006</v>
      </c>
      <c r="S118" s="124">
        <f t="shared" si="55"/>
        <v>5410.93</v>
      </c>
      <c r="T118" s="124">
        <f t="shared" si="56"/>
        <v>4547</v>
      </c>
      <c r="U118" s="124">
        <f t="shared" si="71"/>
        <v>5410.93</v>
      </c>
      <c r="V118" s="125" t="s">
        <v>242</v>
      </c>
      <c r="W118" s="126">
        <v>46071</v>
      </c>
      <c r="X118" s="166" t="s">
        <v>308</v>
      </c>
      <c r="Y118" s="167" t="s">
        <v>236</v>
      </c>
      <c r="Z118" s="168" t="s">
        <v>545</v>
      </c>
      <c r="AA118" s="127">
        <v>6500</v>
      </c>
      <c r="AB118" s="127" t="s">
        <v>233</v>
      </c>
      <c r="AC118" s="127" t="s">
        <v>234</v>
      </c>
      <c r="AD118" s="128">
        <f t="shared" si="72"/>
        <v>5462.1848739495799</v>
      </c>
      <c r="AE118" s="129">
        <f t="shared" si="57"/>
        <v>1037.8151260504203</v>
      </c>
      <c r="AF118" s="129">
        <f t="shared" si="58"/>
        <v>6500</v>
      </c>
      <c r="AG118" s="129">
        <f t="shared" si="59"/>
        <v>6500</v>
      </c>
      <c r="AH118" s="129">
        <f t="shared" si="60"/>
        <v>6500</v>
      </c>
      <c r="AI118" s="130" t="s">
        <v>242</v>
      </c>
      <c r="AJ118" s="131">
        <v>46071</v>
      </c>
      <c r="AK118" s="132" t="s">
        <v>306</v>
      </c>
      <c r="AL118" s="169" t="s">
        <v>236</v>
      </c>
      <c r="AM118" s="133" t="s">
        <v>307</v>
      </c>
      <c r="AN118" s="134">
        <v>5850</v>
      </c>
      <c r="AO118" s="134" t="s">
        <v>240</v>
      </c>
      <c r="AP118" s="135" t="s">
        <v>234</v>
      </c>
      <c r="AQ118" s="136">
        <f t="shared" si="61"/>
        <v>5850</v>
      </c>
      <c r="AR118" s="137">
        <f t="shared" si="62"/>
        <v>1111.5</v>
      </c>
      <c r="AS118" s="137">
        <f t="shared" si="63"/>
        <v>6961.5</v>
      </c>
      <c r="AT118" s="137">
        <f t="shared" si="64"/>
        <v>5850</v>
      </c>
      <c r="AU118" s="137">
        <f t="shared" si="65"/>
        <v>6961.5</v>
      </c>
      <c r="AV118" s="138">
        <f t="shared" si="66"/>
        <v>6290.81</v>
      </c>
      <c r="AW118" s="138">
        <f t="shared" si="67"/>
        <v>6290.81</v>
      </c>
      <c r="AX118" s="138">
        <f t="shared" si="68"/>
        <v>796.17031676645547</v>
      </c>
      <c r="AY118" s="139">
        <f t="shared" si="69"/>
        <v>0.12656085889837007</v>
      </c>
      <c r="AZ118" s="5"/>
      <c r="BA118" s="7">
        <f t="shared" si="70"/>
        <v>3</v>
      </c>
      <c r="BB118" s="7"/>
    </row>
    <row r="119" spans="1:54" ht="75">
      <c r="A119" s="6" t="s">
        <v>223</v>
      </c>
      <c r="B119" s="6" t="s">
        <v>301</v>
      </c>
      <c r="C119" s="6">
        <v>31201512</v>
      </c>
      <c r="D119" s="6" t="s">
        <v>635</v>
      </c>
      <c r="E119" s="162" t="s">
        <v>636</v>
      </c>
      <c r="F119" s="119" t="s">
        <v>227</v>
      </c>
      <c r="G119" s="163">
        <v>1</v>
      </c>
      <c r="H119" s="119" t="s">
        <v>228</v>
      </c>
      <c r="I119" s="120" t="s">
        <v>242</v>
      </c>
      <c r="J119" s="121">
        <v>46071</v>
      </c>
      <c r="K119" s="164" t="s">
        <v>486</v>
      </c>
      <c r="L119" s="165" t="s">
        <v>236</v>
      </c>
      <c r="M119" s="121" t="s">
        <v>521</v>
      </c>
      <c r="N119" s="122">
        <v>6000</v>
      </c>
      <c r="O119" s="122" t="s">
        <v>233</v>
      </c>
      <c r="P119" s="122" t="s">
        <v>234</v>
      </c>
      <c r="Q119" s="123">
        <f t="shared" si="53"/>
        <v>5042.0168067226896</v>
      </c>
      <c r="R119" s="124">
        <f t="shared" si="54"/>
        <v>957.98319327731099</v>
      </c>
      <c r="S119" s="124">
        <f t="shared" si="55"/>
        <v>6000.0000000000009</v>
      </c>
      <c r="T119" s="124">
        <f t="shared" si="56"/>
        <v>6000</v>
      </c>
      <c r="U119" s="124">
        <f t="shared" si="71"/>
        <v>6000.0000000000009</v>
      </c>
      <c r="V119" s="125" t="s">
        <v>242</v>
      </c>
      <c r="W119" s="126">
        <v>46071</v>
      </c>
      <c r="X119" s="166" t="s">
        <v>308</v>
      </c>
      <c r="Y119" s="167" t="s">
        <v>236</v>
      </c>
      <c r="Z119" s="168" t="s">
        <v>545</v>
      </c>
      <c r="AA119" s="127">
        <v>7100</v>
      </c>
      <c r="AB119" s="127" t="s">
        <v>233</v>
      </c>
      <c r="AC119" s="127" t="s">
        <v>234</v>
      </c>
      <c r="AD119" s="128">
        <f t="shared" si="72"/>
        <v>5966.3865546218494</v>
      </c>
      <c r="AE119" s="129">
        <f t="shared" si="57"/>
        <v>1133.6134453781515</v>
      </c>
      <c r="AF119" s="129">
        <f t="shared" si="58"/>
        <v>7100.0000000000009</v>
      </c>
      <c r="AG119" s="129">
        <f t="shared" si="59"/>
        <v>7100</v>
      </c>
      <c r="AH119" s="129">
        <f t="shared" si="60"/>
        <v>7100.0000000000009</v>
      </c>
      <c r="AI119" s="130" t="s">
        <v>242</v>
      </c>
      <c r="AJ119" s="131">
        <v>46071</v>
      </c>
      <c r="AK119" s="132" t="s">
        <v>546</v>
      </c>
      <c r="AL119" s="169" t="s">
        <v>236</v>
      </c>
      <c r="AM119" s="133" t="s">
        <v>558</v>
      </c>
      <c r="AN119" s="134">
        <v>6500</v>
      </c>
      <c r="AO119" s="134" t="s">
        <v>233</v>
      </c>
      <c r="AP119" s="135" t="s">
        <v>234</v>
      </c>
      <c r="AQ119" s="136">
        <f t="shared" si="61"/>
        <v>5462.1848739495799</v>
      </c>
      <c r="AR119" s="137">
        <f t="shared" si="62"/>
        <v>1037.8151260504203</v>
      </c>
      <c r="AS119" s="137">
        <f t="shared" si="63"/>
        <v>6500</v>
      </c>
      <c r="AT119" s="137">
        <f t="shared" si="64"/>
        <v>6500</v>
      </c>
      <c r="AU119" s="137">
        <f t="shared" si="65"/>
        <v>6500</v>
      </c>
      <c r="AV119" s="138">
        <f t="shared" si="66"/>
        <v>6533.333333333333</v>
      </c>
      <c r="AW119" s="138">
        <f t="shared" si="67"/>
        <v>6533.333333333333</v>
      </c>
      <c r="AX119" s="138">
        <f t="shared" si="68"/>
        <v>550.75705472861023</v>
      </c>
      <c r="AY119" s="139">
        <f t="shared" si="69"/>
        <v>8.4299549193154633E-2</v>
      </c>
      <c r="AZ119" s="5"/>
      <c r="BA119" s="7">
        <f t="shared" si="70"/>
        <v>3</v>
      </c>
      <c r="BB119" s="7"/>
    </row>
    <row r="120" spans="1:54" ht="405">
      <c r="A120" s="6" t="s">
        <v>294</v>
      </c>
      <c r="B120" s="6" t="s">
        <v>294</v>
      </c>
      <c r="C120" s="6" t="s">
        <v>294</v>
      </c>
      <c r="D120" s="6" t="s">
        <v>637</v>
      </c>
      <c r="E120" s="162" t="s">
        <v>638</v>
      </c>
      <c r="F120" s="119" t="s">
        <v>297</v>
      </c>
      <c r="G120" s="163">
        <v>1</v>
      </c>
      <c r="H120" s="119"/>
      <c r="I120" s="120"/>
      <c r="J120" s="121"/>
      <c r="K120" s="164"/>
      <c r="L120" s="165"/>
      <c r="M120" s="121"/>
      <c r="N120" s="122"/>
      <c r="O120" s="122"/>
      <c r="P120" s="122"/>
      <c r="Q120" s="123" t="s">
        <v>298</v>
      </c>
      <c r="R120" s="124" t="s">
        <v>298</v>
      </c>
      <c r="S120" s="124" t="s">
        <v>298</v>
      </c>
      <c r="T120" s="124" t="s">
        <v>298</v>
      </c>
      <c r="U120" s="124" t="s">
        <v>298</v>
      </c>
      <c r="V120" s="125" t="s">
        <v>294</v>
      </c>
      <c r="W120" s="126" t="s">
        <v>294</v>
      </c>
      <c r="X120" s="166" t="s">
        <v>294</v>
      </c>
      <c r="Y120" s="167" t="s">
        <v>294</v>
      </c>
      <c r="Z120" s="168" t="s">
        <v>299</v>
      </c>
      <c r="AA120" s="127" t="s">
        <v>294</v>
      </c>
      <c r="AB120" s="127" t="s">
        <v>294</v>
      </c>
      <c r="AC120" s="127" t="s">
        <v>294</v>
      </c>
      <c r="AD120" s="128" t="s">
        <v>294</v>
      </c>
      <c r="AE120" s="129" t="s">
        <v>294</v>
      </c>
      <c r="AF120" s="129">
        <f>AH120/1.19</f>
        <v>3574947.8991596638</v>
      </c>
      <c r="AG120" s="129">
        <f>AF120*19%</f>
        <v>679240.10084033618</v>
      </c>
      <c r="AH120" s="129">
        <v>4254188</v>
      </c>
      <c r="AI120" s="130" t="s">
        <v>294</v>
      </c>
      <c r="AJ120" s="131" t="s">
        <v>294</v>
      </c>
      <c r="AK120" s="132" t="s">
        <v>294</v>
      </c>
      <c r="AL120" s="169" t="s">
        <v>294</v>
      </c>
      <c r="AM120" s="133" t="s">
        <v>300</v>
      </c>
      <c r="AN120" s="134" t="s">
        <v>294</v>
      </c>
      <c r="AO120" s="134" t="s">
        <v>294</v>
      </c>
      <c r="AP120" s="135" t="s">
        <v>294</v>
      </c>
      <c r="AQ120" s="136">
        <v>3454383</v>
      </c>
      <c r="AR120" s="137">
        <v>656333</v>
      </c>
      <c r="AS120" s="137">
        <v>4110716</v>
      </c>
      <c r="AT120" s="137">
        <v>3454383</v>
      </c>
      <c r="AU120" s="137">
        <v>4110716</v>
      </c>
      <c r="AV120" s="138">
        <v>4182452</v>
      </c>
      <c r="AW120" s="138">
        <v>4182452</v>
      </c>
      <c r="AX120" s="138">
        <v>101450.05</v>
      </c>
      <c r="AY120" s="139">
        <v>2.4299999999999999E-2</v>
      </c>
      <c r="AZ120" s="5"/>
      <c r="BA120" s="7"/>
      <c r="BB120" s="7"/>
    </row>
    <row r="121" spans="1:54" ht="405">
      <c r="A121" s="6" t="s">
        <v>294</v>
      </c>
      <c r="B121" s="6" t="s">
        <v>294</v>
      </c>
      <c r="C121" s="6" t="s">
        <v>294</v>
      </c>
      <c r="D121" s="6" t="s">
        <v>639</v>
      </c>
      <c r="E121" s="162" t="s">
        <v>640</v>
      </c>
      <c r="F121" s="119" t="s">
        <v>297</v>
      </c>
      <c r="G121" s="163">
        <v>1</v>
      </c>
      <c r="H121" s="119"/>
      <c r="I121" s="120"/>
      <c r="J121" s="121"/>
      <c r="K121" s="164"/>
      <c r="L121" s="165"/>
      <c r="M121" s="121"/>
      <c r="N121" s="122"/>
      <c r="O121" s="122"/>
      <c r="P121" s="122"/>
      <c r="Q121" s="123" t="s">
        <v>298</v>
      </c>
      <c r="R121" s="124" t="s">
        <v>298</v>
      </c>
      <c r="S121" s="124" t="s">
        <v>298</v>
      </c>
      <c r="T121" s="124" t="s">
        <v>298</v>
      </c>
      <c r="U121" s="124" t="s">
        <v>298</v>
      </c>
      <c r="V121" s="125" t="s">
        <v>294</v>
      </c>
      <c r="W121" s="126" t="s">
        <v>294</v>
      </c>
      <c r="X121" s="166" t="s">
        <v>294</v>
      </c>
      <c r="Y121" s="167" t="s">
        <v>294</v>
      </c>
      <c r="Z121" s="168" t="s">
        <v>299</v>
      </c>
      <c r="AA121" s="127" t="s">
        <v>294</v>
      </c>
      <c r="AB121" s="127" t="s">
        <v>294</v>
      </c>
      <c r="AC121" s="127" t="s">
        <v>294</v>
      </c>
      <c r="AD121" s="128" t="s">
        <v>294</v>
      </c>
      <c r="AE121" s="129" t="s">
        <v>294</v>
      </c>
      <c r="AF121" s="129">
        <f>AH121/1.19</f>
        <v>4162678.9915966387</v>
      </c>
      <c r="AG121" s="129">
        <f>AF121*19%</f>
        <v>790909.00840336131</v>
      </c>
      <c r="AH121" s="129">
        <v>4953588</v>
      </c>
      <c r="AI121" s="130" t="s">
        <v>294</v>
      </c>
      <c r="AJ121" s="131" t="s">
        <v>294</v>
      </c>
      <c r="AK121" s="132" t="s">
        <v>294</v>
      </c>
      <c r="AL121" s="169" t="s">
        <v>294</v>
      </c>
      <c r="AM121" s="133" t="s">
        <v>300</v>
      </c>
      <c r="AN121" s="134" t="s">
        <v>294</v>
      </c>
      <c r="AO121" s="134" t="s">
        <v>294</v>
      </c>
      <c r="AP121" s="135" t="s">
        <v>294</v>
      </c>
      <c r="AQ121" s="136">
        <v>4022293</v>
      </c>
      <c r="AR121" s="137">
        <v>764236</v>
      </c>
      <c r="AS121" s="137">
        <v>4786529</v>
      </c>
      <c r="AT121" s="137">
        <v>4022293</v>
      </c>
      <c r="AU121" s="137">
        <v>4786529</v>
      </c>
      <c r="AV121" s="138">
        <v>4870058</v>
      </c>
      <c r="AW121" s="138">
        <v>4870058</v>
      </c>
      <c r="AX121" s="138">
        <v>118128.71</v>
      </c>
      <c r="AY121" s="139">
        <v>2.4299999999999999E-2</v>
      </c>
      <c r="AZ121" s="5"/>
      <c r="BA121" s="7"/>
      <c r="BB121" s="7"/>
    </row>
    <row r="122" spans="1:54" ht="90">
      <c r="A122" s="6" t="s">
        <v>223</v>
      </c>
      <c r="B122" s="6" t="s">
        <v>301</v>
      </c>
      <c r="C122" s="6">
        <v>44121707</v>
      </c>
      <c r="D122" s="6" t="s">
        <v>641</v>
      </c>
      <c r="E122" s="162" t="s">
        <v>642</v>
      </c>
      <c r="F122" s="119" t="s">
        <v>227</v>
      </c>
      <c r="G122" s="163">
        <v>1</v>
      </c>
      <c r="H122" s="119" t="s">
        <v>228</v>
      </c>
      <c r="I122" s="120" t="s">
        <v>242</v>
      </c>
      <c r="J122" s="121">
        <v>46071</v>
      </c>
      <c r="K122" s="164" t="s">
        <v>643</v>
      </c>
      <c r="L122" s="165" t="s">
        <v>236</v>
      </c>
      <c r="M122" s="121" t="s">
        <v>521</v>
      </c>
      <c r="N122" s="122">
        <v>7500</v>
      </c>
      <c r="O122" s="122" t="s">
        <v>233</v>
      </c>
      <c r="P122" s="122" t="s">
        <v>234</v>
      </c>
      <c r="Q122" s="123">
        <f t="shared" ref="Q122:Q128" si="73">IF(O122="IVA Incluido",(N122/1.19),N122)</f>
        <v>6302.5210084033615</v>
      </c>
      <c r="R122" s="124">
        <f t="shared" ref="R122:R128" si="74">IF(P122="Si tiene IVA",Q122*19%,0)</f>
        <v>1197.4789915966387</v>
      </c>
      <c r="S122" s="124">
        <f t="shared" ref="S122:S128" si="75">Q122+R122</f>
        <v>7500</v>
      </c>
      <c r="T122" s="124">
        <f t="shared" ref="T122:T128" si="76">IF(B122="","",(N122*G122))</f>
        <v>7500</v>
      </c>
      <c r="U122" s="124">
        <f t="shared" ref="U122:U128" si="77">IF(B122="","",(S122*G122))</f>
        <v>7500</v>
      </c>
      <c r="V122" s="125" t="s">
        <v>242</v>
      </c>
      <c r="W122" s="126">
        <v>46071</v>
      </c>
      <c r="X122" s="166" t="s">
        <v>308</v>
      </c>
      <c r="Y122" s="167" t="s">
        <v>236</v>
      </c>
      <c r="Z122" s="168" t="s">
        <v>545</v>
      </c>
      <c r="AA122" s="127">
        <v>8500</v>
      </c>
      <c r="AB122" s="127" t="s">
        <v>233</v>
      </c>
      <c r="AC122" s="127" t="s">
        <v>234</v>
      </c>
      <c r="AD122" s="128">
        <f t="shared" ref="AD122:AD128" si="78">IF(AB122="IVA Incluido",(AA122/1.19),AA122)</f>
        <v>7142.8571428571431</v>
      </c>
      <c r="AE122" s="129">
        <f t="shared" ref="AE122:AE128" si="79">IF(AC122="Si tiene IVA",AD122*19%,0)</f>
        <v>1357.1428571428571</v>
      </c>
      <c r="AF122" s="129">
        <f t="shared" ref="AF122:AF128" si="80">AD122+AE122</f>
        <v>8500</v>
      </c>
      <c r="AG122" s="129">
        <f t="shared" ref="AG122:AG128" si="81">IF(O122="","",(AA122*G122))</f>
        <v>8500</v>
      </c>
      <c r="AH122" s="129">
        <f t="shared" ref="AH122:AH128" si="82">IF(O122="","",(AF122*G122))</f>
        <v>8500</v>
      </c>
      <c r="AI122" s="130" t="s">
        <v>242</v>
      </c>
      <c r="AJ122" s="131">
        <v>46071</v>
      </c>
      <c r="AK122" s="132" t="s">
        <v>529</v>
      </c>
      <c r="AL122" s="169" t="s">
        <v>236</v>
      </c>
      <c r="AM122" s="133" t="s">
        <v>644</v>
      </c>
      <c r="AN122" s="134">
        <v>7400</v>
      </c>
      <c r="AO122" s="134" t="s">
        <v>240</v>
      </c>
      <c r="AP122" s="135" t="s">
        <v>234</v>
      </c>
      <c r="AQ122" s="136">
        <f t="shared" ref="AQ122:AQ128" si="83">IF(AO122="IVA Incluido",(AN122/1.19),AN122)</f>
        <v>7400</v>
      </c>
      <c r="AR122" s="137">
        <f t="shared" ref="AR122:AR128" si="84">IF(AP122="Si tiene IVA",AQ122*19%,0)</f>
        <v>1406</v>
      </c>
      <c r="AS122" s="137">
        <f t="shared" ref="AS122:AS128" si="85">AQ122+AR122</f>
        <v>8806</v>
      </c>
      <c r="AT122" s="137">
        <f t="shared" ref="AT122:AT128" si="86">IF(AB122="","",(AN122*G122))</f>
        <v>7400</v>
      </c>
      <c r="AU122" s="137">
        <f t="shared" ref="AU122:AU128" si="87">IF(AB122="","",(AS122*G122))</f>
        <v>8806</v>
      </c>
      <c r="AV122" s="138">
        <f>IF(A122="","",AVERAGE(S122,AF122,AS122))</f>
        <v>8268.6666666666661</v>
      </c>
      <c r="AW122" s="138">
        <f>IF(A122="","",AVERAGE(U122,AH122,AU122))</f>
        <v>8268.6666666666661</v>
      </c>
      <c r="AX122" s="138">
        <f>IF(N122="","",STDEV(U122,AH122,AU122))</f>
        <v>683.04123838413545</v>
      </c>
      <c r="AY122" s="139">
        <f t="shared" ref="AY122:AY128" si="88">IF(N122="","",(AX122/AW122))</f>
        <v>8.2605970940595283E-2</v>
      </c>
      <c r="AZ122" s="5"/>
      <c r="BA122" s="7">
        <f>COUNTA(M122,Z122,AM122)</f>
        <v>3</v>
      </c>
      <c r="BB122" s="7"/>
    </row>
    <row r="123" spans="1:54" ht="90">
      <c r="A123" s="6" t="s">
        <v>223</v>
      </c>
      <c r="B123" s="6" t="s">
        <v>301</v>
      </c>
      <c r="C123" s="6">
        <v>44121707</v>
      </c>
      <c r="D123" s="6" t="s">
        <v>645</v>
      </c>
      <c r="E123" s="162" t="s">
        <v>646</v>
      </c>
      <c r="F123" s="119" t="s">
        <v>227</v>
      </c>
      <c r="G123" s="163">
        <v>1</v>
      </c>
      <c r="H123" s="119" t="s">
        <v>228</v>
      </c>
      <c r="I123" s="120" t="s">
        <v>242</v>
      </c>
      <c r="J123" s="121">
        <v>46071</v>
      </c>
      <c r="K123" s="164" t="s">
        <v>529</v>
      </c>
      <c r="L123" s="165" t="s">
        <v>236</v>
      </c>
      <c r="M123" s="121" t="s">
        <v>644</v>
      </c>
      <c r="N123" s="122">
        <v>7000</v>
      </c>
      <c r="O123" s="122" t="s">
        <v>240</v>
      </c>
      <c r="P123" s="122" t="s">
        <v>234</v>
      </c>
      <c r="Q123" s="123">
        <f t="shared" si="73"/>
        <v>7000</v>
      </c>
      <c r="R123" s="124">
        <f t="shared" si="74"/>
        <v>1330</v>
      </c>
      <c r="S123" s="124">
        <f t="shared" si="75"/>
        <v>8330</v>
      </c>
      <c r="T123" s="124">
        <f t="shared" si="76"/>
        <v>7000</v>
      </c>
      <c r="U123" s="124">
        <f t="shared" si="77"/>
        <v>8330</v>
      </c>
      <c r="V123" s="125" t="s">
        <v>242</v>
      </c>
      <c r="W123" s="126">
        <v>46071</v>
      </c>
      <c r="X123" s="166" t="s">
        <v>647</v>
      </c>
      <c r="Y123" s="167" t="s">
        <v>231</v>
      </c>
      <c r="Z123" s="168" t="s">
        <v>648</v>
      </c>
      <c r="AA123" s="127">
        <v>7183</v>
      </c>
      <c r="AB123" s="127" t="s">
        <v>240</v>
      </c>
      <c r="AC123" s="127" t="s">
        <v>260</v>
      </c>
      <c r="AD123" s="128">
        <f t="shared" si="78"/>
        <v>7183</v>
      </c>
      <c r="AE123" s="129">
        <f t="shared" si="79"/>
        <v>0</v>
      </c>
      <c r="AF123" s="129">
        <f t="shared" si="80"/>
        <v>7183</v>
      </c>
      <c r="AG123" s="129">
        <f t="shared" si="81"/>
        <v>7183</v>
      </c>
      <c r="AH123" s="129">
        <f t="shared" si="82"/>
        <v>7183</v>
      </c>
      <c r="AI123" s="130" t="s">
        <v>242</v>
      </c>
      <c r="AJ123" s="131">
        <v>46071</v>
      </c>
      <c r="AK123" s="132" t="s">
        <v>649</v>
      </c>
      <c r="AL123" s="169" t="s">
        <v>236</v>
      </c>
      <c r="AM123" s="133" t="s">
        <v>604</v>
      </c>
      <c r="AN123" s="134">
        <v>8600</v>
      </c>
      <c r="AO123" s="134" t="s">
        <v>233</v>
      </c>
      <c r="AP123" s="135" t="s">
        <v>234</v>
      </c>
      <c r="AQ123" s="136">
        <f t="shared" si="83"/>
        <v>7226.8907563025214</v>
      </c>
      <c r="AR123" s="137">
        <f t="shared" si="84"/>
        <v>1373.1092436974791</v>
      </c>
      <c r="AS123" s="137">
        <f t="shared" si="85"/>
        <v>8600</v>
      </c>
      <c r="AT123" s="137">
        <f t="shared" si="86"/>
        <v>8600</v>
      </c>
      <c r="AU123" s="137">
        <f t="shared" si="87"/>
        <v>8600</v>
      </c>
      <c r="AV123" s="138">
        <f>IF(A123="","",AVERAGE(S123,AF123,AS123))</f>
        <v>8037.666666666667</v>
      </c>
      <c r="AW123" s="138">
        <f>IF(A123="","",AVERAGE(U123,AH123,AU123))</f>
        <v>8037.666666666667</v>
      </c>
      <c r="AX123" s="138">
        <f>IF(N123="","",STDEV(U123,AH123,AU123))</f>
        <v>752.3737989412798</v>
      </c>
      <c r="AY123" s="139">
        <f t="shared" si="88"/>
        <v>9.3605996633510533E-2</v>
      </c>
      <c r="AZ123" s="5"/>
      <c r="BA123" s="7">
        <f>COUNTA(M123,Z123,AM123)</f>
        <v>3</v>
      </c>
      <c r="BB123" s="7" t="s">
        <v>262</v>
      </c>
    </row>
    <row r="124" spans="1:54" ht="90">
      <c r="A124" s="6" t="s">
        <v>223</v>
      </c>
      <c r="B124" s="6" t="s">
        <v>283</v>
      </c>
      <c r="C124" s="6" t="s">
        <v>650</v>
      </c>
      <c r="D124" s="6" t="s">
        <v>651</v>
      </c>
      <c r="E124" s="162" t="s">
        <v>652</v>
      </c>
      <c r="F124" s="119" t="s">
        <v>227</v>
      </c>
      <c r="G124" s="163">
        <v>1</v>
      </c>
      <c r="H124" s="119" t="s">
        <v>228</v>
      </c>
      <c r="I124" s="120" t="s">
        <v>276</v>
      </c>
      <c r="J124" s="121">
        <v>46139</v>
      </c>
      <c r="K124" s="164" t="s">
        <v>319</v>
      </c>
      <c r="L124" s="165" t="s">
        <v>231</v>
      </c>
      <c r="M124" s="121" t="s">
        <v>320</v>
      </c>
      <c r="N124" s="122">
        <v>1957500</v>
      </c>
      <c r="O124" s="122" t="s">
        <v>240</v>
      </c>
      <c r="P124" s="122" t="s">
        <v>234</v>
      </c>
      <c r="Q124" s="123">
        <f t="shared" si="73"/>
        <v>1957500</v>
      </c>
      <c r="R124" s="124">
        <f t="shared" si="74"/>
        <v>371925</v>
      </c>
      <c r="S124" s="124">
        <f t="shared" si="75"/>
        <v>2329425</v>
      </c>
      <c r="T124" s="124">
        <f t="shared" si="76"/>
        <v>1957500</v>
      </c>
      <c r="U124" s="124">
        <f t="shared" si="77"/>
        <v>2329425</v>
      </c>
      <c r="V124" s="125" t="s">
        <v>508</v>
      </c>
      <c r="W124" s="126">
        <v>46139</v>
      </c>
      <c r="X124" s="166" t="s">
        <v>653</v>
      </c>
      <c r="Y124" s="167" t="s">
        <v>236</v>
      </c>
      <c r="Z124" s="168" t="s">
        <v>654</v>
      </c>
      <c r="AA124" s="127">
        <v>1850000</v>
      </c>
      <c r="AB124" s="127" t="s">
        <v>240</v>
      </c>
      <c r="AC124" s="127" t="s">
        <v>234</v>
      </c>
      <c r="AD124" s="128">
        <f t="shared" si="78"/>
        <v>1850000</v>
      </c>
      <c r="AE124" s="129">
        <f t="shared" si="79"/>
        <v>351500</v>
      </c>
      <c r="AF124" s="129">
        <f t="shared" si="80"/>
        <v>2201500</v>
      </c>
      <c r="AG124" s="129">
        <f t="shared" si="81"/>
        <v>1850000</v>
      </c>
      <c r="AH124" s="129">
        <f t="shared" si="82"/>
        <v>2201500</v>
      </c>
      <c r="AI124" s="130" t="s">
        <v>229</v>
      </c>
      <c r="AJ124" s="131">
        <v>46144</v>
      </c>
      <c r="AK124" s="132" t="s">
        <v>655</v>
      </c>
      <c r="AL124" s="169" t="s">
        <v>229</v>
      </c>
      <c r="AM124" s="133" t="s">
        <v>656</v>
      </c>
      <c r="AN124" s="134">
        <v>1100000</v>
      </c>
      <c r="AO124" s="134" t="s">
        <v>240</v>
      </c>
      <c r="AP124" s="135" t="s">
        <v>234</v>
      </c>
      <c r="AQ124" s="136">
        <f t="shared" si="83"/>
        <v>1100000</v>
      </c>
      <c r="AR124" s="137">
        <f t="shared" si="84"/>
        <v>209000</v>
      </c>
      <c r="AS124" s="137">
        <f t="shared" si="85"/>
        <v>1309000</v>
      </c>
      <c r="AT124" s="137">
        <f t="shared" si="86"/>
        <v>1100000</v>
      </c>
      <c r="AU124" s="137">
        <f t="shared" si="87"/>
        <v>1309000</v>
      </c>
      <c r="AV124" s="138">
        <f>IF(A124="","",AVERAGE(S124,AF124))</f>
        <v>2265462.5</v>
      </c>
      <c r="AW124" s="138">
        <f>IF(A124="","",AVERAGE(U124,AH124))</f>
        <v>2265462.5</v>
      </c>
      <c r="AX124" s="138">
        <f>IF(N124="","",STDEV(U124,AH124))</f>
        <v>90456.634983289099</v>
      </c>
      <c r="AY124" s="139">
        <f t="shared" si="88"/>
        <v>3.9928551005937681E-2</v>
      </c>
      <c r="AZ124" s="5"/>
      <c r="BA124" s="7">
        <f>COUNTA(M124,Z124,AM124)</f>
        <v>3</v>
      </c>
      <c r="BB124" s="7"/>
    </row>
    <row r="125" spans="1:54" ht="75">
      <c r="A125" s="6" t="s">
        <v>223</v>
      </c>
      <c r="B125" s="6" t="s">
        <v>283</v>
      </c>
      <c r="C125" s="6">
        <v>49121503</v>
      </c>
      <c r="D125" s="6" t="s">
        <v>657</v>
      </c>
      <c r="E125" s="162" t="s">
        <v>658</v>
      </c>
      <c r="F125" s="119" t="s">
        <v>227</v>
      </c>
      <c r="G125" s="163">
        <v>1</v>
      </c>
      <c r="H125" s="119" t="s">
        <v>228</v>
      </c>
      <c r="I125" s="120" t="s">
        <v>229</v>
      </c>
      <c r="J125" s="121">
        <v>46153</v>
      </c>
      <c r="K125" s="164" t="s">
        <v>659</v>
      </c>
      <c r="L125" s="165" t="s">
        <v>236</v>
      </c>
      <c r="M125" s="121" t="s">
        <v>660</v>
      </c>
      <c r="N125" s="122">
        <v>1590000</v>
      </c>
      <c r="O125" s="122" t="s">
        <v>233</v>
      </c>
      <c r="P125" s="122" t="s">
        <v>234</v>
      </c>
      <c r="Q125" s="123">
        <f t="shared" si="73"/>
        <v>1336134.4537815126</v>
      </c>
      <c r="R125" s="124">
        <f t="shared" si="74"/>
        <v>253865.5462184874</v>
      </c>
      <c r="S125" s="124">
        <f t="shared" si="75"/>
        <v>1590000</v>
      </c>
      <c r="T125" s="124">
        <f t="shared" si="76"/>
        <v>1590000</v>
      </c>
      <c r="U125" s="124">
        <f t="shared" si="77"/>
        <v>1590000</v>
      </c>
      <c r="V125" s="125" t="s">
        <v>229</v>
      </c>
      <c r="W125" s="126">
        <v>46153</v>
      </c>
      <c r="X125" s="166" t="s">
        <v>661</v>
      </c>
      <c r="Y125" s="167" t="s">
        <v>236</v>
      </c>
      <c r="Z125" s="168" t="s">
        <v>661</v>
      </c>
      <c r="AA125" s="127">
        <v>1400000</v>
      </c>
      <c r="AB125" s="127" t="s">
        <v>240</v>
      </c>
      <c r="AC125" s="127" t="s">
        <v>234</v>
      </c>
      <c r="AD125" s="128">
        <f t="shared" si="78"/>
        <v>1400000</v>
      </c>
      <c r="AE125" s="129">
        <f t="shared" si="79"/>
        <v>266000</v>
      </c>
      <c r="AF125" s="129">
        <f t="shared" si="80"/>
        <v>1666000</v>
      </c>
      <c r="AG125" s="129">
        <f t="shared" si="81"/>
        <v>1400000</v>
      </c>
      <c r="AH125" s="129">
        <f t="shared" si="82"/>
        <v>1666000</v>
      </c>
      <c r="AI125" s="130" t="s">
        <v>229</v>
      </c>
      <c r="AJ125" s="131">
        <v>46153</v>
      </c>
      <c r="AK125" s="132" t="s">
        <v>662</v>
      </c>
      <c r="AL125" s="169" t="s">
        <v>236</v>
      </c>
      <c r="AM125" s="133" t="s">
        <v>663</v>
      </c>
      <c r="AN125" s="134">
        <v>1590000</v>
      </c>
      <c r="AO125" s="134" t="s">
        <v>233</v>
      </c>
      <c r="AP125" s="135" t="s">
        <v>234</v>
      </c>
      <c r="AQ125" s="136">
        <f t="shared" si="83"/>
        <v>1336134.4537815126</v>
      </c>
      <c r="AR125" s="137">
        <f t="shared" si="84"/>
        <v>253865.5462184874</v>
      </c>
      <c r="AS125" s="137">
        <f t="shared" si="85"/>
        <v>1590000</v>
      </c>
      <c r="AT125" s="137">
        <f t="shared" si="86"/>
        <v>1590000</v>
      </c>
      <c r="AU125" s="137">
        <f t="shared" si="87"/>
        <v>1590000</v>
      </c>
      <c r="AV125" s="138">
        <f>IF(A125="","",AVERAGE(S125,AF125,AS125))</f>
        <v>1615333.3333333333</v>
      </c>
      <c r="AW125" s="138">
        <f>IF(A125="","",AVERAGE(U125,AH125,AU125))</f>
        <v>1615333.3333333333</v>
      </c>
      <c r="AX125" s="138">
        <f>IF(N125="","",STDEV(U125,AH125,AU125))</f>
        <v>43878.620458411555</v>
      </c>
      <c r="AY125" s="139">
        <f t="shared" si="88"/>
        <v>2.7163817865298118E-2</v>
      </c>
      <c r="AZ125" s="5"/>
      <c r="BA125" s="7"/>
      <c r="BB125" s="7"/>
    </row>
    <row r="126" spans="1:54" ht="90">
      <c r="A126" s="6" t="s">
        <v>223</v>
      </c>
      <c r="B126" s="6" t="s">
        <v>301</v>
      </c>
      <c r="C126" s="6">
        <v>44121709</v>
      </c>
      <c r="D126" s="6" t="s">
        <v>664</v>
      </c>
      <c r="E126" s="162" t="s">
        <v>665</v>
      </c>
      <c r="F126" s="119" t="s">
        <v>227</v>
      </c>
      <c r="G126" s="163">
        <v>1</v>
      </c>
      <c r="H126" s="119" t="s">
        <v>228</v>
      </c>
      <c r="I126" s="120" t="s">
        <v>242</v>
      </c>
      <c r="J126" s="121">
        <v>46071</v>
      </c>
      <c r="K126" s="164" t="s">
        <v>306</v>
      </c>
      <c r="L126" s="165" t="s">
        <v>236</v>
      </c>
      <c r="M126" s="121" t="s">
        <v>307</v>
      </c>
      <c r="N126" s="122">
        <v>8600</v>
      </c>
      <c r="O126" s="122" t="s">
        <v>240</v>
      </c>
      <c r="P126" s="122" t="s">
        <v>234</v>
      </c>
      <c r="Q126" s="123">
        <f t="shared" si="73"/>
        <v>8600</v>
      </c>
      <c r="R126" s="124">
        <f t="shared" si="74"/>
        <v>1634</v>
      </c>
      <c r="S126" s="124">
        <f t="shared" si="75"/>
        <v>10234</v>
      </c>
      <c r="T126" s="124">
        <f t="shared" si="76"/>
        <v>8600</v>
      </c>
      <c r="U126" s="124">
        <f t="shared" si="77"/>
        <v>10234</v>
      </c>
      <c r="V126" s="125" t="s">
        <v>242</v>
      </c>
      <c r="W126" s="126">
        <v>46071</v>
      </c>
      <c r="X126" s="166" t="s">
        <v>527</v>
      </c>
      <c r="Y126" s="167" t="s">
        <v>236</v>
      </c>
      <c r="Z126" s="168" t="s">
        <v>528</v>
      </c>
      <c r="AA126" s="127">
        <v>10018</v>
      </c>
      <c r="AB126" s="127" t="s">
        <v>240</v>
      </c>
      <c r="AC126" s="127" t="s">
        <v>234</v>
      </c>
      <c r="AD126" s="128">
        <f t="shared" si="78"/>
        <v>10018</v>
      </c>
      <c r="AE126" s="129">
        <f t="shared" si="79"/>
        <v>1903.42</v>
      </c>
      <c r="AF126" s="129">
        <f t="shared" si="80"/>
        <v>11921.42</v>
      </c>
      <c r="AG126" s="129">
        <f t="shared" si="81"/>
        <v>10018</v>
      </c>
      <c r="AH126" s="129">
        <f t="shared" si="82"/>
        <v>11921.42</v>
      </c>
      <c r="AI126" s="130" t="s">
        <v>242</v>
      </c>
      <c r="AJ126" s="131">
        <v>46071</v>
      </c>
      <c r="AK126" s="132" t="s">
        <v>529</v>
      </c>
      <c r="AL126" s="169" t="s">
        <v>236</v>
      </c>
      <c r="AM126" s="133" t="s">
        <v>530</v>
      </c>
      <c r="AN126" s="134">
        <v>8151</v>
      </c>
      <c r="AO126" s="134" t="s">
        <v>240</v>
      </c>
      <c r="AP126" s="135" t="s">
        <v>234</v>
      </c>
      <c r="AQ126" s="136">
        <f t="shared" si="83"/>
        <v>8151</v>
      </c>
      <c r="AR126" s="137">
        <f t="shared" si="84"/>
        <v>1548.69</v>
      </c>
      <c r="AS126" s="137">
        <f t="shared" si="85"/>
        <v>9699.69</v>
      </c>
      <c r="AT126" s="137">
        <f t="shared" si="86"/>
        <v>8151</v>
      </c>
      <c r="AU126" s="137">
        <f t="shared" si="87"/>
        <v>9699.69</v>
      </c>
      <c r="AV126" s="138">
        <f>IF(A126="","",AVERAGE(S126,AF126,AS126))</f>
        <v>10618.37</v>
      </c>
      <c r="AW126" s="138">
        <f>IF(A126="","",AVERAGE(U126,AH126,AU126))</f>
        <v>10618.37</v>
      </c>
      <c r="AX126" s="138">
        <f>IF(N126="","",STDEV(U126,AH126,AU126))</f>
        <v>1159.666448122045</v>
      </c>
      <c r="AY126" s="139">
        <f t="shared" si="88"/>
        <v>0.10921322652366088</v>
      </c>
      <c r="AZ126" s="5"/>
      <c r="BA126" s="7">
        <f>COUNTA(M126,Z126,AM126)</f>
        <v>3</v>
      </c>
      <c r="BB126" s="7"/>
    </row>
    <row r="127" spans="1:54" ht="90">
      <c r="A127" s="6" t="s">
        <v>223</v>
      </c>
      <c r="B127" s="6" t="s">
        <v>301</v>
      </c>
      <c r="C127" s="6">
        <v>14111531</v>
      </c>
      <c r="D127" s="6" t="s">
        <v>666</v>
      </c>
      <c r="E127" s="162" t="s">
        <v>667</v>
      </c>
      <c r="F127" s="119" t="s">
        <v>227</v>
      </c>
      <c r="G127" s="163">
        <v>1</v>
      </c>
      <c r="H127" s="119" t="s">
        <v>228</v>
      </c>
      <c r="I127" s="120" t="s">
        <v>242</v>
      </c>
      <c r="J127" s="121">
        <v>46071</v>
      </c>
      <c r="K127" s="164" t="s">
        <v>668</v>
      </c>
      <c r="L127" s="165" t="s">
        <v>236</v>
      </c>
      <c r="M127" s="121" t="s">
        <v>288</v>
      </c>
      <c r="N127" s="122">
        <v>5990</v>
      </c>
      <c r="O127" s="122" t="s">
        <v>233</v>
      </c>
      <c r="P127" s="122" t="s">
        <v>234</v>
      </c>
      <c r="Q127" s="123">
        <f t="shared" si="73"/>
        <v>5033.6134453781515</v>
      </c>
      <c r="R127" s="124">
        <f t="shared" si="74"/>
        <v>956.38655462184875</v>
      </c>
      <c r="S127" s="124">
        <f t="shared" si="75"/>
        <v>5990</v>
      </c>
      <c r="T127" s="124">
        <f t="shared" si="76"/>
        <v>5990</v>
      </c>
      <c r="U127" s="124">
        <f t="shared" si="77"/>
        <v>5990</v>
      </c>
      <c r="V127" s="125" t="s">
        <v>669</v>
      </c>
      <c r="W127" s="126">
        <v>46071</v>
      </c>
      <c r="X127" s="166" t="s">
        <v>670</v>
      </c>
      <c r="Y127" s="167" t="s">
        <v>236</v>
      </c>
      <c r="Z127" s="168" t="s">
        <v>671</v>
      </c>
      <c r="AA127" s="127">
        <v>6500</v>
      </c>
      <c r="AB127" s="127" t="s">
        <v>233</v>
      </c>
      <c r="AC127" s="127" t="s">
        <v>234</v>
      </c>
      <c r="AD127" s="140">
        <f t="shared" si="78"/>
        <v>5462.1848739495799</v>
      </c>
      <c r="AE127" s="129">
        <f t="shared" si="79"/>
        <v>1037.8151260504203</v>
      </c>
      <c r="AF127" s="129">
        <f t="shared" si="80"/>
        <v>6500</v>
      </c>
      <c r="AG127" s="129">
        <f t="shared" si="81"/>
        <v>6500</v>
      </c>
      <c r="AH127" s="129">
        <f t="shared" si="82"/>
        <v>6500</v>
      </c>
      <c r="AI127" s="130" t="s">
        <v>242</v>
      </c>
      <c r="AJ127" s="131">
        <v>46071</v>
      </c>
      <c r="AK127" s="132" t="s">
        <v>486</v>
      </c>
      <c r="AL127" s="169" t="s">
        <v>236</v>
      </c>
      <c r="AM127" s="133" t="s">
        <v>521</v>
      </c>
      <c r="AN127" s="134">
        <v>5000</v>
      </c>
      <c r="AO127" s="134" t="s">
        <v>233</v>
      </c>
      <c r="AP127" s="135" t="s">
        <v>234</v>
      </c>
      <c r="AQ127" s="136">
        <f t="shared" si="83"/>
        <v>4201.680672268908</v>
      </c>
      <c r="AR127" s="136">
        <f t="shared" si="84"/>
        <v>798.31932773109247</v>
      </c>
      <c r="AS127" s="136">
        <f t="shared" si="85"/>
        <v>5000</v>
      </c>
      <c r="AT127" s="136">
        <f t="shared" si="86"/>
        <v>5000</v>
      </c>
      <c r="AU127" s="136">
        <f t="shared" si="87"/>
        <v>5000</v>
      </c>
      <c r="AV127" s="138">
        <f>IF(A127="","",AVERAGE(S127,AF127,AS127))</f>
        <v>5830</v>
      </c>
      <c r="AW127" s="138">
        <f>IF(A127="","",AVERAGE(U127,AH127,AU127))</f>
        <v>5830</v>
      </c>
      <c r="AX127" s="138">
        <f>IF(N127="","",STDEV(U127,AH127,AU127))</f>
        <v>762.6925986267338</v>
      </c>
      <c r="AY127" s="139">
        <f t="shared" si="88"/>
        <v>0.13082205808348779</v>
      </c>
      <c r="AZ127" s="5"/>
      <c r="BA127" s="7">
        <f>COUNTA(M127,Z127,AM127)</f>
        <v>3</v>
      </c>
      <c r="BB127" s="7"/>
    </row>
    <row r="128" spans="1:54" ht="150">
      <c r="A128" s="6" t="s">
        <v>223</v>
      </c>
      <c r="B128" s="6" t="s">
        <v>301</v>
      </c>
      <c r="C128" s="6">
        <v>14111531</v>
      </c>
      <c r="D128" s="6" t="s">
        <v>672</v>
      </c>
      <c r="E128" s="162" t="s">
        <v>673</v>
      </c>
      <c r="F128" s="119" t="s">
        <v>227</v>
      </c>
      <c r="G128" s="163">
        <v>1</v>
      </c>
      <c r="H128" s="119" t="s">
        <v>228</v>
      </c>
      <c r="I128" s="120" t="s">
        <v>242</v>
      </c>
      <c r="J128" s="121">
        <v>46071</v>
      </c>
      <c r="K128" s="164" t="s">
        <v>527</v>
      </c>
      <c r="L128" s="165" t="s">
        <v>236</v>
      </c>
      <c r="M128" s="121" t="s">
        <v>528</v>
      </c>
      <c r="N128" s="122">
        <v>18890</v>
      </c>
      <c r="O128" s="122" t="s">
        <v>240</v>
      </c>
      <c r="P128" s="122" t="s">
        <v>240</v>
      </c>
      <c r="Q128" s="123">
        <f t="shared" si="73"/>
        <v>18890</v>
      </c>
      <c r="R128" s="124">
        <f t="shared" si="74"/>
        <v>0</v>
      </c>
      <c r="S128" s="124">
        <f t="shared" si="75"/>
        <v>18890</v>
      </c>
      <c r="T128" s="124">
        <f t="shared" si="76"/>
        <v>18890</v>
      </c>
      <c r="U128" s="124">
        <f t="shared" si="77"/>
        <v>18890</v>
      </c>
      <c r="V128" s="125" t="s">
        <v>242</v>
      </c>
      <c r="W128" s="126">
        <v>46071</v>
      </c>
      <c r="X128" s="166" t="s">
        <v>308</v>
      </c>
      <c r="Y128" s="167" t="s">
        <v>236</v>
      </c>
      <c r="Z128" s="168" t="s">
        <v>545</v>
      </c>
      <c r="AA128" s="127">
        <v>21200</v>
      </c>
      <c r="AB128" s="127" t="s">
        <v>233</v>
      </c>
      <c r="AC128" s="127" t="s">
        <v>234</v>
      </c>
      <c r="AD128" s="128">
        <f t="shared" si="78"/>
        <v>17815.126050420167</v>
      </c>
      <c r="AE128" s="129">
        <f t="shared" si="79"/>
        <v>3384.8739495798318</v>
      </c>
      <c r="AF128" s="129">
        <f t="shared" si="80"/>
        <v>21200</v>
      </c>
      <c r="AG128" s="129">
        <f t="shared" si="81"/>
        <v>21200</v>
      </c>
      <c r="AH128" s="129">
        <f t="shared" si="82"/>
        <v>21200</v>
      </c>
      <c r="AI128" s="130" t="s">
        <v>242</v>
      </c>
      <c r="AJ128" s="131">
        <v>46071</v>
      </c>
      <c r="AK128" s="132" t="s">
        <v>674</v>
      </c>
      <c r="AL128" s="169" t="s">
        <v>236</v>
      </c>
      <c r="AM128" s="133" t="s">
        <v>675</v>
      </c>
      <c r="AN128" s="134">
        <v>19900</v>
      </c>
      <c r="AO128" s="134" t="s">
        <v>233</v>
      </c>
      <c r="AP128" s="135" t="s">
        <v>234</v>
      </c>
      <c r="AQ128" s="136">
        <f t="shared" si="83"/>
        <v>16722.689075630253</v>
      </c>
      <c r="AR128" s="136">
        <f t="shared" si="84"/>
        <v>3177.3109243697481</v>
      </c>
      <c r="AS128" s="136">
        <f t="shared" si="85"/>
        <v>19900</v>
      </c>
      <c r="AT128" s="136">
        <f t="shared" si="86"/>
        <v>19900</v>
      </c>
      <c r="AU128" s="136">
        <f t="shared" si="87"/>
        <v>19900</v>
      </c>
      <c r="AV128" s="138">
        <f>IF(A128="","",AVERAGE(S128,AF128,AS128))</f>
        <v>19996.666666666668</v>
      </c>
      <c r="AW128" s="138">
        <f>IF(A128="","",AVERAGE(U128,AH128,AU128))</f>
        <v>19996.666666666668</v>
      </c>
      <c r="AX128" s="138">
        <f>IF(N128="","",STDEV(U128,AH128,AU128))</f>
        <v>1158.0299362854714</v>
      </c>
      <c r="AY128" s="139">
        <f t="shared" si="88"/>
        <v>5.7911148672385629E-2</v>
      </c>
      <c r="AZ128" s="5"/>
      <c r="BA128" s="7">
        <f>COUNTA(M128,Z128,AM128)</f>
        <v>3</v>
      </c>
      <c r="BB128" s="7" t="s">
        <v>676</v>
      </c>
    </row>
    <row r="129" spans="1:54" ht="405">
      <c r="A129" s="6" t="s">
        <v>294</v>
      </c>
      <c r="B129" s="6" t="s">
        <v>294</v>
      </c>
      <c r="C129" s="6" t="s">
        <v>294</v>
      </c>
      <c r="D129" s="6" t="s">
        <v>677</v>
      </c>
      <c r="E129" s="162" t="s">
        <v>678</v>
      </c>
      <c r="F129" s="119" t="s">
        <v>297</v>
      </c>
      <c r="G129" s="163">
        <v>1</v>
      </c>
      <c r="H129" s="119"/>
      <c r="I129" s="120"/>
      <c r="J129" s="121"/>
      <c r="K129" s="164"/>
      <c r="L129" s="165"/>
      <c r="M129" s="121"/>
      <c r="N129" s="122"/>
      <c r="O129" s="122"/>
      <c r="P129" s="122"/>
      <c r="Q129" s="123" t="s">
        <v>298</v>
      </c>
      <c r="R129" s="124" t="s">
        <v>298</v>
      </c>
      <c r="S129" s="124" t="s">
        <v>298</v>
      </c>
      <c r="T129" s="124" t="s">
        <v>298</v>
      </c>
      <c r="U129" s="124" t="s">
        <v>298</v>
      </c>
      <c r="V129" s="125" t="s">
        <v>294</v>
      </c>
      <c r="W129" s="126" t="s">
        <v>294</v>
      </c>
      <c r="X129" s="166" t="s">
        <v>294</v>
      </c>
      <c r="Y129" s="167" t="s">
        <v>294</v>
      </c>
      <c r="Z129" s="168" t="s">
        <v>299</v>
      </c>
      <c r="AA129" s="127" t="s">
        <v>294</v>
      </c>
      <c r="AB129" s="127" t="s">
        <v>294</v>
      </c>
      <c r="AC129" s="127" t="s">
        <v>294</v>
      </c>
      <c r="AD129" s="128" t="s">
        <v>294</v>
      </c>
      <c r="AE129" s="129" t="s">
        <v>294</v>
      </c>
      <c r="AF129" s="129">
        <f>AH129/1.19</f>
        <v>16641.176470588234</v>
      </c>
      <c r="AG129" s="129">
        <f>AF129*19%</f>
        <v>3161.8235294117644</v>
      </c>
      <c r="AH129" s="129">
        <v>19803</v>
      </c>
      <c r="AI129" s="130" t="s">
        <v>294</v>
      </c>
      <c r="AJ129" s="131" t="s">
        <v>294</v>
      </c>
      <c r="AK129" s="132" t="s">
        <v>294</v>
      </c>
      <c r="AL129" s="169" t="s">
        <v>294</v>
      </c>
      <c r="AM129" s="133" t="s">
        <v>300</v>
      </c>
      <c r="AN129" s="134" t="s">
        <v>294</v>
      </c>
      <c r="AO129" s="134" t="s">
        <v>294</v>
      </c>
      <c r="AP129" s="135" t="s">
        <v>294</v>
      </c>
      <c r="AQ129" s="136">
        <v>16395</v>
      </c>
      <c r="AR129" s="137">
        <v>3115</v>
      </c>
      <c r="AS129" s="137">
        <v>19510</v>
      </c>
      <c r="AT129" s="137">
        <v>16395</v>
      </c>
      <c r="AU129" s="137">
        <v>19510</v>
      </c>
      <c r="AV129" s="138">
        <v>19657</v>
      </c>
      <c r="AW129" s="138">
        <v>19657</v>
      </c>
      <c r="AX129" s="138">
        <v>206.94</v>
      </c>
      <c r="AY129" s="139">
        <v>1.0500000000000001E-2</v>
      </c>
      <c r="AZ129" s="5"/>
      <c r="BA129" s="7"/>
      <c r="BB129" s="7"/>
    </row>
    <row r="130" spans="1:54" ht="405">
      <c r="A130" s="6" t="s">
        <v>294</v>
      </c>
      <c r="B130" s="6" t="s">
        <v>294</v>
      </c>
      <c r="C130" s="6" t="s">
        <v>294</v>
      </c>
      <c r="D130" s="6" t="s">
        <v>679</v>
      </c>
      <c r="E130" s="162" t="s">
        <v>680</v>
      </c>
      <c r="F130" s="119" t="s">
        <v>297</v>
      </c>
      <c r="G130" s="163">
        <v>1</v>
      </c>
      <c r="H130" s="119"/>
      <c r="I130" s="120"/>
      <c r="J130" s="121"/>
      <c r="K130" s="164"/>
      <c r="L130" s="165"/>
      <c r="M130" s="121"/>
      <c r="N130" s="122"/>
      <c r="O130" s="122"/>
      <c r="P130" s="122"/>
      <c r="Q130" s="123" t="s">
        <v>298</v>
      </c>
      <c r="R130" s="124" t="s">
        <v>298</v>
      </c>
      <c r="S130" s="124" t="s">
        <v>298</v>
      </c>
      <c r="T130" s="124" t="s">
        <v>298</v>
      </c>
      <c r="U130" s="124" t="s">
        <v>298</v>
      </c>
      <c r="V130" s="125" t="s">
        <v>294</v>
      </c>
      <c r="W130" s="126" t="s">
        <v>294</v>
      </c>
      <c r="X130" s="166" t="s">
        <v>294</v>
      </c>
      <c r="Y130" s="167" t="s">
        <v>294</v>
      </c>
      <c r="Z130" s="168" t="s">
        <v>299</v>
      </c>
      <c r="AA130" s="127" t="s">
        <v>294</v>
      </c>
      <c r="AB130" s="127" t="s">
        <v>294</v>
      </c>
      <c r="AC130" s="127" t="s">
        <v>294</v>
      </c>
      <c r="AD130" s="128" t="s">
        <v>294</v>
      </c>
      <c r="AE130" s="129" t="s">
        <v>294</v>
      </c>
      <c r="AF130" s="129">
        <f>AH130/1.19</f>
        <v>1191859.6638655462</v>
      </c>
      <c r="AG130" s="129">
        <f>AF130*19%</f>
        <v>226453.3361344538</v>
      </c>
      <c r="AH130" s="129">
        <v>1418313</v>
      </c>
      <c r="AI130" s="130" t="s">
        <v>294</v>
      </c>
      <c r="AJ130" s="131" t="s">
        <v>294</v>
      </c>
      <c r="AK130" s="132" t="s">
        <v>294</v>
      </c>
      <c r="AL130" s="169" t="s">
        <v>294</v>
      </c>
      <c r="AM130" s="133" t="s">
        <v>300</v>
      </c>
      <c r="AN130" s="134" t="s">
        <v>294</v>
      </c>
      <c r="AO130" s="134" t="s">
        <v>294</v>
      </c>
      <c r="AP130" s="135" t="s">
        <v>294</v>
      </c>
      <c r="AQ130" s="136">
        <v>1157309</v>
      </c>
      <c r="AR130" s="137">
        <v>219889</v>
      </c>
      <c r="AS130" s="137">
        <v>1377198</v>
      </c>
      <c r="AT130" s="137">
        <v>1157309</v>
      </c>
      <c r="AU130" s="137">
        <v>1377198</v>
      </c>
      <c r="AV130" s="138">
        <v>1397755</v>
      </c>
      <c r="AW130" s="138">
        <v>1397755</v>
      </c>
      <c r="AX130" s="138">
        <v>29072.27</v>
      </c>
      <c r="AY130" s="139">
        <v>2.0799999999999999E-2</v>
      </c>
      <c r="AZ130" s="5"/>
      <c r="BA130" s="7"/>
      <c r="BB130" s="7"/>
    </row>
    <row r="131" spans="1:54" ht="405">
      <c r="A131" s="6" t="s">
        <v>294</v>
      </c>
      <c r="B131" s="6" t="s">
        <v>294</v>
      </c>
      <c r="C131" s="6" t="s">
        <v>294</v>
      </c>
      <c r="D131" s="6" t="s">
        <v>681</v>
      </c>
      <c r="E131" s="162" t="s">
        <v>682</v>
      </c>
      <c r="F131" s="119" t="s">
        <v>297</v>
      </c>
      <c r="G131" s="163">
        <v>1</v>
      </c>
      <c r="H131" s="119"/>
      <c r="I131" s="120"/>
      <c r="J131" s="121"/>
      <c r="K131" s="164"/>
      <c r="L131" s="165"/>
      <c r="M131" s="121"/>
      <c r="N131" s="122"/>
      <c r="O131" s="122"/>
      <c r="P131" s="122"/>
      <c r="Q131" s="123" t="s">
        <v>298</v>
      </c>
      <c r="R131" s="124" t="s">
        <v>298</v>
      </c>
      <c r="S131" s="124" t="s">
        <v>298</v>
      </c>
      <c r="T131" s="124" t="s">
        <v>298</v>
      </c>
      <c r="U131" s="124" t="s">
        <v>298</v>
      </c>
      <c r="V131" s="125" t="s">
        <v>294</v>
      </c>
      <c r="W131" s="126" t="s">
        <v>294</v>
      </c>
      <c r="X131" s="166" t="s">
        <v>294</v>
      </c>
      <c r="Y131" s="167" t="s">
        <v>294</v>
      </c>
      <c r="Z131" s="168" t="s">
        <v>299</v>
      </c>
      <c r="AA131" s="127" t="s">
        <v>294</v>
      </c>
      <c r="AB131" s="127" t="s">
        <v>294</v>
      </c>
      <c r="AC131" s="127" t="s">
        <v>294</v>
      </c>
      <c r="AD131" s="128" t="s">
        <v>294</v>
      </c>
      <c r="AE131" s="129" t="s">
        <v>294</v>
      </c>
      <c r="AF131" s="129">
        <f>AH131/1.19</f>
        <v>1293627.7310924369</v>
      </c>
      <c r="AG131" s="129">
        <f>AF131*19%</f>
        <v>245789.26890756303</v>
      </c>
      <c r="AH131" s="129">
        <v>1539417</v>
      </c>
      <c r="AI131" s="130" t="s">
        <v>294</v>
      </c>
      <c r="AJ131" s="131" t="s">
        <v>294</v>
      </c>
      <c r="AK131" s="132" t="s">
        <v>294</v>
      </c>
      <c r="AL131" s="169" t="s">
        <v>294</v>
      </c>
      <c r="AM131" s="133" t="s">
        <v>300</v>
      </c>
      <c r="AN131" s="134" t="s">
        <v>294</v>
      </c>
      <c r="AO131" s="134" t="s">
        <v>294</v>
      </c>
      <c r="AP131" s="135" t="s">
        <v>294</v>
      </c>
      <c r="AQ131" s="136">
        <v>1256128</v>
      </c>
      <c r="AR131" s="137">
        <v>238664</v>
      </c>
      <c r="AS131" s="137">
        <v>1494792</v>
      </c>
      <c r="AT131" s="137">
        <v>1256128</v>
      </c>
      <c r="AU131" s="137">
        <v>1494792</v>
      </c>
      <c r="AV131" s="138">
        <v>1517105</v>
      </c>
      <c r="AW131" s="138">
        <v>1517105</v>
      </c>
      <c r="AX131" s="138">
        <v>31554.65</v>
      </c>
      <c r="AY131" s="139">
        <v>2.0799999999999999E-2</v>
      </c>
      <c r="AZ131" s="5"/>
      <c r="BA131" s="7"/>
      <c r="BB131" s="7"/>
    </row>
    <row r="132" spans="1:54" ht="405">
      <c r="A132" s="6" t="s">
        <v>294</v>
      </c>
      <c r="B132" s="6" t="s">
        <v>294</v>
      </c>
      <c r="C132" s="6" t="s">
        <v>294</v>
      </c>
      <c r="D132" s="6" t="s">
        <v>683</v>
      </c>
      <c r="E132" s="162" t="s">
        <v>684</v>
      </c>
      <c r="F132" s="119" t="s">
        <v>297</v>
      </c>
      <c r="G132" s="163">
        <v>1</v>
      </c>
      <c r="H132" s="119"/>
      <c r="I132" s="120"/>
      <c r="J132" s="121"/>
      <c r="K132" s="164"/>
      <c r="L132" s="165"/>
      <c r="M132" s="121"/>
      <c r="N132" s="122"/>
      <c r="O132" s="122"/>
      <c r="P132" s="122"/>
      <c r="Q132" s="123" t="s">
        <v>298</v>
      </c>
      <c r="R132" s="124" t="s">
        <v>298</v>
      </c>
      <c r="S132" s="124" t="s">
        <v>298</v>
      </c>
      <c r="T132" s="124" t="s">
        <v>298</v>
      </c>
      <c r="U132" s="124" t="s">
        <v>298</v>
      </c>
      <c r="V132" s="125" t="s">
        <v>294</v>
      </c>
      <c r="W132" s="126" t="s">
        <v>294</v>
      </c>
      <c r="X132" s="166" t="s">
        <v>294</v>
      </c>
      <c r="Y132" s="167" t="s">
        <v>294</v>
      </c>
      <c r="Z132" s="168" t="s">
        <v>299</v>
      </c>
      <c r="AA132" s="127" t="s">
        <v>294</v>
      </c>
      <c r="AB132" s="127" t="s">
        <v>294</v>
      </c>
      <c r="AC132" s="127" t="s">
        <v>294</v>
      </c>
      <c r="AD132" s="128" t="s">
        <v>294</v>
      </c>
      <c r="AE132" s="129" t="s">
        <v>294</v>
      </c>
      <c r="AF132" s="129">
        <f>AH132/1.19</f>
        <v>2651329.411764706</v>
      </c>
      <c r="AG132" s="129">
        <f>AF132*19%</f>
        <v>503752.58823529416</v>
      </c>
      <c r="AH132" s="129">
        <v>3155082</v>
      </c>
      <c r="AI132" s="130" t="s">
        <v>294</v>
      </c>
      <c r="AJ132" s="131" t="s">
        <v>294</v>
      </c>
      <c r="AK132" s="132" t="s">
        <v>294</v>
      </c>
      <c r="AL132" s="169" t="s">
        <v>294</v>
      </c>
      <c r="AM132" s="133" t="s">
        <v>300</v>
      </c>
      <c r="AN132" s="134" t="s">
        <v>294</v>
      </c>
      <c r="AO132" s="134" t="s">
        <v>294</v>
      </c>
      <c r="AP132" s="135" t="s">
        <v>294</v>
      </c>
      <c r="AQ132" s="136">
        <v>2561913</v>
      </c>
      <c r="AR132" s="137">
        <v>486764</v>
      </c>
      <c r="AS132" s="137">
        <v>3048677</v>
      </c>
      <c r="AT132" s="137">
        <v>2561913</v>
      </c>
      <c r="AU132" s="137">
        <v>3048677</v>
      </c>
      <c r="AV132" s="138">
        <v>3101879</v>
      </c>
      <c r="AW132" s="138">
        <v>3101879</v>
      </c>
      <c r="AX132" s="138">
        <v>75239.56</v>
      </c>
      <c r="AY132" s="139">
        <v>2.4299999999999999E-2</v>
      </c>
      <c r="AZ132" s="5"/>
      <c r="BA132" s="7"/>
      <c r="BB132" s="7"/>
    </row>
    <row r="133" spans="1:54" ht="255">
      <c r="A133" s="6" t="s">
        <v>223</v>
      </c>
      <c r="B133" s="6" t="s">
        <v>224</v>
      </c>
      <c r="C133" s="6">
        <v>60101405</v>
      </c>
      <c r="D133" s="6" t="s">
        <v>685</v>
      </c>
      <c r="E133" s="162" t="s">
        <v>686</v>
      </c>
      <c r="F133" s="119" t="s">
        <v>687</v>
      </c>
      <c r="G133" s="163">
        <v>1</v>
      </c>
      <c r="H133" s="119" t="s">
        <v>228</v>
      </c>
      <c r="I133" s="120" t="s">
        <v>229</v>
      </c>
      <c r="J133" s="121">
        <v>46153</v>
      </c>
      <c r="K133" s="164" t="s">
        <v>255</v>
      </c>
      <c r="L133" s="165" t="s">
        <v>231</v>
      </c>
      <c r="M133" s="121" t="s">
        <v>587</v>
      </c>
      <c r="N133" s="122">
        <v>70000</v>
      </c>
      <c r="O133" s="122" t="s">
        <v>240</v>
      </c>
      <c r="P133" s="122" t="s">
        <v>234</v>
      </c>
      <c r="Q133" s="123">
        <f>IF(O133="IVA Incluido",(N133/1.19),N133)</f>
        <v>70000</v>
      </c>
      <c r="R133" s="124">
        <f>IF(P133="Si tiene IVA",Q133*19%,0)</f>
        <v>13300</v>
      </c>
      <c r="S133" s="124">
        <f>Q133+R133</f>
        <v>83300</v>
      </c>
      <c r="T133" s="124">
        <f>IF(B133="","",(N133*G133))</f>
        <v>70000</v>
      </c>
      <c r="U133" s="124">
        <f>IF(B133="","",(S133*G133))</f>
        <v>83300</v>
      </c>
      <c r="V133" s="125" t="s">
        <v>229</v>
      </c>
      <c r="W133" s="126">
        <v>46153</v>
      </c>
      <c r="X133" s="166" t="s">
        <v>250</v>
      </c>
      <c r="Y133" s="167" t="s">
        <v>231</v>
      </c>
      <c r="Z133" s="168" t="s">
        <v>247</v>
      </c>
      <c r="AA133" s="127">
        <v>70000</v>
      </c>
      <c r="AB133" s="127" t="s">
        <v>233</v>
      </c>
      <c r="AC133" s="127" t="s">
        <v>234</v>
      </c>
      <c r="AD133" s="128">
        <f>IF(AB133="IVA Incluido",(AA133/1.19),AA133)</f>
        <v>58823.529411764706</v>
      </c>
      <c r="AE133" s="129">
        <f>IF(AC133="Si tiene IVA",AD133*19%,0)</f>
        <v>11176.470588235294</v>
      </c>
      <c r="AF133" s="129">
        <f>AD133+AE133</f>
        <v>70000</v>
      </c>
      <c r="AG133" s="129">
        <f>IF(O133="","",(AA133*G133))</f>
        <v>70000</v>
      </c>
      <c r="AH133" s="129">
        <f>IF(O133="","",(AF133*G133))</f>
        <v>70000</v>
      </c>
      <c r="AI133" s="130" t="s">
        <v>229</v>
      </c>
      <c r="AJ133" s="131">
        <v>46153</v>
      </c>
      <c r="AK133" s="132" t="s">
        <v>688</v>
      </c>
      <c r="AL133" s="169" t="s">
        <v>236</v>
      </c>
      <c r="AM133" s="133" t="s">
        <v>259</v>
      </c>
      <c r="AN133" s="134">
        <v>80000</v>
      </c>
      <c r="AO133" s="134" t="s">
        <v>240</v>
      </c>
      <c r="AP133" s="135" t="s">
        <v>260</v>
      </c>
      <c r="AQ133" s="136">
        <f>IF(AO133="IVA Incluido",(AN133/1.19),AN133)</f>
        <v>80000</v>
      </c>
      <c r="AR133" s="137">
        <f>IF(AP133="Si tiene IVA",AQ133*19%,0)</f>
        <v>0</v>
      </c>
      <c r="AS133" s="137">
        <f>AQ133+AR133</f>
        <v>80000</v>
      </c>
      <c r="AT133" s="137">
        <f>IF(AB133="","",(AN133*G133))</f>
        <v>80000</v>
      </c>
      <c r="AU133" s="137">
        <f>IF(AB133="","",(AS133*G133))</f>
        <v>80000</v>
      </c>
      <c r="AV133" s="138">
        <f>IF(A133="","",AVERAGE(S133,AF133,AS133))</f>
        <v>77766.666666666672</v>
      </c>
      <c r="AW133" s="138">
        <f>IF(A133="","",AVERAGE(U133,AH133,AU133))</f>
        <v>77766.666666666672</v>
      </c>
      <c r="AX133" s="138">
        <f>IF(N133="","",STDEV(U133,AH133,AU133))</f>
        <v>6925.5565360000737</v>
      </c>
      <c r="AY133" s="139">
        <f>IF(N133="","",(AX133/AW133))</f>
        <v>8.9055591975997508E-2</v>
      </c>
      <c r="AZ133" s="5" t="s">
        <v>689</v>
      </c>
      <c r="BA133" s="7">
        <f>COUNTA(M133,Z133,AM133)</f>
        <v>3</v>
      </c>
      <c r="BB133" s="7" t="s">
        <v>272</v>
      </c>
    </row>
    <row r="134" spans="1:54" ht="255">
      <c r="A134" s="6" t="s">
        <v>223</v>
      </c>
      <c r="B134" s="6" t="s">
        <v>224</v>
      </c>
      <c r="C134" s="6"/>
      <c r="D134" s="6" t="s">
        <v>690</v>
      </c>
      <c r="E134" s="162" t="s">
        <v>686</v>
      </c>
      <c r="F134" s="119" t="s">
        <v>227</v>
      </c>
      <c r="G134" s="163">
        <v>1</v>
      </c>
      <c r="H134" s="119" t="s">
        <v>228</v>
      </c>
      <c r="I134" s="120" t="s">
        <v>229</v>
      </c>
      <c r="J134" s="121">
        <v>46153</v>
      </c>
      <c r="K134" s="164" t="s">
        <v>253</v>
      </c>
      <c r="L134" s="165" t="s">
        <v>231</v>
      </c>
      <c r="M134" s="121" t="s">
        <v>254</v>
      </c>
      <c r="N134" s="122">
        <v>230000</v>
      </c>
      <c r="O134" s="122" t="s">
        <v>240</v>
      </c>
      <c r="P134" s="122" t="s">
        <v>234</v>
      </c>
      <c r="Q134" s="123">
        <f>IF(O134="IVA Incluido",(N134/1.19),N134)</f>
        <v>230000</v>
      </c>
      <c r="R134" s="124">
        <f>IF(P134="Si tiene IVA",Q134*19%,IF(P134="Si tiene IPOCONSUMO",Q134*8%,0))</f>
        <v>43700</v>
      </c>
      <c r="S134" s="124">
        <f>Q134+R134</f>
        <v>273700</v>
      </c>
      <c r="T134" s="124">
        <f>IF(B134="","",(N134*G134))</f>
        <v>230000</v>
      </c>
      <c r="U134" s="124">
        <f>IF(B134="","",(S134*G134))</f>
        <v>273700</v>
      </c>
      <c r="V134" s="125" t="s">
        <v>229</v>
      </c>
      <c r="W134" s="126">
        <v>46153</v>
      </c>
      <c r="X134" s="166" t="s">
        <v>691</v>
      </c>
      <c r="Y134" s="167" t="s">
        <v>231</v>
      </c>
      <c r="Z134" s="168" t="s">
        <v>692</v>
      </c>
      <c r="AA134" s="127">
        <v>232500</v>
      </c>
      <c r="AB134" s="127" t="s">
        <v>240</v>
      </c>
      <c r="AC134" s="127" t="s">
        <v>234</v>
      </c>
      <c r="AD134" s="128">
        <f>IF(AB134="IVA Incluido",(AA134/1.19),AA134)</f>
        <v>232500</v>
      </c>
      <c r="AE134" s="129">
        <f>IF(AC134="Si tiene IVA",AD134*19%,IF(AC134="Si tiene IPOCONSUMO",AD134*8%,0))</f>
        <v>44175</v>
      </c>
      <c r="AF134" s="129">
        <f>AD134+AE134</f>
        <v>276675</v>
      </c>
      <c r="AG134" s="129">
        <f>IF(O134="","",(AA134*G134))</f>
        <v>232500</v>
      </c>
      <c r="AH134" s="129">
        <f>IF(O134="","",(AF134*G134))</f>
        <v>276675</v>
      </c>
      <c r="AI134" s="130" t="s">
        <v>229</v>
      </c>
      <c r="AJ134" s="131">
        <v>46153</v>
      </c>
      <c r="AK134" s="132" t="s">
        <v>255</v>
      </c>
      <c r="AL134" s="169" t="s">
        <v>231</v>
      </c>
      <c r="AM134" s="133" t="s">
        <v>587</v>
      </c>
      <c r="AN134" s="134">
        <v>200000</v>
      </c>
      <c r="AO134" s="134" t="s">
        <v>240</v>
      </c>
      <c r="AP134" s="135" t="s">
        <v>234</v>
      </c>
      <c r="AQ134" s="136">
        <f>IF(AO134="IVA Incluido",(AN134/1.19),AN134)</f>
        <v>200000</v>
      </c>
      <c r="AR134" s="137">
        <f>IF(AP134="Si tiene IVA",AQ134*19%,0)</f>
        <v>38000</v>
      </c>
      <c r="AS134" s="137">
        <f>AQ134+AR134</f>
        <v>238000</v>
      </c>
      <c r="AT134" s="137">
        <f>IF(AB134="","",(AN134*G134))</f>
        <v>200000</v>
      </c>
      <c r="AU134" s="137">
        <f>IF(AB134="","",(AS134*G134))</f>
        <v>238000</v>
      </c>
      <c r="AV134" s="138">
        <f>IF(A134="","",AVERAGE(S134,AF134,AS134))</f>
        <v>262791.66666666669</v>
      </c>
      <c r="AW134" s="138">
        <f>IF(A134="","",AVERAGE(U134,AH134,AU134))</f>
        <v>262791.66666666669</v>
      </c>
      <c r="AX134" s="138">
        <f>IF(N134="","",STDEV(U134,AH134,AU134))</f>
        <v>21521.679960758949</v>
      </c>
      <c r="AY134" s="139">
        <f>IF(N134="","",(AX134/AW134))</f>
        <v>8.1896356280040397E-2</v>
      </c>
      <c r="AZ134" s="5" t="s">
        <v>689</v>
      </c>
      <c r="BA134" s="7">
        <f>COUNTA(M134,Z134,AM134)</f>
        <v>3</v>
      </c>
      <c r="BB134" s="7"/>
    </row>
    <row r="135" spans="1:54" ht="255">
      <c r="A135" s="6" t="s">
        <v>223</v>
      </c>
      <c r="B135" s="6" t="s">
        <v>224</v>
      </c>
      <c r="C135" s="6"/>
      <c r="D135" s="6" t="s">
        <v>693</v>
      </c>
      <c r="E135" s="162" t="s">
        <v>686</v>
      </c>
      <c r="F135" s="119" t="s">
        <v>227</v>
      </c>
      <c r="G135" s="163">
        <v>1</v>
      </c>
      <c r="H135" s="119" t="s">
        <v>228</v>
      </c>
      <c r="I135" s="120" t="s">
        <v>229</v>
      </c>
      <c r="J135" s="121">
        <v>46153</v>
      </c>
      <c r="K135" s="164" t="s">
        <v>253</v>
      </c>
      <c r="L135" s="165" t="s">
        <v>231</v>
      </c>
      <c r="M135" s="121" t="s">
        <v>254</v>
      </c>
      <c r="N135" s="122">
        <v>120000</v>
      </c>
      <c r="O135" s="122" t="s">
        <v>240</v>
      </c>
      <c r="P135" s="122" t="s">
        <v>234</v>
      </c>
      <c r="Q135" s="123">
        <f>IF(O135="IVA Incluido",(N135/1.19),N135)</f>
        <v>120000</v>
      </c>
      <c r="R135" s="124">
        <f>IF(P135="Si tiene IVA",Q135*19%,0)</f>
        <v>22800</v>
      </c>
      <c r="S135" s="124">
        <f>Q135+R135</f>
        <v>142800</v>
      </c>
      <c r="T135" s="124">
        <f>IF(B135="","",(N135*G135))</f>
        <v>120000</v>
      </c>
      <c r="U135" s="124">
        <f>IF(B135="","",(S135*G135))</f>
        <v>142800</v>
      </c>
      <c r="V135" s="125" t="s">
        <v>229</v>
      </c>
      <c r="W135" s="126">
        <v>46153</v>
      </c>
      <c r="X135" s="166" t="s">
        <v>691</v>
      </c>
      <c r="Y135" s="167" t="s">
        <v>231</v>
      </c>
      <c r="Z135" s="168" t="s">
        <v>692</v>
      </c>
      <c r="AA135" s="127">
        <v>108000</v>
      </c>
      <c r="AB135" s="127" t="s">
        <v>240</v>
      </c>
      <c r="AC135" s="127" t="s">
        <v>234</v>
      </c>
      <c r="AD135" s="128">
        <f>IF(AB135="IVA Incluido",(AA135/1.19),AA135)</f>
        <v>108000</v>
      </c>
      <c r="AE135" s="129">
        <f>IF(AC135="Si tiene IVA",AD135*19%,0)</f>
        <v>20520</v>
      </c>
      <c r="AF135" s="129">
        <f>AD135+AE135</f>
        <v>128520</v>
      </c>
      <c r="AG135" s="129">
        <f>IF(O135="","",(AA135*G135))</f>
        <v>108000</v>
      </c>
      <c r="AH135" s="129">
        <f>IF(O135="","",(AF135*G135))</f>
        <v>128520</v>
      </c>
      <c r="AI135" s="130" t="s">
        <v>229</v>
      </c>
      <c r="AJ135" s="131">
        <v>46153</v>
      </c>
      <c r="AK135" s="132" t="s">
        <v>694</v>
      </c>
      <c r="AL135" s="169" t="s">
        <v>231</v>
      </c>
      <c r="AM135" s="133" t="s">
        <v>695</v>
      </c>
      <c r="AN135" s="134">
        <v>150000</v>
      </c>
      <c r="AO135" s="134" t="s">
        <v>240</v>
      </c>
      <c r="AP135" s="135" t="s">
        <v>260</v>
      </c>
      <c r="AQ135" s="136">
        <f>IF(AO135="IVA Incluido",(AN135/1.19),AN135)</f>
        <v>150000</v>
      </c>
      <c r="AR135" s="137">
        <f>IF(AP135="Si tiene IVA",AQ135*19%,0)</f>
        <v>0</v>
      </c>
      <c r="AS135" s="137">
        <f>AQ135+AR135</f>
        <v>150000</v>
      </c>
      <c r="AT135" s="137">
        <f>IF(AB135="","",(AN135*G135))</f>
        <v>150000</v>
      </c>
      <c r="AU135" s="137">
        <f>IF(AB135="","",(AS135*G135))</f>
        <v>150000</v>
      </c>
      <c r="AV135" s="138">
        <f>IF(A135="","",AVERAGE(S135,AF135,AS135))</f>
        <v>140440</v>
      </c>
      <c r="AW135" s="138">
        <f>IF(A135="","",AVERAGE(U135,AH135,AU135))</f>
        <v>140440</v>
      </c>
      <c r="AX135" s="138">
        <f>IF(N135="","",STDEV(U135,AH135,AU135))</f>
        <v>10932.73982128908</v>
      </c>
      <c r="AY135" s="139">
        <f>IF(N135="","",(AX135/AW135))</f>
        <v>7.784633880154572E-2</v>
      </c>
      <c r="AZ135" s="5" t="s">
        <v>689</v>
      </c>
      <c r="BA135" s="7">
        <f>COUNTA(M135,Z135,AM135)</f>
        <v>3</v>
      </c>
      <c r="BB135" s="7" t="s">
        <v>272</v>
      </c>
    </row>
    <row r="136" spans="1:54" ht="75">
      <c r="A136" s="6" t="s">
        <v>223</v>
      </c>
      <c r="B136" s="6" t="s">
        <v>301</v>
      </c>
      <c r="C136" s="6">
        <v>44121702</v>
      </c>
      <c r="D136" s="6" t="s">
        <v>696</v>
      </c>
      <c r="E136" s="162" t="s">
        <v>697</v>
      </c>
      <c r="F136" s="119" t="s">
        <v>227</v>
      </c>
      <c r="G136" s="163">
        <v>1</v>
      </c>
      <c r="H136" s="119" t="s">
        <v>228</v>
      </c>
      <c r="I136" s="120" t="s">
        <v>229</v>
      </c>
      <c r="J136" s="121">
        <v>46139</v>
      </c>
      <c r="K136" s="164" t="s">
        <v>698</v>
      </c>
      <c r="L136" s="165" t="s">
        <v>231</v>
      </c>
      <c r="M136" s="121" t="s">
        <v>631</v>
      </c>
      <c r="N136" s="122">
        <v>6435</v>
      </c>
      <c r="O136" s="122" t="s">
        <v>233</v>
      </c>
      <c r="P136" s="122" t="s">
        <v>234</v>
      </c>
      <c r="Q136" s="123">
        <f>IF(O136="IVA Incluido",(N136/1.19),N136)</f>
        <v>5407.5630252100846</v>
      </c>
      <c r="R136" s="124">
        <f>IF(P136="Si tiene IVA",Q136*19%,0)</f>
        <v>1027.4369747899161</v>
      </c>
      <c r="S136" s="124">
        <f>Q136+R136</f>
        <v>6435.0000000000009</v>
      </c>
      <c r="T136" s="124">
        <f>IF(B136="","",(N136*G136))</f>
        <v>6435</v>
      </c>
      <c r="U136" s="124">
        <f>IF(B136="","",(S136*G136))</f>
        <v>6435.0000000000009</v>
      </c>
      <c r="V136" s="125" t="s">
        <v>229</v>
      </c>
      <c r="W136" s="126">
        <v>46139</v>
      </c>
      <c r="X136" s="166" t="s">
        <v>527</v>
      </c>
      <c r="Y136" s="167" t="s">
        <v>236</v>
      </c>
      <c r="Z136" s="168" t="s">
        <v>699</v>
      </c>
      <c r="AA136" s="127">
        <v>5508</v>
      </c>
      <c r="AB136" s="127" t="s">
        <v>233</v>
      </c>
      <c r="AC136" s="127" t="s">
        <v>234</v>
      </c>
      <c r="AD136" s="128">
        <f>IF(AB136="IVA Incluido",(AA136/1.19),AA136)</f>
        <v>4628.5714285714284</v>
      </c>
      <c r="AE136" s="129">
        <f>IF(AC136="Si tiene IVA",AD136*19%,0)</f>
        <v>879.42857142857144</v>
      </c>
      <c r="AF136" s="129">
        <f>AD136+AE136</f>
        <v>5508</v>
      </c>
      <c r="AG136" s="129">
        <f>IF(O136="","",(AA136*G136))</f>
        <v>5508</v>
      </c>
      <c r="AH136" s="129">
        <f>IF(O136="","",(AF136*G136))</f>
        <v>5508</v>
      </c>
      <c r="AI136" s="130" t="s">
        <v>229</v>
      </c>
      <c r="AJ136" s="131">
        <v>46139</v>
      </c>
      <c r="AK136" s="132" t="s">
        <v>700</v>
      </c>
      <c r="AL136" s="169" t="s">
        <v>236</v>
      </c>
      <c r="AM136" s="133" t="s">
        <v>701</v>
      </c>
      <c r="AN136" s="134">
        <v>5913</v>
      </c>
      <c r="AO136" s="134" t="s">
        <v>233</v>
      </c>
      <c r="AP136" s="135" t="s">
        <v>234</v>
      </c>
      <c r="AQ136" s="136">
        <f>IF(AO136="IVA Incluido",(AN136/1.19),AN136)</f>
        <v>4968.90756302521</v>
      </c>
      <c r="AR136" s="137">
        <f>IF(AP136="Si tiene IVA",AQ136*19%,0)</f>
        <v>944.09243697478996</v>
      </c>
      <c r="AS136" s="137">
        <f>AQ136+AR136</f>
        <v>5913</v>
      </c>
      <c r="AT136" s="137">
        <f>IF(AB136="","",(AN136*G136))</f>
        <v>5913</v>
      </c>
      <c r="AU136" s="137">
        <f>IF(AB136="","",(AS136*G136))</f>
        <v>5913</v>
      </c>
      <c r="AV136" s="138">
        <f>IF(A136="","",AVERAGE(S136,AF136,AS136))</f>
        <v>5952</v>
      </c>
      <c r="AW136" s="138">
        <f>IF(A136="","",AVERAGE(U136,AH136,AU136))</f>
        <v>5952</v>
      </c>
      <c r="AX136" s="138">
        <f>IF(N136="","",STDEV(U136,AH136,AU136))</f>
        <v>464.72895326200671</v>
      </c>
      <c r="AY136" s="139">
        <f>IF(N136="","",(AX136/AW136))</f>
        <v>7.8079461233536068E-2</v>
      </c>
      <c r="AZ136" s="5"/>
      <c r="BA136" s="7">
        <f>COUNTA(M136,Z136,AM136)</f>
        <v>3</v>
      </c>
      <c r="BB136" s="7"/>
    </row>
    <row r="137" spans="1:54" ht="405">
      <c r="A137" s="6" t="s">
        <v>294</v>
      </c>
      <c r="B137" s="6" t="s">
        <v>294</v>
      </c>
      <c r="C137" s="6" t="s">
        <v>294</v>
      </c>
      <c r="D137" s="6" t="s">
        <v>702</v>
      </c>
      <c r="E137" s="162" t="s">
        <v>703</v>
      </c>
      <c r="F137" s="119" t="s">
        <v>297</v>
      </c>
      <c r="G137" s="163">
        <v>1</v>
      </c>
      <c r="H137" s="119"/>
      <c r="I137" s="120"/>
      <c r="J137" s="121"/>
      <c r="K137" s="164"/>
      <c r="L137" s="165"/>
      <c r="M137" s="121"/>
      <c r="N137" s="122"/>
      <c r="O137" s="122"/>
      <c r="P137" s="122"/>
      <c r="Q137" s="123" t="s">
        <v>298</v>
      </c>
      <c r="R137" s="124" t="s">
        <v>298</v>
      </c>
      <c r="S137" s="124" t="s">
        <v>298</v>
      </c>
      <c r="T137" s="124" t="s">
        <v>298</v>
      </c>
      <c r="U137" s="124" t="s">
        <v>298</v>
      </c>
      <c r="V137" s="125" t="s">
        <v>294</v>
      </c>
      <c r="W137" s="126" t="s">
        <v>294</v>
      </c>
      <c r="X137" s="166" t="s">
        <v>294</v>
      </c>
      <c r="Y137" s="167" t="s">
        <v>294</v>
      </c>
      <c r="Z137" s="168" t="s">
        <v>299</v>
      </c>
      <c r="AA137" s="127" t="s">
        <v>294</v>
      </c>
      <c r="AB137" s="127" t="s">
        <v>294</v>
      </c>
      <c r="AC137" s="127" t="s">
        <v>294</v>
      </c>
      <c r="AD137" s="128" t="s">
        <v>294</v>
      </c>
      <c r="AE137" s="129" t="s">
        <v>294</v>
      </c>
      <c r="AF137" s="129">
        <f>AH137/1.19</f>
        <v>432995.79831932776</v>
      </c>
      <c r="AG137" s="129">
        <f>AF137*19%</f>
        <v>82269.201680672282</v>
      </c>
      <c r="AH137" s="129">
        <v>515265</v>
      </c>
      <c r="AI137" s="130" t="s">
        <v>294</v>
      </c>
      <c r="AJ137" s="131" t="s">
        <v>294</v>
      </c>
      <c r="AK137" s="132" t="s">
        <v>294</v>
      </c>
      <c r="AL137" s="169" t="s">
        <v>294</v>
      </c>
      <c r="AM137" s="133" t="s">
        <v>300</v>
      </c>
      <c r="AN137" s="134" t="s">
        <v>294</v>
      </c>
      <c r="AO137" s="134" t="s">
        <v>294</v>
      </c>
      <c r="AP137" s="135" t="s">
        <v>294</v>
      </c>
      <c r="AQ137" s="136">
        <v>426597</v>
      </c>
      <c r="AR137" s="137">
        <v>81053</v>
      </c>
      <c r="AS137" s="137">
        <v>507650</v>
      </c>
      <c r="AT137" s="137">
        <v>426597</v>
      </c>
      <c r="AU137" s="137">
        <v>507650</v>
      </c>
      <c r="AV137" s="138">
        <v>511457</v>
      </c>
      <c r="AW137" s="138">
        <v>511457</v>
      </c>
      <c r="AX137" s="138">
        <v>5384.44</v>
      </c>
      <c r="AY137" s="139">
        <v>1.0500000000000001E-2</v>
      </c>
      <c r="AZ137" s="5"/>
      <c r="BA137" s="7"/>
      <c r="BB137" s="7"/>
    </row>
    <row r="138" spans="1:54" ht="90">
      <c r="A138" s="6" t="s">
        <v>223</v>
      </c>
      <c r="B138" s="6" t="s">
        <v>283</v>
      </c>
      <c r="C138" s="6">
        <v>90101603</v>
      </c>
      <c r="D138" s="6" t="s">
        <v>704</v>
      </c>
      <c r="E138" s="162" t="s">
        <v>705</v>
      </c>
      <c r="F138" s="119" t="s">
        <v>312</v>
      </c>
      <c r="G138" s="163">
        <v>1</v>
      </c>
      <c r="H138" s="119" t="s">
        <v>228</v>
      </c>
      <c r="I138" s="120" t="s">
        <v>229</v>
      </c>
      <c r="J138" s="121">
        <v>46119</v>
      </c>
      <c r="K138" s="164" t="s">
        <v>428</v>
      </c>
      <c r="L138" s="165" t="s">
        <v>236</v>
      </c>
      <c r="M138" s="121" t="s">
        <v>342</v>
      </c>
      <c r="N138" s="122">
        <v>766800</v>
      </c>
      <c r="O138" s="122" t="s">
        <v>315</v>
      </c>
      <c r="P138" s="122" t="s">
        <v>316</v>
      </c>
      <c r="Q138" s="123">
        <f>IF(O138="IVA Incluido",(N138/1.19),N138)</f>
        <v>766800</v>
      </c>
      <c r="R138" s="124">
        <f>IF(P138="Si tiene IVA",Q138*19%,0)</f>
        <v>0</v>
      </c>
      <c r="S138" s="124">
        <f t="shared" ref="S138:S153" si="89">Q138+R138</f>
        <v>766800</v>
      </c>
      <c r="T138" s="124">
        <f>IF(B138="","",(N138*G138))</f>
        <v>766800</v>
      </c>
      <c r="U138" s="124">
        <f>IF(B138="","",(S138*G138))</f>
        <v>766800</v>
      </c>
      <c r="V138" s="125" t="s">
        <v>229</v>
      </c>
      <c r="W138" s="126">
        <v>46094</v>
      </c>
      <c r="X138" s="166" t="s">
        <v>319</v>
      </c>
      <c r="Y138" s="167" t="s">
        <v>236</v>
      </c>
      <c r="Z138" s="168" t="s">
        <v>320</v>
      </c>
      <c r="AA138" s="127">
        <v>1282500</v>
      </c>
      <c r="AB138" s="127" t="s">
        <v>315</v>
      </c>
      <c r="AC138" s="127" t="s">
        <v>316</v>
      </c>
      <c r="AD138" s="128">
        <f>IF(AB138="IVA Incluido",(AA138/1.19),AA138)</f>
        <v>1282500</v>
      </c>
      <c r="AE138" s="129">
        <f>IF(AC138="Si tiene IVA",AD138*19%,0)</f>
        <v>0</v>
      </c>
      <c r="AF138" s="129">
        <f t="shared" ref="AF138:AF153" si="90">AD138+AE138</f>
        <v>1282500</v>
      </c>
      <c r="AG138" s="129">
        <f>IF(O138="","",(AA138*G138))</f>
        <v>1282500</v>
      </c>
      <c r="AH138" s="129">
        <f>IF(O138="","",(AF138*G138))</f>
        <v>1282500</v>
      </c>
      <c r="AI138" s="130" t="s">
        <v>706</v>
      </c>
      <c r="AJ138" s="131"/>
      <c r="AK138" s="132"/>
      <c r="AL138" s="169" t="s">
        <v>236</v>
      </c>
      <c r="AM138" s="133" t="s">
        <v>707</v>
      </c>
      <c r="AN138" s="134">
        <v>1200000</v>
      </c>
      <c r="AO138" s="134" t="s">
        <v>240</v>
      </c>
      <c r="AP138" s="135" t="s">
        <v>234</v>
      </c>
      <c r="AQ138" s="136">
        <f>IF(AO138="IVA Incluido",(AN138/1.19),AN138)</f>
        <v>1200000</v>
      </c>
      <c r="AR138" s="137">
        <f t="shared" ref="AR138:AR153" si="91">IF(AP138="Si tiene IVA",AQ138*19%,0)</f>
        <v>228000</v>
      </c>
      <c r="AS138" s="137">
        <f t="shared" ref="AS138:AS153" si="92">AQ138+AR138</f>
        <v>1428000</v>
      </c>
      <c r="AT138" s="137">
        <f t="shared" ref="AT138:AT153" si="93">IF(AB138="","",(AN138*G138))</f>
        <v>1200000</v>
      </c>
      <c r="AU138" s="137">
        <f t="shared" ref="AU138:AU153" si="94">IF(AB138="","",(AS138*G138))</f>
        <v>1428000</v>
      </c>
      <c r="AV138" s="138">
        <f>IF(A138="","",AVERAGE(AF138,AS138))</f>
        <v>1355250</v>
      </c>
      <c r="AW138" s="138">
        <f>IF(A138="","",AVERAGE(AH138,AU138))</f>
        <v>1355250</v>
      </c>
      <c r="AX138" s="138">
        <f>IF(N138="","",STDEV(AH138,AU138))</f>
        <v>102884.03666264267</v>
      </c>
      <c r="AY138" s="139">
        <f t="shared" ref="AY138:AY153" si="95">IF(N138="","",(AX138/AW138))</f>
        <v>7.5915171859540803E-2</v>
      </c>
      <c r="AZ138" s="5" t="s">
        <v>708</v>
      </c>
      <c r="BA138" s="7">
        <f t="shared" ref="BA138:BA153" si="96">COUNTA(M138,Z138,AM138)</f>
        <v>3</v>
      </c>
      <c r="BB138" s="7" t="s">
        <v>597</v>
      </c>
    </row>
    <row r="139" spans="1:54" ht="90">
      <c r="A139" s="6" t="s">
        <v>223</v>
      </c>
      <c r="B139" s="6" t="s">
        <v>283</v>
      </c>
      <c r="C139" s="6">
        <v>90101603</v>
      </c>
      <c r="D139" s="6" t="s">
        <v>709</v>
      </c>
      <c r="E139" s="162" t="s">
        <v>710</v>
      </c>
      <c r="F139" s="119" t="s">
        <v>312</v>
      </c>
      <c r="G139" s="163">
        <v>1</v>
      </c>
      <c r="H139" s="119" t="s">
        <v>228</v>
      </c>
      <c r="I139" s="120" t="s">
        <v>229</v>
      </c>
      <c r="J139" s="121">
        <v>46134</v>
      </c>
      <c r="K139" s="164" t="s">
        <v>711</v>
      </c>
      <c r="L139" s="165" t="s">
        <v>236</v>
      </c>
      <c r="M139" s="121" t="s">
        <v>320</v>
      </c>
      <c r="N139" s="122">
        <v>641250</v>
      </c>
      <c r="O139" s="122" t="s">
        <v>240</v>
      </c>
      <c r="P139" s="122" t="s">
        <v>316</v>
      </c>
      <c r="Q139" s="123">
        <f>IF(O139="IVA Incluido",(N139/1.19),IF(O139="Ipoconsumo Incluido",(N139/1.08),N139))</f>
        <v>641250</v>
      </c>
      <c r="R139" s="124">
        <f>IF(P139="Si tiene IVA",Q139*19%,IF(P139="Si tiene IPOCONSUMO",Q139*8%,0))</f>
        <v>51300</v>
      </c>
      <c r="S139" s="124">
        <f t="shared" si="89"/>
        <v>692550</v>
      </c>
      <c r="T139" s="124">
        <f>IF(R139="IVA Incluido",(Q139/1.19),IF(R139="Ipoconsumo Incluido",(Q139/1.08),Q139))</f>
        <v>641250</v>
      </c>
      <c r="U139" s="124">
        <f>Q139+R139</f>
        <v>692550</v>
      </c>
      <c r="V139" s="125" t="s">
        <v>229</v>
      </c>
      <c r="W139" s="126">
        <v>46134</v>
      </c>
      <c r="X139" s="166" t="s">
        <v>428</v>
      </c>
      <c r="Y139" s="167" t="s">
        <v>236</v>
      </c>
      <c r="Z139" s="168" t="s">
        <v>342</v>
      </c>
      <c r="AA139" s="127">
        <v>588000</v>
      </c>
      <c r="AB139" s="127" t="s">
        <v>712</v>
      </c>
      <c r="AC139" s="127" t="s">
        <v>316</v>
      </c>
      <c r="AD139" s="128">
        <f>IF(AB139="IVA Incluido",(AA139/1.19),IF(AB139="Ipoconsumo Incluido",(AA139/1.08),AA139))</f>
        <v>544444.44444444438</v>
      </c>
      <c r="AE139" s="129">
        <f>IF(AC139="Si tiene IVA",AD139*19%,IF(AC139="Si tiene IPOCONSUMO",AD139*8%,0))</f>
        <v>43555.555555555555</v>
      </c>
      <c r="AF139" s="129">
        <f t="shared" si="90"/>
        <v>587999.99999999988</v>
      </c>
      <c r="AG139" s="129">
        <f>IF(AE139="IVA Incluido",(AD139/1.19),IF(AE139="Ipoconsumo Incluido",(AD139/1.08),AD139))</f>
        <v>544444.44444444438</v>
      </c>
      <c r="AH139" s="129">
        <f>AD139+AE139</f>
        <v>587999.99999999988</v>
      </c>
      <c r="AI139" s="130"/>
      <c r="AJ139" s="131"/>
      <c r="AK139" s="132"/>
      <c r="AL139" s="169"/>
      <c r="AM139" s="133"/>
      <c r="AN139" s="134"/>
      <c r="AO139" s="134"/>
      <c r="AP139" s="135"/>
      <c r="AQ139" s="136"/>
      <c r="AR139" s="137">
        <f t="shared" si="91"/>
        <v>0</v>
      </c>
      <c r="AS139" s="137">
        <f t="shared" si="92"/>
        <v>0</v>
      </c>
      <c r="AT139" s="137">
        <f t="shared" si="93"/>
        <v>0</v>
      </c>
      <c r="AU139" s="137">
        <f t="shared" si="94"/>
        <v>0</v>
      </c>
      <c r="AV139" s="138">
        <f>IF(A139="","",AVERAGE(S139,AF139))</f>
        <v>640275</v>
      </c>
      <c r="AW139" s="138">
        <f>IF(A139="","",AVERAGE(U139,AH139))</f>
        <v>640275</v>
      </c>
      <c r="AX139" s="138">
        <f>IF(N139="","",STDEV(U139,AH139))</f>
        <v>73928.013973053632</v>
      </c>
      <c r="AY139" s="139">
        <f t="shared" si="95"/>
        <v>0.11546290886424369</v>
      </c>
      <c r="AZ139" s="5" t="s">
        <v>708</v>
      </c>
      <c r="BA139" s="7">
        <f t="shared" si="96"/>
        <v>2</v>
      </c>
      <c r="BB139" s="7" t="s">
        <v>272</v>
      </c>
    </row>
    <row r="140" spans="1:54" ht="60">
      <c r="A140" s="6" t="s">
        <v>223</v>
      </c>
      <c r="B140" s="6" t="s">
        <v>301</v>
      </c>
      <c r="C140" s="6">
        <v>60141001</v>
      </c>
      <c r="D140" s="6" t="s">
        <v>713</v>
      </c>
      <c r="E140" s="162" t="s">
        <v>714</v>
      </c>
      <c r="F140" s="119" t="s">
        <v>227</v>
      </c>
      <c r="G140" s="163">
        <v>1</v>
      </c>
      <c r="H140" s="119" t="s">
        <v>228</v>
      </c>
      <c r="I140" s="120" t="s">
        <v>242</v>
      </c>
      <c r="J140" s="121">
        <v>46071</v>
      </c>
      <c r="K140" s="164" t="s">
        <v>308</v>
      </c>
      <c r="L140" s="165" t="s">
        <v>236</v>
      </c>
      <c r="M140" s="121" t="s">
        <v>553</v>
      </c>
      <c r="N140" s="122">
        <v>13800</v>
      </c>
      <c r="O140" s="122" t="s">
        <v>233</v>
      </c>
      <c r="P140" s="122" t="s">
        <v>234</v>
      </c>
      <c r="Q140" s="123">
        <f>IF(O140="IVA Incluido",(N140/1.19),N140)</f>
        <v>11596.638655462186</v>
      </c>
      <c r="R140" s="124">
        <f t="shared" ref="R140:R153" si="97">IF(P140="Si tiene IVA",Q140*19%,0)</f>
        <v>2203.3613445378155</v>
      </c>
      <c r="S140" s="124">
        <f t="shared" si="89"/>
        <v>13800.000000000002</v>
      </c>
      <c r="T140" s="124">
        <f t="shared" ref="T140:T153" si="98">IF(B140="","",(N140*G140))</f>
        <v>13800</v>
      </c>
      <c r="U140" s="124">
        <f t="shared" ref="U140:U153" si="99">IF(B140="","",(S140*G140))</f>
        <v>13800.000000000002</v>
      </c>
      <c r="V140" s="125" t="s">
        <v>242</v>
      </c>
      <c r="W140" s="126">
        <v>46071</v>
      </c>
      <c r="X140" s="166" t="s">
        <v>529</v>
      </c>
      <c r="Y140" s="167" t="s">
        <v>236</v>
      </c>
      <c r="Z140" s="168" t="s">
        <v>622</v>
      </c>
      <c r="AA140" s="127">
        <v>10504</v>
      </c>
      <c r="AB140" s="127" t="s">
        <v>240</v>
      </c>
      <c r="AC140" s="127" t="s">
        <v>234</v>
      </c>
      <c r="AD140" s="128">
        <f t="shared" ref="AD140:AD153" si="100">IF(AB140="IVA Incluido",(AA140/1.19),AA140)</f>
        <v>10504</v>
      </c>
      <c r="AE140" s="129">
        <f t="shared" ref="AE140:AE153" si="101">IF(AC140="Si tiene IVA",AD140*19%,0)</f>
        <v>1995.76</v>
      </c>
      <c r="AF140" s="129">
        <f t="shared" si="90"/>
        <v>12499.76</v>
      </c>
      <c r="AG140" s="129">
        <f t="shared" ref="AG140:AG153" si="102">IF(O140="","",(AA140*G140))</f>
        <v>10504</v>
      </c>
      <c r="AH140" s="129">
        <f t="shared" ref="AH140:AH153" si="103">IF(O140="","",(AF140*G140))</f>
        <v>12499.76</v>
      </c>
      <c r="AI140" s="130" t="s">
        <v>242</v>
      </c>
      <c r="AJ140" s="131">
        <v>46071</v>
      </c>
      <c r="AK140" s="132" t="s">
        <v>306</v>
      </c>
      <c r="AL140" s="169" t="s">
        <v>236</v>
      </c>
      <c r="AM140" s="133" t="s">
        <v>307</v>
      </c>
      <c r="AN140" s="134">
        <v>8926</v>
      </c>
      <c r="AO140" s="134" t="s">
        <v>240</v>
      </c>
      <c r="AP140" s="135" t="s">
        <v>234</v>
      </c>
      <c r="AQ140" s="136">
        <f t="shared" ref="AQ140:AQ153" si="104">IF(AO140="IVA Incluido",(AN140/1.19),AN140)</f>
        <v>8926</v>
      </c>
      <c r="AR140" s="137">
        <f t="shared" si="91"/>
        <v>1695.94</v>
      </c>
      <c r="AS140" s="137">
        <f t="shared" si="92"/>
        <v>10621.94</v>
      </c>
      <c r="AT140" s="137">
        <f t="shared" si="93"/>
        <v>8926</v>
      </c>
      <c r="AU140" s="137">
        <f t="shared" si="94"/>
        <v>10621.94</v>
      </c>
      <c r="AV140" s="138">
        <f t="shared" ref="AV140:AV153" si="105">IF(A140="","",AVERAGE(S140,AF140,AS140))</f>
        <v>12307.233333333335</v>
      </c>
      <c r="AW140" s="138">
        <f t="shared" ref="AW140:AW153" si="106">IF(A140="","",AVERAGE(U140,AH140,AU140))</f>
        <v>12307.233333333335</v>
      </c>
      <c r="AX140" s="138">
        <f t="shared" ref="AX140:AX153" si="107">IF(N140="","",STDEV(U140,AH140,AU140))</f>
        <v>1597.7534944206207</v>
      </c>
      <c r="AY140" s="139">
        <f t="shared" si="95"/>
        <v>0.12982231271208697</v>
      </c>
      <c r="AZ140" s="5"/>
      <c r="BA140" s="7">
        <f t="shared" si="96"/>
        <v>3</v>
      </c>
      <c r="BB140" s="7"/>
    </row>
    <row r="141" spans="1:54" ht="60">
      <c r="A141" s="6" t="s">
        <v>223</v>
      </c>
      <c r="B141" s="6" t="s">
        <v>224</v>
      </c>
      <c r="C141" s="6">
        <v>53102516</v>
      </c>
      <c r="D141" s="6" t="s">
        <v>715</v>
      </c>
      <c r="E141" s="162" t="s">
        <v>716</v>
      </c>
      <c r="F141" s="119" t="s">
        <v>227</v>
      </c>
      <c r="G141" s="163">
        <v>1</v>
      </c>
      <c r="H141" s="119" t="s">
        <v>228</v>
      </c>
      <c r="I141" s="120" t="s">
        <v>276</v>
      </c>
      <c r="J141" s="121">
        <v>46070</v>
      </c>
      <c r="K141" s="164" t="s">
        <v>243</v>
      </c>
      <c r="L141" s="165" t="s">
        <v>236</v>
      </c>
      <c r="M141" s="121" t="s">
        <v>239</v>
      </c>
      <c r="N141" s="122">
        <v>28000</v>
      </c>
      <c r="O141" s="122" t="s">
        <v>240</v>
      </c>
      <c r="P141" s="122" t="s">
        <v>234</v>
      </c>
      <c r="Q141" s="123">
        <f>IF(O141="IVA Incluido",(N141/1.19),N141)</f>
        <v>28000</v>
      </c>
      <c r="R141" s="124">
        <f t="shared" si="97"/>
        <v>5320</v>
      </c>
      <c r="S141" s="124">
        <f t="shared" si="89"/>
        <v>33320</v>
      </c>
      <c r="T141" s="124">
        <f t="shared" si="98"/>
        <v>28000</v>
      </c>
      <c r="U141" s="124">
        <f t="shared" si="99"/>
        <v>33320</v>
      </c>
      <c r="V141" s="125" t="s">
        <v>276</v>
      </c>
      <c r="W141" s="126">
        <v>46071</v>
      </c>
      <c r="X141" s="166" t="s">
        <v>250</v>
      </c>
      <c r="Y141" s="167" t="s">
        <v>236</v>
      </c>
      <c r="Z141" s="168" t="s">
        <v>247</v>
      </c>
      <c r="AA141" s="127">
        <v>25000</v>
      </c>
      <c r="AB141" s="127" t="s">
        <v>240</v>
      </c>
      <c r="AC141" s="127" t="s">
        <v>260</v>
      </c>
      <c r="AD141" s="128">
        <f t="shared" si="100"/>
        <v>25000</v>
      </c>
      <c r="AE141" s="129">
        <f t="shared" si="101"/>
        <v>0</v>
      </c>
      <c r="AF141" s="129">
        <f t="shared" si="90"/>
        <v>25000</v>
      </c>
      <c r="AG141" s="129">
        <f t="shared" si="102"/>
        <v>25000</v>
      </c>
      <c r="AH141" s="129">
        <f t="shared" si="103"/>
        <v>25000</v>
      </c>
      <c r="AI141" s="130" t="s">
        <v>276</v>
      </c>
      <c r="AJ141" s="131">
        <v>46071</v>
      </c>
      <c r="AK141" s="132" t="s">
        <v>258</v>
      </c>
      <c r="AL141" s="169" t="s">
        <v>236</v>
      </c>
      <c r="AM141" s="133" t="s">
        <v>259</v>
      </c>
      <c r="AN141" s="134">
        <v>25000</v>
      </c>
      <c r="AO141" s="134" t="s">
        <v>240</v>
      </c>
      <c r="AP141" s="135" t="s">
        <v>260</v>
      </c>
      <c r="AQ141" s="136">
        <f t="shared" si="104"/>
        <v>25000</v>
      </c>
      <c r="AR141" s="137">
        <f t="shared" si="91"/>
        <v>0</v>
      </c>
      <c r="AS141" s="137">
        <f t="shared" si="92"/>
        <v>25000</v>
      </c>
      <c r="AT141" s="137">
        <f t="shared" si="93"/>
        <v>25000</v>
      </c>
      <c r="AU141" s="137">
        <f t="shared" si="94"/>
        <v>25000</v>
      </c>
      <c r="AV141" s="138">
        <f t="shared" si="105"/>
        <v>27773.333333333332</v>
      </c>
      <c r="AW141" s="138">
        <f t="shared" si="106"/>
        <v>27773.333333333332</v>
      </c>
      <c r="AX141" s="138">
        <f t="shared" si="107"/>
        <v>4803.5542396576784</v>
      </c>
      <c r="AY141" s="139">
        <f t="shared" si="95"/>
        <v>0.17295562552776086</v>
      </c>
      <c r="AZ141" s="5"/>
      <c r="BA141" s="7">
        <f t="shared" si="96"/>
        <v>3</v>
      </c>
      <c r="BB141" s="7" t="s">
        <v>280</v>
      </c>
    </row>
    <row r="142" spans="1:54" ht="75">
      <c r="A142" s="6" t="s">
        <v>223</v>
      </c>
      <c r="B142" s="6" t="s">
        <v>224</v>
      </c>
      <c r="C142" s="6">
        <v>53102516</v>
      </c>
      <c r="D142" s="6" t="s">
        <v>717</v>
      </c>
      <c r="E142" s="162" t="s">
        <v>718</v>
      </c>
      <c r="F142" s="119" t="s">
        <v>227</v>
      </c>
      <c r="G142" s="163">
        <v>1</v>
      </c>
      <c r="H142" s="119" t="s">
        <v>228</v>
      </c>
      <c r="I142" s="120" t="s">
        <v>276</v>
      </c>
      <c r="J142" s="121">
        <v>46072</v>
      </c>
      <c r="K142" s="164" t="s">
        <v>277</v>
      </c>
      <c r="L142" s="165" t="s">
        <v>236</v>
      </c>
      <c r="M142" s="121" t="s">
        <v>254</v>
      </c>
      <c r="N142" s="122">
        <v>18000</v>
      </c>
      <c r="O142" s="122" t="s">
        <v>240</v>
      </c>
      <c r="P142" s="122" t="s">
        <v>234</v>
      </c>
      <c r="Q142" s="123">
        <f>IF(O142="IVA Incluido",(N142/1.19),N142)</f>
        <v>18000</v>
      </c>
      <c r="R142" s="124">
        <f t="shared" si="97"/>
        <v>3420</v>
      </c>
      <c r="S142" s="124">
        <f t="shared" si="89"/>
        <v>21420</v>
      </c>
      <c r="T142" s="124">
        <f t="shared" si="98"/>
        <v>18000</v>
      </c>
      <c r="U142" s="124">
        <f t="shared" si="99"/>
        <v>21420</v>
      </c>
      <c r="V142" s="125" t="s">
        <v>276</v>
      </c>
      <c r="W142" s="126">
        <v>46072</v>
      </c>
      <c r="X142" s="166" t="s">
        <v>250</v>
      </c>
      <c r="Y142" s="167" t="s">
        <v>236</v>
      </c>
      <c r="Z142" s="168" t="s">
        <v>247</v>
      </c>
      <c r="AA142" s="127">
        <v>20500</v>
      </c>
      <c r="AB142" s="127" t="s">
        <v>233</v>
      </c>
      <c r="AC142" s="127" t="s">
        <v>234</v>
      </c>
      <c r="AD142" s="128">
        <f t="shared" si="100"/>
        <v>17226.89075630252</v>
      </c>
      <c r="AE142" s="129">
        <f t="shared" si="101"/>
        <v>3273.1092436974791</v>
      </c>
      <c r="AF142" s="129">
        <f t="shared" si="90"/>
        <v>20500</v>
      </c>
      <c r="AG142" s="129">
        <f t="shared" si="102"/>
        <v>20500</v>
      </c>
      <c r="AH142" s="129">
        <f t="shared" si="103"/>
        <v>20500</v>
      </c>
      <c r="AI142" s="130" t="s">
        <v>276</v>
      </c>
      <c r="AJ142" s="131">
        <v>46072</v>
      </c>
      <c r="AK142" s="132" t="s">
        <v>258</v>
      </c>
      <c r="AL142" s="169" t="s">
        <v>236</v>
      </c>
      <c r="AM142" s="133" t="s">
        <v>259</v>
      </c>
      <c r="AN142" s="134">
        <v>25000</v>
      </c>
      <c r="AO142" s="134" t="s">
        <v>240</v>
      </c>
      <c r="AP142" s="135" t="s">
        <v>260</v>
      </c>
      <c r="AQ142" s="136">
        <f t="shared" si="104"/>
        <v>25000</v>
      </c>
      <c r="AR142" s="137">
        <f t="shared" si="91"/>
        <v>0</v>
      </c>
      <c r="AS142" s="137">
        <f t="shared" si="92"/>
        <v>25000</v>
      </c>
      <c r="AT142" s="137">
        <f t="shared" si="93"/>
        <v>25000</v>
      </c>
      <c r="AU142" s="137">
        <f t="shared" si="94"/>
        <v>25000</v>
      </c>
      <c r="AV142" s="138">
        <f t="shared" si="105"/>
        <v>22306.666666666668</v>
      </c>
      <c r="AW142" s="138">
        <f t="shared" si="106"/>
        <v>22306.666666666668</v>
      </c>
      <c r="AX142" s="138">
        <f t="shared" si="107"/>
        <v>2377.4215724884243</v>
      </c>
      <c r="AY142" s="139">
        <f t="shared" si="95"/>
        <v>0.10657897067342009</v>
      </c>
      <c r="AZ142" s="5"/>
      <c r="BA142" s="7">
        <f t="shared" si="96"/>
        <v>3</v>
      </c>
      <c r="BB142" s="7" t="s">
        <v>272</v>
      </c>
    </row>
    <row r="143" spans="1:54" ht="195">
      <c r="A143" s="6" t="s">
        <v>223</v>
      </c>
      <c r="B143" s="6" t="s">
        <v>224</v>
      </c>
      <c r="C143" s="6">
        <v>53102516</v>
      </c>
      <c r="D143" s="6" t="s">
        <v>719</v>
      </c>
      <c r="E143" s="162" t="s">
        <v>720</v>
      </c>
      <c r="F143" s="119" t="s">
        <v>227</v>
      </c>
      <c r="G143" s="163">
        <v>1</v>
      </c>
      <c r="H143" s="119" t="s">
        <v>228</v>
      </c>
      <c r="I143" s="120" t="s">
        <v>229</v>
      </c>
      <c r="J143" s="121">
        <v>46153</v>
      </c>
      <c r="K143" s="164" t="s">
        <v>278</v>
      </c>
      <c r="L143" s="165" t="s">
        <v>231</v>
      </c>
      <c r="M143" s="121" t="s">
        <v>279</v>
      </c>
      <c r="N143" s="122">
        <v>15000</v>
      </c>
      <c r="O143" s="122" t="s">
        <v>240</v>
      </c>
      <c r="P143" s="122" t="s">
        <v>260</v>
      </c>
      <c r="Q143" s="123">
        <v>15000</v>
      </c>
      <c r="R143" s="124">
        <f t="shared" si="97"/>
        <v>0</v>
      </c>
      <c r="S143" s="124">
        <f t="shared" si="89"/>
        <v>15000</v>
      </c>
      <c r="T143" s="124">
        <f t="shared" si="98"/>
        <v>15000</v>
      </c>
      <c r="U143" s="124">
        <f t="shared" si="99"/>
        <v>15000</v>
      </c>
      <c r="V143" s="125" t="s">
        <v>721</v>
      </c>
      <c r="W143" s="126">
        <v>46147</v>
      </c>
      <c r="X143" s="166" t="s">
        <v>277</v>
      </c>
      <c r="Y143" s="167" t="s">
        <v>231</v>
      </c>
      <c r="Z143" s="168" t="s">
        <v>254</v>
      </c>
      <c r="AA143" s="127">
        <v>15000</v>
      </c>
      <c r="AB143" s="127" t="s">
        <v>240</v>
      </c>
      <c r="AC143" s="127" t="s">
        <v>234</v>
      </c>
      <c r="AD143" s="128">
        <f t="shared" si="100"/>
        <v>15000</v>
      </c>
      <c r="AE143" s="129">
        <f t="shared" si="101"/>
        <v>2850</v>
      </c>
      <c r="AF143" s="129">
        <f t="shared" si="90"/>
        <v>17850</v>
      </c>
      <c r="AG143" s="129">
        <f t="shared" si="102"/>
        <v>15000</v>
      </c>
      <c r="AH143" s="129">
        <f t="shared" si="103"/>
        <v>17850</v>
      </c>
      <c r="AI143" s="130" t="s">
        <v>242</v>
      </c>
      <c r="AJ143" s="131">
        <v>46147</v>
      </c>
      <c r="AK143" s="132" t="s">
        <v>230</v>
      </c>
      <c r="AL143" s="169" t="s">
        <v>231</v>
      </c>
      <c r="AM143" s="133" t="s">
        <v>230</v>
      </c>
      <c r="AN143" s="134">
        <v>18500</v>
      </c>
      <c r="AO143" s="134" t="s">
        <v>260</v>
      </c>
      <c r="AP143" s="135" t="s">
        <v>260</v>
      </c>
      <c r="AQ143" s="136">
        <f t="shared" si="104"/>
        <v>18500</v>
      </c>
      <c r="AR143" s="137">
        <f t="shared" si="91"/>
        <v>0</v>
      </c>
      <c r="AS143" s="137">
        <f t="shared" si="92"/>
        <v>18500</v>
      </c>
      <c r="AT143" s="137">
        <f t="shared" si="93"/>
        <v>18500</v>
      </c>
      <c r="AU143" s="137">
        <f t="shared" si="94"/>
        <v>18500</v>
      </c>
      <c r="AV143" s="138">
        <f t="shared" si="105"/>
        <v>17116.666666666668</v>
      </c>
      <c r="AW143" s="138">
        <f t="shared" si="106"/>
        <v>17116.666666666668</v>
      </c>
      <c r="AX143" s="138">
        <f t="shared" si="107"/>
        <v>1861.6748731540997</v>
      </c>
      <c r="AY143" s="139">
        <f t="shared" si="95"/>
        <v>0.10876386795447515</v>
      </c>
      <c r="AZ143" s="5"/>
      <c r="BA143" s="7">
        <f t="shared" si="96"/>
        <v>3</v>
      </c>
      <c r="BB143" s="7" t="s">
        <v>722</v>
      </c>
    </row>
    <row r="144" spans="1:54" ht="90">
      <c r="A144" s="6" t="s">
        <v>223</v>
      </c>
      <c r="B144" s="6" t="s">
        <v>301</v>
      </c>
      <c r="C144" s="6">
        <v>60121226</v>
      </c>
      <c r="D144" s="6" t="s">
        <v>723</v>
      </c>
      <c r="E144" s="162" t="s">
        <v>724</v>
      </c>
      <c r="F144" s="119" t="s">
        <v>227</v>
      </c>
      <c r="G144" s="163">
        <v>1</v>
      </c>
      <c r="H144" s="119" t="s">
        <v>228</v>
      </c>
      <c r="I144" s="120" t="s">
        <v>242</v>
      </c>
      <c r="J144" s="121">
        <v>46072</v>
      </c>
      <c r="K144" s="164" t="s">
        <v>725</v>
      </c>
      <c r="L144" s="165" t="s">
        <v>236</v>
      </c>
      <c r="M144" s="121" t="s">
        <v>626</v>
      </c>
      <c r="N144" s="122">
        <v>19900</v>
      </c>
      <c r="O144" s="122" t="s">
        <v>233</v>
      </c>
      <c r="P144" s="122" t="s">
        <v>234</v>
      </c>
      <c r="Q144" s="123">
        <f t="shared" ref="Q144:Q153" si="108">IF(O144="IVA Incluido",(N144/1.19),N144)</f>
        <v>16722.689075630253</v>
      </c>
      <c r="R144" s="124">
        <f t="shared" si="97"/>
        <v>3177.3109243697481</v>
      </c>
      <c r="S144" s="124">
        <f t="shared" si="89"/>
        <v>19900</v>
      </c>
      <c r="T144" s="124">
        <f t="shared" si="98"/>
        <v>19900</v>
      </c>
      <c r="U144" s="124">
        <f t="shared" si="99"/>
        <v>19900</v>
      </c>
      <c r="V144" s="125" t="s">
        <v>242</v>
      </c>
      <c r="W144" s="126">
        <v>46072</v>
      </c>
      <c r="X144" s="166" t="s">
        <v>306</v>
      </c>
      <c r="Y144" s="167" t="s">
        <v>236</v>
      </c>
      <c r="Z144" s="168" t="s">
        <v>307</v>
      </c>
      <c r="AA144" s="127">
        <v>18200</v>
      </c>
      <c r="AB144" s="127" t="s">
        <v>240</v>
      </c>
      <c r="AC144" s="127" t="s">
        <v>234</v>
      </c>
      <c r="AD144" s="128">
        <f t="shared" si="100"/>
        <v>18200</v>
      </c>
      <c r="AE144" s="129">
        <f t="shared" si="101"/>
        <v>3458</v>
      </c>
      <c r="AF144" s="129">
        <f t="shared" si="90"/>
        <v>21658</v>
      </c>
      <c r="AG144" s="129">
        <f t="shared" si="102"/>
        <v>18200</v>
      </c>
      <c r="AH144" s="129">
        <f t="shared" si="103"/>
        <v>21658</v>
      </c>
      <c r="AI144" s="130" t="s">
        <v>242</v>
      </c>
      <c r="AJ144" s="131">
        <v>46072</v>
      </c>
      <c r="AK144" s="132" t="s">
        <v>726</v>
      </c>
      <c r="AL144" s="169" t="s">
        <v>236</v>
      </c>
      <c r="AM144" s="133" t="s">
        <v>675</v>
      </c>
      <c r="AN144" s="134">
        <v>17500</v>
      </c>
      <c r="AO144" s="134" t="s">
        <v>233</v>
      </c>
      <c r="AP144" s="135" t="s">
        <v>234</v>
      </c>
      <c r="AQ144" s="136">
        <f t="shared" si="104"/>
        <v>14705.882352941177</v>
      </c>
      <c r="AR144" s="137">
        <f t="shared" si="91"/>
        <v>2794.1176470588234</v>
      </c>
      <c r="AS144" s="137">
        <f t="shared" si="92"/>
        <v>17500</v>
      </c>
      <c r="AT144" s="137">
        <f t="shared" si="93"/>
        <v>17500</v>
      </c>
      <c r="AU144" s="137">
        <f t="shared" si="94"/>
        <v>17500</v>
      </c>
      <c r="AV144" s="138">
        <f t="shared" si="105"/>
        <v>19686</v>
      </c>
      <c r="AW144" s="138">
        <f t="shared" si="106"/>
        <v>19686</v>
      </c>
      <c r="AX144" s="138">
        <f t="shared" si="107"/>
        <v>2087.2441160535104</v>
      </c>
      <c r="AY144" s="139">
        <f t="shared" si="95"/>
        <v>0.1060268269863614</v>
      </c>
      <c r="AZ144" s="5"/>
      <c r="BA144" s="7">
        <f t="shared" si="96"/>
        <v>3</v>
      </c>
      <c r="BB144" s="7"/>
    </row>
    <row r="145" spans="1:54" ht="90">
      <c r="A145" s="6" t="s">
        <v>223</v>
      </c>
      <c r="B145" s="6" t="s">
        <v>301</v>
      </c>
      <c r="C145" s="6">
        <v>60121226</v>
      </c>
      <c r="D145" s="6" t="s">
        <v>727</v>
      </c>
      <c r="E145" s="162" t="s">
        <v>728</v>
      </c>
      <c r="F145" s="119" t="s">
        <v>227</v>
      </c>
      <c r="G145" s="163">
        <v>1</v>
      </c>
      <c r="H145" s="119" t="s">
        <v>228</v>
      </c>
      <c r="I145" s="120" t="s">
        <v>242</v>
      </c>
      <c r="J145" s="121">
        <v>46072</v>
      </c>
      <c r="K145" s="164" t="s">
        <v>529</v>
      </c>
      <c r="L145" s="165" t="s">
        <v>236</v>
      </c>
      <c r="M145" s="121" t="s">
        <v>530</v>
      </c>
      <c r="N145" s="122">
        <v>18319</v>
      </c>
      <c r="O145" s="122" t="s">
        <v>240</v>
      </c>
      <c r="P145" s="122" t="s">
        <v>234</v>
      </c>
      <c r="Q145" s="123">
        <f t="shared" si="108"/>
        <v>18319</v>
      </c>
      <c r="R145" s="124">
        <f t="shared" si="97"/>
        <v>3480.61</v>
      </c>
      <c r="S145" s="124">
        <f t="shared" si="89"/>
        <v>21799.61</v>
      </c>
      <c r="T145" s="124">
        <f t="shared" si="98"/>
        <v>18319</v>
      </c>
      <c r="U145" s="124">
        <f t="shared" si="99"/>
        <v>21799.61</v>
      </c>
      <c r="V145" s="125" t="s">
        <v>242</v>
      </c>
      <c r="W145" s="126">
        <v>46072</v>
      </c>
      <c r="X145" s="166" t="s">
        <v>308</v>
      </c>
      <c r="Y145" s="167" t="s">
        <v>236</v>
      </c>
      <c r="Z145" s="168" t="s">
        <v>545</v>
      </c>
      <c r="AA145" s="127">
        <v>20400</v>
      </c>
      <c r="AB145" s="127" t="s">
        <v>233</v>
      </c>
      <c r="AC145" s="127" t="s">
        <v>234</v>
      </c>
      <c r="AD145" s="128">
        <f t="shared" si="100"/>
        <v>17142.857142857145</v>
      </c>
      <c r="AE145" s="129">
        <f t="shared" si="101"/>
        <v>3257.1428571428578</v>
      </c>
      <c r="AF145" s="129">
        <f t="shared" si="90"/>
        <v>20400.000000000004</v>
      </c>
      <c r="AG145" s="129">
        <f t="shared" si="102"/>
        <v>20400</v>
      </c>
      <c r="AH145" s="129">
        <f t="shared" si="103"/>
        <v>20400.000000000004</v>
      </c>
      <c r="AI145" s="130" t="s">
        <v>242</v>
      </c>
      <c r="AJ145" s="131">
        <v>46072</v>
      </c>
      <c r="AK145" s="132" t="s">
        <v>729</v>
      </c>
      <c r="AL145" s="169" t="s">
        <v>236</v>
      </c>
      <c r="AM145" s="133" t="s">
        <v>626</v>
      </c>
      <c r="AN145" s="134">
        <v>24900</v>
      </c>
      <c r="AO145" s="134" t="s">
        <v>233</v>
      </c>
      <c r="AP145" s="135" t="s">
        <v>234</v>
      </c>
      <c r="AQ145" s="136">
        <f t="shared" si="104"/>
        <v>20924.36974789916</v>
      </c>
      <c r="AR145" s="137">
        <f t="shared" si="91"/>
        <v>3975.6302521008406</v>
      </c>
      <c r="AS145" s="137">
        <f t="shared" si="92"/>
        <v>24900</v>
      </c>
      <c r="AT145" s="137">
        <f t="shared" si="93"/>
        <v>24900</v>
      </c>
      <c r="AU145" s="137">
        <f t="shared" si="94"/>
        <v>24900</v>
      </c>
      <c r="AV145" s="138">
        <f t="shared" si="105"/>
        <v>22366.536666666667</v>
      </c>
      <c r="AW145" s="138">
        <f t="shared" si="106"/>
        <v>22366.536666666667</v>
      </c>
      <c r="AX145" s="138">
        <f t="shared" si="107"/>
        <v>2302.9447201427406</v>
      </c>
      <c r="AY145" s="139">
        <f t="shared" si="95"/>
        <v>0.10296384972175281</v>
      </c>
      <c r="AZ145" s="5"/>
      <c r="BA145" s="7">
        <f t="shared" si="96"/>
        <v>3</v>
      </c>
      <c r="BB145" s="7"/>
    </row>
    <row r="146" spans="1:54" ht="120">
      <c r="A146" s="6" t="s">
        <v>223</v>
      </c>
      <c r="B146" s="6" t="s">
        <v>301</v>
      </c>
      <c r="C146" s="6"/>
      <c r="D146" s="6" t="s">
        <v>730</v>
      </c>
      <c r="E146" s="162" t="s">
        <v>731</v>
      </c>
      <c r="F146" s="119" t="s">
        <v>227</v>
      </c>
      <c r="G146" s="163">
        <v>1</v>
      </c>
      <c r="H146" s="119" t="s">
        <v>228</v>
      </c>
      <c r="I146" s="120" t="s">
        <v>242</v>
      </c>
      <c r="J146" s="121">
        <v>46072</v>
      </c>
      <c r="K146" s="164" t="s">
        <v>732</v>
      </c>
      <c r="L146" s="165" t="s">
        <v>236</v>
      </c>
      <c r="M146" s="121" t="s">
        <v>733</v>
      </c>
      <c r="N146" s="122">
        <v>14000</v>
      </c>
      <c r="O146" s="122" t="s">
        <v>233</v>
      </c>
      <c r="P146" s="122" t="s">
        <v>234</v>
      </c>
      <c r="Q146" s="123">
        <f t="shared" si="108"/>
        <v>11764.705882352942</v>
      </c>
      <c r="R146" s="124">
        <f t="shared" si="97"/>
        <v>2235.294117647059</v>
      </c>
      <c r="S146" s="124">
        <f t="shared" si="89"/>
        <v>14000.000000000002</v>
      </c>
      <c r="T146" s="124">
        <f t="shared" si="98"/>
        <v>14000</v>
      </c>
      <c r="U146" s="124">
        <f t="shared" si="99"/>
        <v>14000.000000000002</v>
      </c>
      <c r="V146" s="125" t="s">
        <v>242</v>
      </c>
      <c r="W146" s="126">
        <v>46072</v>
      </c>
      <c r="X146" s="166" t="s">
        <v>734</v>
      </c>
      <c r="Y146" s="167" t="s">
        <v>236</v>
      </c>
      <c r="Z146" s="168" t="s">
        <v>735</v>
      </c>
      <c r="AA146" s="127">
        <v>13600</v>
      </c>
      <c r="AB146" s="127" t="s">
        <v>233</v>
      </c>
      <c r="AC146" s="127" t="s">
        <v>234</v>
      </c>
      <c r="AD146" s="128">
        <f t="shared" si="100"/>
        <v>11428.571428571429</v>
      </c>
      <c r="AE146" s="129">
        <f t="shared" si="101"/>
        <v>2171.4285714285716</v>
      </c>
      <c r="AF146" s="129">
        <f t="shared" si="90"/>
        <v>13600</v>
      </c>
      <c r="AG146" s="129">
        <f t="shared" si="102"/>
        <v>13600</v>
      </c>
      <c r="AH146" s="129">
        <f t="shared" si="103"/>
        <v>13600</v>
      </c>
      <c r="AI146" s="130" t="s">
        <v>242</v>
      </c>
      <c r="AJ146" s="131">
        <v>46072</v>
      </c>
      <c r="AK146" s="132" t="s">
        <v>736</v>
      </c>
      <c r="AL146" s="169" t="s">
        <v>236</v>
      </c>
      <c r="AM146" s="133" t="s">
        <v>737</v>
      </c>
      <c r="AN146" s="134">
        <v>12000</v>
      </c>
      <c r="AO146" s="134" t="s">
        <v>233</v>
      </c>
      <c r="AP146" s="135" t="s">
        <v>234</v>
      </c>
      <c r="AQ146" s="136">
        <f t="shared" si="104"/>
        <v>10084.033613445379</v>
      </c>
      <c r="AR146" s="137">
        <f t="shared" si="91"/>
        <v>1915.966386554622</v>
      </c>
      <c r="AS146" s="137">
        <f t="shared" si="92"/>
        <v>12000.000000000002</v>
      </c>
      <c r="AT146" s="137">
        <f t="shared" si="93"/>
        <v>12000</v>
      </c>
      <c r="AU146" s="137">
        <f t="shared" si="94"/>
        <v>12000.000000000002</v>
      </c>
      <c r="AV146" s="138">
        <f t="shared" si="105"/>
        <v>13200</v>
      </c>
      <c r="AW146" s="138">
        <f t="shared" si="106"/>
        <v>13200</v>
      </c>
      <c r="AX146" s="138">
        <f t="shared" si="107"/>
        <v>1058.3005244258359</v>
      </c>
      <c r="AY146" s="139">
        <f t="shared" si="95"/>
        <v>8.0174282153472415E-2</v>
      </c>
      <c r="AZ146" s="5"/>
      <c r="BA146" s="7">
        <f t="shared" si="96"/>
        <v>3</v>
      </c>
      <c r="BB146" s="7"/>
    </row>
    <row r="147" spans="1:54" ht="75">
      <c r="A147" s="6" t="s">
        <v>223</v>
      </c>
      <c r="B147" s="6" t="s">
        <v>301</v>
      </c>
      <c r="C147" s="6"/>
      <c r="D147" s="6" t="s">
        <v>738</v>
      </c>
      <c r="E147" s="162" t="s">
        <v>739</v>
      </c>
      <c r="F147" s="119" t="s">
        <v>227</v>
      </c>
      <c r="G147" s="163">
        <v>1</v>
      </c>
      <c r="H147" s="119" t="s">
        <v>228</v>
      </c>
      <c r="I147" s="120" t="s">
        <v>242</v>
      </c>
      <c r="J147" s="121">
        <v>46072</v>
      </c>
      <c r="K147" s="164" t="s">
        <v>740</v>
      </c>
      <c r="L147" s="165" t="s">
        <v>236</v>
      </c>
      <c r="M147" s="121" t="s">
        <v>741</v>
      </c>
      <c r="N147" s="122">
        <v>11900</v>
      </c>
      <c r="O147" s="122" t="s">
        <v>233</v>
      </c>
      <c r="P147" s="122" t="s">
        <v>234</v>
      </c>
      <c r="Q147" s="123">
        <f t="shared" si="108"/>
        <v>10000</v>
      </c>
      <c r="R147" s="124">
        <f t="shared" si="97"/>
        <v>1900</v>
      </c>
      <c r="S147" s="124">
        <f t="shared" si="89"/>
        <v>11900</v>
      </c>
      <c r="T147" s="124">
        <f t="shared" si="98"/>
        <v>11900</v>
      </c>
      <c r="U147" s="124">
        <f t="shared" si="99"/>
        <v>11900</v>
      </c>
      <c r="V147" s="125" t="s">
        <v>242</v>
      </c>
      <c r="W147" s="126">
        <v>46072</v>
      </c>
      <c r="X147" s="166" t="s">
        <v>742</v>
      </c>
      <c r="Y147" s="167" t="s">
        <v>236</v>
      </c>
      <c r="Z147" s="168" t="s">
        <v>743</v>
      </c>
      <c r="AA147" s="127">
        <v>13800</v>
      </c>
      <c r="AB147" s="127" t="s">
        <v>233</v>
      </c>
      <c r="AC147" s="127" t="s">
        <v>234</v>
      </c>
      <c r="AD147" s="128">
        <f t="shared" si="100"/>
        <v>11596.638655462186</v>
      </c>
      <c r="AE147" s="129">
        <f t="shared" si="101"/>
        <v>2203.3613445378155</v>
      </c>
      <c r="AF147" s="129">
        <f t="shared" si="90"/>
        <v>13800.000000000002</v>
      </c>
      <c r="AG147" s="129">
        <f t="shared" si="102"/>
        <v>13800</v>
      </c>
      <c r="AH147" s="129">
        <f t="shared" si="103"/>
        <v>13800.000000000002</v>
      </c>
      <c r="AI147" s="130" t="s">
        <v>242</v>
      </c>
      <c r="AJ147" s="131">
        <v>46072</v>
      </c>
      <c r="AK147" s="132" t="s">
        <v>744</v>
      </c>
      <c r="AL147" s="169" t="s">
        <v>236</v>
      </c>
      <c r="AM147" s="133" t="s">
        <v>745</v>
      </c>
      <c r="AN147" s="134">
        <v>11400</v>
      </c>
      <c r="AO147" s="134" t="s">
        <v>233</v>
      </c>
      <c r="AP147" s="135" t="s">
        <v>234</v>
      </c>
      <c r="AQ147" s="136">
        <f t="shared" si="104"/>
        <v>9579.8319327731097</v>
      </c>
      <c r="AR147" s="137">
        <f t="shared" si="91"/>
        <v>1820.1680672268908</v>
      </c>
      <c r="AS147" s="137">
        <f t="shared" si="92"/>
        <v>11400</v>
      </c>
      <c r="AT147" s="137">
        <f t="shared" si="93"/>
        <v>11400</v>
      </c>
      <c r="AU147" s="137">
        <f t="shared" si="94"/>
        <v>11400</v>
      </c>
      <c r="AV147" s="138">
        <f t="shared" si="105"/>
        <v>12366.666666666666</v>
      </c>
      <c r="AW147" s="138">
        <f t="shared" si="106"/>
        <v>12366.666666666666</v>
      </c>
      <c r="AX147" s="138">
        <f t="shared" si="107"/>
        <v>1266.2279942148396</v>
      </c>
      <c r="AY147" s="139">
        <f t="shared" si="95"/>
        <v>0.10239040384486574</v>
      </c>
      <c r="AZ147" s="5"/>
      <c r="BA147" s="7">
        <f t="shared" si="96"/>
        <v>3</v>
      </c>
      <c r="BB147" s="7"/>
    </row>
    <row r="148" spans="1:54" ht="75">
      <c r="A148" s="6" t="s">
        <v>223</v>
      </c>
      <c r="B148" s="6" t="s">
        <v>301</v>
      </c>
      <c r="C148" s="6"/>
      <c r="D148" s="6" t="s">
        <v>746</v>
      </c>
      <c r="E148" s="162" t="s">
        <v>747</v>
      </c>
      <c r="F148" s="119" t="s">
        <v>227</v>
      </c>
      <c r="G148" s="163">
        <v>1</v>
      </c>
      <c r="H148" s="119" t="s">
        <v>228</v>
      </c>
      <c r="I148" s="120" t="s">
        <v>242</v>
      </c>
      <c r="J148" s="121">
        <v>46072</v>
      </c>
      <c r="K148" s="164" t="s">
        <v>308</v>
      </c>
      <c r="L148" s="165" t="s">
        <v>236</v>
      </c>
      <c r="M148" s="121" t="s">
        <v>553</v>
      </c>
      <c r="N148" s="122">
        <v>5200</v>
      </c>
      <c r="O148" s="122" t="s">
        <v>233</v>
      </c>
      <c r="P148" s="122" t="s">
        <v>234</v>
      </c>
      <c r="Q148" s="123">
        <f t="shared" si="108"/>
        <v>4369.7478991596645</v>
      </c>
      <c r="R148" s="124">
        <f t="shared" si="97"/>
        <v>830.25210084033631</v>
      </c>
      <c r="S148" s="124">
        <f t="shared" si="89"/>
        <v>5200.0000000000009</v>
      </c>
      <c r="T148" s="124">
        <f t="shared" si="98"/>
        <v>5200</v>
      </c>
      <c r="U148" s="124">
        <f t="shared" si="99"/>
        <v>5200.0000000000009</v>
      </c>
      <c r="V148" s="125" t="s">
        <v>242</v>
      </c>
      <c r="W148" s="126">
        <v>46072</v>
      </c>
      <c r="X148" s="166" t="s">
        <v>748</v>
      </c>
      <c r="Y148" s="167" t="s">
        <v>236</v>
      </c>
      <c r="Z148" s="168" t="s">
        <v>749</v>
      </c>
      <c r="AA148" s="127">
        <v>5500</v>
      </c>
      <c r="AB148" s="127" t="s">
        <v>233</v>
      </c>
      <c r="AC148" s="127" t="s">
        <v>234</v>
      </c>
      <c r="AD148" s="128">
        <f t="shared" si="100"/>
        <v>4621.8487394957983</v>
      </c>
      <c r="AE148" s="129">
        <f t="shared" si="101"/>
        <v>878.15126050420167</v>
      </c>
      <c r="AF148" s="129">
        <f t="shared" si="90"/>
        <v>5500</v>
      </c>
      <c r="AG148" s="129">
        <f t="shared" si="102"/>
        <v>5500</v>
      </c>
      <c r="AH148" s="129">
        <f t="shared" si="103"/>
        <v>5500</v>
      </c>
      <c r="AI148" s="130" t="s">
        <v>229</v>
      </c>
      <c r="AJ148" s="131">
        <v>46072</v>
      </c>
      <c r="AK148" s="132" t="s">
        <v>647</v>
      </c>
      <c r="AL148" s="169" t="s">
        <v>231</v>
      </c>
      <c r="AM148" s="133" t="s">
        <v>648</v>
      </c>
      <c r="AN148" s="134">
        <v>5200</v>
      </c>
      <c r="AO148" s="134" t="s">
        <v>240</v>
      </c>
      <c r="AP148" s="135" t="s">
        <v>234</v>
      </c>
      <c r="AQ148" s="136">
        <f t="shared" si="104"/>
        <v>5200</v>
      </c>
      <c r="AR148" s="137">
        <f t="shared" si="91"/>
        <v>988</v>
      </c>
      <c r="AS148" s="137">
        <f t="shared" si="92"/>
        <v>6188</v>
      </c>
      <c r="AT148" s="137">
        <f t="shared" si="93"/>
        <v>5200</v>
      </c>
      <c r="AU148" s="137">
        <f t="shared" si="94"/>
        <v>6188</v>
      </c>
      <c r="AV148" s="138">
        <f t="shared" si="105"/>
        <v>5629.333333333333</v>
      </c>
      <c r="AW148" s="138">
        <f t="shared" si="106"/>
        <v>5629.333333333333</v>
      </c>
      <c r="AX148" s="138">
        <f t="shared" si="107"/>
        <v>506.53858030098058</v>
      </c>
      <c r="AY148" s="139">
        <f t="shared" si="95"/>
        <v>8.9981983710501062E-2</v>
      </c>
      <c r="AZ148" s="5"/>
      <c r="BA148" s="7">
        <f t="shared" si="96"/>
        <v>3</v>
      </c>
      <c r="BB148" s="7"/>
    </row>
    <row r="149" spans="1:54" ht="75">
      <c r="A149" s="6" t="s">
        <v>223</v>
      </c>
      <c r="B149" s="6" t="s">
        <v>301</v>
      </c>
      <c r="C149" s="6">
        <v>60121518</v>
      </c>
      <c r="D149" s="6" t="s">
        <v>750</v>
      </c>
      <c r="E149" s="162" t="s">
        <v>751</v>
      </c>
      <c r="F149" s="119" t="s">
        <v>227</v>
      </c>
      <c r="G149" s="163">
        <v>1</v>
      </c>
      <c r="H149" s="119" t="s">
        <v>228</v>
      </c>
      <c r="I149" s="120" t="s">
        <v>752</v>
      </c>
      <c r="J149" s="121">
        <v>46056</v>
      </c>
      <c r="K149" s="164" t="s">
        <v>753</v>
      </c>
      <c r="L149" s="165" t="s">
        <v>236</v>
      </c>
      <c r="M149" s="121" t="s">
        <v>626</v>
      </c>
      <c r="N149" s="122">
        <v>7992</v>
      </c>
      <c r="O149" s="122" t="s">
        <v>233</v>
      </c>
      <c r="P149" s="122" t="s">
        <v>234</v>
      </c>
      <c r="Q149" s="123">
        <f t="shared" si="108"/>
        <v>6715.9663865546217</v>
      </c>
      <c r="R149" s="124">
        <f t="shared" si="97"/>
        <v>1276.0336134453783</v>
      </c>
      <c r="S149" s="124">
        <f t="shared" si="89"/>
        <v>7992</v>
      </c>
      <c r="T149" s="124">
        <f t="shared" si="98"/>
        <v>7992</v>
      </c>
      <c r="U149" s="124">
        <f t="shared" si="99"/>
        <v>7992</v>
      </c>
      <c r="V149" s="125" t="s">
        <v>754</v>
      </c>
      <c r="W149" s="126">
        <v>46056</v>
      </c>
      <c r="X149" s="166" t="s">
        <v>755</v>
      </c>
      <c r="Y149" s="167" t="s">
        <v>236</v>
      </c>
      <c r="Z149" s="168" t="s">
        <v>288</v>
      </c>
      <c r="AA149" s="127">
        <v>9300</v>
      </c>
      <c r="AB149" s="127" t="s">
        <v>233</v>
      </c>
      <c r="AC149" s="127" t="s">
        <v>234</v>
      </c>
      <c r="AD149" s="128">
        <f t="shared" si="100"/>
        <v>7815.1260504201682</v>
      </c>
      <c r="AE149" s="129">
        <f t="shared" si="101"/>
        <v>1484.873949579832</v>
      </c>
      <c r="AF149" s="129">
        <f t="shared" si="90"/>
        <v>9300</v>
      </c>
      <c r="AG149" s="129">
        <f t="shared" si="102"/>
        <v>9300</v>
      </c>
      <c r="AH149" s="129">
        <f t="shared" si="103"/>
        <v>9300</v>
      </c>
      <c r="AI149" s="130" t="s">
        <v>752</v>
      </c>
      <c r="AJ149" s="131">
        <v>46056</v>
      </c>
      <c r="AK149" s="132" t="s">
        <v>756</v>
      </c>
      <c r="AL149" s="169" t="s">
        <v>236</v>
      </c>
      <c r="AM149" s="133" t="s">
        <v>757</v>
      </c>
      <c r="AN149" s="134">
        <v>11180</v>
      </c>
      <c r="AO149" s="134" t="s">
        <v>233</v>
      </c>
      <c r="AP149" s="135" t="s">
        <v>234</v>
      </c>
      <c r="AQ149" s="136">
        <f t="shared" si="104"/>
        <v>9394.957983193277</v>
      </c>
      <c r="AR149" s="137">
        <f t="shared" si="91"/>
        <v>1785.0420168067226</v>
      </c>
      <c r="AS149" s="137">
        <f t="shared" si="92"/>
        <v>11180</v>
      </c>
      <c r="AT149" s="137">
        <f t="shared" si="93"/>
        <v>11180</v>
      </c>
      <c r="AU149" s="137">
        <f t="shared" si="94"/>
        <v>11180</v>
      </c>
      <c r="AV149" s="138">
        <f t="shared" si="105"/>
        <v>9490.6666666666661</v>
      </c>
      <c r="AW149" s="138">
        <f t="shared" si="106"/>
        <v>9490.6666666666661</v>
      </c>
      <c r="AX149" s="138">
        <f t="shared" si="107"/>
        <v>1602.5296669120803</v>
      </c>
      <c r="AY149" s="139">
        <f t="shared" si="95"/>
        <v>0.16885322424614502</v>
      </c>
      <c r="AZ149" s="5"/>
      <c r="BA149" s="7">
        <f t="shared" si="96"/>
        <v>3</v>
      </c>
      <c r="BB149" s="7"/>
    </row>
    <row r="150" spans="1:54" ht="105">
      <c r="A150" s="6" t="s">
        <v>223</v>
      </c>
      <c r="B150" s="6" t="s">
        <v>301</v>
      </c>
      <c r="C150" s="6">
        <v>60121516</v>
      </c>
      <c r="D150" s="6" t="s">
        <v>758</v>
      </c>
      <c r="E150" s="162" t="s">
        <v>759</v>
      </c>
      <c r="F150" s="119" t="s">
        <v>227</v>
      </c>
      <c r="G150" s="163">
        <v>1</v>
      </c>
      <c r="H150" s="119" t="s">
        <v>228</v>
      </c>
      <c r="I150" s="120" t="s">
        <v>752</v>
      </c>
      <c r="J150" s="121">
        <v>46057</v>
      </c>
      <c r="K150" s="164" t="s">
        <v>760</v>
      </c>
      <c r="L150" s="165" t="s">
        <v>236</v>
      </c>
      <c r="M150" s="121" t="s">
        <v>761</v>
      </c>
      <c r="N150" s="122">
        <v>3500</v>
      </c>
      <c r="O150" s="122" t="s">
        <v>233</v>
      </c>
      <c r="P150" s="122" t="s">
        <v>234</v>
      </c>
      <c r="Q150" s="123">
        <f t="shared" si="108"/>
        <v>2941.1764705882356</v>
      </c>
      <c r="R150" s="124">
        <f t="shared" si="97"/>
        <v>558.82352941176475</v>
      </c>
      <c r="S150" s="124">
        <f t="shared" si="89"/>
        <v>3500.0000000000005</v>
      </c>
      <c r="T150" s="124">
        <f t="shared" si="98"/>
        <v>3500</v>
      </c>
      <c r="U150" s="124">
        <f t="shared" si="99"/>
        <v>3500.0000000000005</v>
      </c>
      <c r="V150" s="125" t="s">
        <v>752</v>
      </c>
      <c r="W150" s="126">
        <v>46057</v>
      </c>
      <c r="X150" s="166" t="s">
        <v>762</v>
      </c>
      <c r="Y150" s="167" t="s">
        <v>236</v>
      </c>
      <c r="Z150" s="168" t="s">
        <v>763</v>
      </c>
      <c r="AA150" s="127">
        <v>3176</v>
      </c>
      <c r="AB150" s="127" t="s">
        <v>233</v>
      </c>
      <c r="AC150" s="127" t="s">
        <v>234</v>
      </c>
      <c r="AD150" s="128">
        <f t="shared" si="100"/>
        <v>2668.90756302521</v>
      </c>
      <c r="AE150" s="129">
        <f t="shared" si="101"/>
        <v>507.0924369747899</v>
      </c>
      <c r="AF150" s="129">
        <f t="shared" si="90"/>
        <v>3176</v>
      </c>
      <c r="AG150" s="129">
        <f t="shared" si="102"/>
        <v>3176</v>
      </c>
      <c r="AH150" s="129">
        <f t="shared" si="103"/>
        <v>3176</v>
      </c>
      <c r="AI150" s="130" t="s">
        <v>752</v>
      </c>
      <c r="AJ150" s="131">
        <v>46057</v>
      </c>
      <c r="AK150" s="132" t="s">
        <v>764</v>
      </c>
      <c r="AL150" s="169" t="s">
        <v>236</v>
      </c>
      <c r="AM150" s="133" t="s">
        <v>542</v>
      </c>
      <c r="AN150" s="134">
        <v>4500</v>
      </c>
      <c r="AO150" s="134" t="s">
        <v>233</v>
      </c>
      <c r="AP150" s="135" t="s">
        <v>234</v>
      </c>
      <c r="AQ150" s="136">
        <f t="shared" si="104"/>
        <v>3781.5126050420172</v>
      </c>
      <c r="AR150" s="137">
        <f t="shared" si="91"/>
        <v>718.48739495798327</v>
      </c>
      <c r="AS150" s="137">
        <f t="shared" si="92"/>
        <v>4500</v>
      </c>
      <c r="AT150" s="137">
        <f t="shared" si="93"/>
        <v>4500</v>
      </c>
      <c r="AU150" s="137">
        <f t="shared" si="94"/>
        <v>4500</v>
      </c>
      <c r="AV150" s="138">
        <f t="shared" si="105"/>
        <v>3725.3333333333335</v>
      </c>
      <c r="AW150" s="138">
        <f t="shared" si="106"/>
        <v>3725.3333333333335</v>
      </c>
      <c r="AX150" s="138">
        <f t="shared" si="107"/>
        <v>690.16326570843512</v>
      </c>
      <c r="AY150" s="139">
        <f t="shared" si="95"/>
        <v>0.18526215078071809</v>
      </c>
      <c r="AZ150" s="5"/>
      <c r="BA150" s="7">
        <f t="shared" si="96"/>
        <v>3</v>
      </c>
      <c r="BB150" s="7"/>
    </row>
    <row r="151" spans="1:54" ht="90">
      <c r="A151" s="6" t="s">
        <v>223</v>
      </c>
      <c r="B151" s="6" t="s">
        <v>301</v>
      </c>
      <c r="C151" s="6">
        <v>60121518</v>
      </c>
      <c r="D151" s="6" t="s">
        <v>765</v>
      </c>
      <c r="E151" s="162" t="s">
        <v>766</v>
      </c>
      <c r="F151" s="119" t="s">
        <v>227</v>
      </c>
      <c r="G151" s="163">
        <v>1</v>
      </c>
      <c r="H151" s="119" t="s">
        <v>228</v>
      </c>
      <c r="I151" s="120" t="s">
        <v>229</v>
      </c>
      <c r="J151" s="121">
        <v>46080</v>
      </c>
      <c r="K151" s="164" t="s">
        <v>767</v>
      </c>
      <c r="L151" s="165" t="s">
        <v>236</v>
      </c>
      <c r="M151" s="121" t="s">
        <v>768</v>
      </c>
      <c r="N151" s="122">
        <v>8500</v>
      </c>
      <c r="O151" s="122" t="s">
        <v>233</v>
      </c>
      <c r="P151" s="122" t="s">
        <v>234</v>
      </c>
      <c r="Q151" s="123">
        <f t="shared" si="108"/>
        <v>7142.8571428571431</v>
      </c>
      <c r="R151" s="124">
        <f t="shared" si="97"/>
        <v>1357.1428571428571</v>
      </c>
      <c r="S151" s="124">
        <f t="shared" si="89"/>
        <v>8500</v>
      </c>
      <c r="T151" s="124">
        <f t="shared" si="98"/>
        <v>8500</v>
      </c>
      <c r="U151" s="124">
        <f t="shared" si="99"/>
        <v>8500</v>
      </c>
      <c r="V151" s="125" t="s">
        <v>229</v>
      </c>
      <c r="W151" s="126">
        <v>46080</v>
      </c>
      <c r="X151" s="166" t="s">
        <v>760</v>
      </c>
      <c r="Y151" s="167" t="s">
        <v>236</v>
      </c>
      <c r="Z151" s="168" t="s">
        <v>769</v>
      </c>
      <c r="AA151" s="127">
        <v>6722</v>
      </c>
      <c r="AB151" s="127" t="s">
        <v>240</v>
      </c>
      <c r="AC151" s="127" t="s">
        <v>234</v>
      </c>
      <c r="AD151" s="128">
        <f t="shared" si="100"/>
        <v>6722</v>
      </c>
      <c r="AE151" s="129">
        <f t="shared" si="101"/>
        <v>1277.18</v>
      </c>
      <c r="AF151" s="129">
        <f t="shared" si="90"/>
        <v>7999.18</v>
      </c>
      <c r="AG151" s="129">
        <f t="shared" si="102"/>
        <v>6722</v>
      </c>
      <c r="AH151" s="129">
        <f t="shared" si="103"/>
        <v>7999.18</v>
      </c>
      <c r="AI151" s="130" t="s">
        <v>229</v>
      </c>
      <c r="AJ151" s="131">
        <v>46080</v>
      </c>
      <c r="AK151" s="132" t="s">
        <v>308</v>
      </c>
      <c r="AL151" s="169" t="s">
        <v>236</v>
      </c>
      <c r="AM151" s="133" t="s">
        <v>545</v>
      </c>
      <c r="AN151" s="134">
        <v>6302</v>
      </c>
      <c r="AO151" s="134" t="s">
        <v>233</v>
      </c>
      <c r="AP151" s="135" t="s">
        <v>234</v>
      </c>
      <c r="AQ151" s="136">
        <f t="shared" si="104"/>
        <v>5295.7983193277314</v>
      </c>
      <c r="AR151" s="137">
        <f t="shared" si="91"/>
        <v>1006.2016806722689</v>
      </c>
      <c r="AS151" s="137">
        <f t="shared" si="92"/>
        <v>6302</v>
      </c>
      <c r="AT151" s="137">
        <f t="shared" si="93"/>
        <v>6302</v>
      </c>
      <c r="AU151" s="137">
        <f t="shared" si="94"/>
        <v>6302</v>
      </c>
      <c r="AV151" s="138">
        <f t="shared" si="105"/>
        <v>7600.3933333333334</v>
      </c>
      <c r="AW151" s="138">
        <f t="shared" si="106"/>
        <v>7600.3933333333334</v>
      </c>
      <c r="AX151" s="138">
        <f t="shared" si="107"/>
        <v>1151.9870242903446</v>
      </c>
      <c r="AY151" s="139">
        <f t="shared" si="95"/>
        <v>0.15156939565719993</v>
      </c>
      <c r="AZ151" s="5"/>
      <c r="BA151" s="7">
        <f t="shared" si="96"/>
        <v>3</v>
      </c>
      <c r="BB151" s="7"/>
    </row>
    <row r="152" spans="1:54" ht="135">
      <c r="A152" s="6" t="s">
        <v>223</v>
      </c>
      <c r="B152" s="6" t="s">
        <v>301</v>
      </c>
      <c r="C152" s="6">
        <v>60121905</v>
      </c>
      <c r="D152" s="6" t="s">
        <v>770</v>
      </c>
      <c r="E152" s="162" t="s">
        <v>771</v>
      </c>
      <c r="F152" s="119" t="s">
        <v>227</v>
      </c>
      <c r="G152" s="163">
        <v>1</v>
      </c>
      <c r="H152" s="119" t="s">
        <v>228</v>
      </c>
      <c r="I152" s="120" t="s">
        <v>229</v>
      </c>
      <c r="J152" s="121">
        <v>46080</v>
      </c>
      <c r="K152" s="164" t="s">
        <v>772</v>
      </c>
      <c r="L152" s="165" t="s">
        <v>231</v>
      </c>
      <c r="M152" s="121" t="s">
        <v>773</v>
      </c>
      <c r="N152" s="122">
        <v>12000</v>
      </c>
      <c r="O152" s="122" t="s">
        <v>233</v>
      </c>
      <c r="P152" s="122" t="s">
        <v>234</v>
      </c>
      <c r="Q152" s="123">
        <f t="shared" si="108"/>
        <v>10084.033613445379</v>
      </c>
      <c r="R152" s="124">
        <f t="shared" si="97"/>
        <v>1915.966386554622</v>
      </c>
      <c r="S152" s="124">
        <f t="shared" si="89"/>
        <v>12000.000000000002</v>
      </c>
      <c r="T152" s="124">
        <f t="shared" si="98"/>
        <v>12000</v>
      </c>
      <c r="U152" s="124">
        <f t="shared" si="99"/>
        <v>12000.000000000002</v>
      </c>
      <c r="V152" s="125" t="s">
        <v>229</v>
      </c>
      <c r="W152" s="126">
        <v>46080</v>
      </c>
      <c r="X152" s="166" t="s">
        <v>774</v>
      </c>
      <c r="Y152" s="167" t="s">
        <v>236</v>
      </c>
      <c r="Z152" s="168" t="s">
        <v>626</v>
      </c>
      <c r="AA152" s="127">
        <v>11400</v>
      </c>
      <c r="AB152" s="127" t="s">
        <v>233</v>
      </c>
      <c r="AC152" s="127" t="s">
        <v>234</v>
      </c>
      <c r="AD152" s="128">
        <f t="shared" si="100"/>
        <v>9579.8319327731097</v>
      </c>
      <c r="AE152" s="129">
        <f t="shared" si="101"/>
        <v>1820.1680672268908</v>
      </c>
      <c r="AF152" s="129">
        <f t="shared" si="90"/>
        <v>11400</v>
      </c>
      <c r="AG152" s="129">
        <f t="shared" si="102"/>
        <v>11400</v>
      </c>
      <c r="AH152" s="129">
        <f t="shared" si="103"/>
        <v>11400</v>
      </c>
      <c r="AI152" s="130" t="s">
        <v>229</v>
      </c>
      <c r="AJ152" s="131">
        <v>46080</v>
      </c>
      <c r="AK152" s="132" t="s">
        <v>775</v>
      </c>
      <c r="AL152" s="169" t="s">
        <v>236</v>
      </c>
      <c r="AM152" s="133" t="s">
        <v>563</v>
      </c>
      <c r="AN152" s="134">
        <v>12700</v>
      </c>
      <c r="AO152" s="134" t="s">
        <v>233</v>
      </c>
      <c r="AP152" s="135" t="s">
        <v>234</v>
      </c>
      <c r="AQ152" s="136">
        <f t="shared" si="104"/>
        <v>10672.268907563026</v>
      </c>
      <c r="AR152" s="137">
        <f t="shared" si="91"/>
        <v>2027.7310924369749</v>
      </c>
      <c r="AS152" s="137">
        <f t="shared" si="92"/>
        <v>12700</v>
      </c>
      <c r="AT152" s="137">
        <f t="shared" si="93"/>
        <v>12700</v>
      </c>
      <c r="AU152" s="137">
        <f t="shared" si="94"/>
        <v>12700</v>
      </c>
      <c r="AV152" s="138">
        <f t="shared" si="105"/>
        <v>12033.333333333334</v>
      </c>
      <c r="AW152" s="138">
        <f t="shared" si="106"/>
        <v>12033.333333333334</v>
      </c>
      <c r="AX152" s="138">
        <f t="shared" si="107"/>
        <v>650.64070986477111</v>
      </c>
      <c r="AY152" s="139">
        <f t="shared" si="95"/>
        <v>5.4069865085715048E-2</v>
      </c>
      <c r="AZ152" s="5"/>
      <c r="BA152" s="7">
        <f t="shared" si="96"/>
        <v>3</v>
      </c>
      <c r="BB152" s="7"/>
    </row>
    <row r="153" spans="1:54" ht="120">
      <c r="A153" s="6" t="s">
        <v>223</v>
      </c>
      <c r="B153" s="6" t="s">
        <v>301</v>
      </c>
      <c r="C153" s="6">
        <v>60121905</v>
      </c>
      <c r="D153" s="6" t="s">
        <v>776</v>
      </c>
      <c r="E153" s="162" t="s">
        <v>777</v>
      </c>
      <c r="F153" s="119" t="s">
        <v>227</v>
      </c>
      <c r="G153" s="163">
        <v>1</v>
      </c>
      <c r="H153" s="119" t="s">
        <v>228</v>
      </c>
      <c r="I153" s="120" t="s">
        <v>229</v>
      </c>
      <c r="J153" s="121">
        <v>46080</v>
      </c>
      <c r="K153" s="164" t="s">
        <v>647</v>
      </c>
      <c r="L153" s="165" t="s">
        <v>236</v>
      </c>
      <c r="M153" s="121" t="s">
        <v>648</v>
      </c>
      <c r="N153" s="122">
        <v>7700</v>
      </c>
      <c r="O153" s="122" t="s">
        <v>240</v>
      </c>
      <c r="P153" s="122" t="s">
        <v>234</v>
      </c>
      <c r="Q153" s="123">
        <f t="shared" si="108"/>
        <v>7700</v>
      </c>
      <c r="R153" s="124">
        <f t="shared" si="97"/>
        <v>1463</v>
      </c>
      <c r="S153" s="124">
        <f t="shared" si="89"/>
        <v>9163</v>
      </c>
      <c r="T153" s="124">
        <f t="shared" si="98"/>
        <v>7700</v>
      </c>
      <c r="U153" s="124">
        <f t="shared" si="99"/>
        <v>9163</v>
      </c>
      <c r="V153" s="125" t="s">
        <v>229</v>
      </c>
      <c r="W153" s="126">
        <v>46080</v>
      </c>
      <c r="X153" s="166" t="s">
        <v>778</v>
      </c>
      <c r="Y153" s="167" t="s">
        <v>236</v>
      </c>
      <c r="Z153" s="168" t="s">
        <v>563</v>
      </c>
      <c r="AA153" s="127">
        <v>10710</v>
      </c>
      <c r="AB153" s="127" t="s">
        <v>233</v>
      </c>
      <c r="AC153" s="127" t="s">
        <v>234</v>
      </c>
      <c r="AD153" s="128">
        <f t="shared" si="100"/>
        <v>9000</v>
      </c>
      <c r="AE153" s="129">
        <f t="shared" si="101"/>
        <v>1710</v>
      </c>
      <c r="AF153" s="129">
        <f t="shared" si="90"/>
        <v>10710</v>
      </c>
      <c r="AG153" s="129">
        <f t="shared" si="102"/>
        <v>10710</v>
      </c>
      <c r="AH153" s="129">
        <f t="shared" si="103"/>
        <v>10710</v>
      </c>
      <c r="AI153" s="130" t="s">
        <v>229</v>
      </c>
      <c r="AJ153" s="131">
        <v>46080</v>
      </c>
      <c r="AK153" s="132" t="s">
        <v>779</v>
      </c>
      <c r="AL153" s="169" t="s">
        <v>236</v>
      </c>
      <c r="AM153" s="133" t="s">
        <v>626</v>
      </c>
      <c r="AN153" s="134">
        <v>9900</v>
      </c>
      <c r="AO153" s="134" t="s">
        <v>233</v>
      </c>
      <c r="AP153" s="135" t="s">
        <v>234</v>
      </c>
      <c r="AQ153" s="136">
        <f t="shared" si="104"/>
        <v>8319.3277310924368</v>
      </c>
      <c r="AR153" s="137">
        <f t="shared" si="91"/>
        <v>1580.672268907563</v>
      </c>
      <c r="AS153" s="137">
        <f t="shared" si="92"/>
        <v>9900</v>
      </c>
      <c r="AT153" s="137">
        <f t="shared" si="93"/>
        <v>9900</v>
      </c>
      <c r="AU153" s="137">
        <f t="shared" si="94"/>
        <v>9900</v>
      </c>
      <c r="AV153" s="138">
        <f t="shared" si="105"/>
        <v>9924.3333333333339</v>
      </c>
      <c r="AW153" s="138">
        <f t="shared" si="106"/>
        <v>9924.3333333333339</v>
      </c>
      <c r="AX153" s="138">
        <f t="shared" si="107"/>
        <v>773.78700773102503</v>
      </c>
      <c r="AY153" s="139">
        <f t="shared" si="95"/>
        <v>7.7968663661474327E-2</v>
      </c>
      <c r="AZ153" s="5"/>
      <c r="BA153" s="7">
        <f t="shared" si="96"/>
        <v>3</v>
      </c>
      <c r="BB153" s="7"/>
    </row>
    <row r="154" spans="1:54" ht="405">
      <c r="A154" s="6" t="s">
        <v>294</v>
      </c>
      <c r="B154" s="6" t="s">
        <v>294</v>
      </c>
      <c r="C154" s="6" t="s">
        <v>294</v>
      </c>
      <c r="D154" s="6" t="s">
        <v>780</v>
      </c>
      <c r="E154" s="162" t="s">
        <v>781</v>
      </c>
      <c r="F154" s="119" t="s">
        <v>297</v>
      </c>
      <c r="G154" s="163">
        <v>1</v>
      </c>
      <c r="H154" s="119"/>
      <c r="I154" s="120"/>
      <c r="J154" s="121"/>
      <c r="K154" s="164"/>
      <c r="L154" s="165"/>
      <c r="M154" s="121"/>
      <c r="N154" s="122"/>
      <c r="O154" s="122"/>
      <c r="P154" s="122"/>
      <c r="Q154" s="123" t="s">
        <v>298</v>
      </c>
      <c r="R154" s="124" t="s">
        <v>298</v>
      </c>
      <c r="S154" s="124" t="s">
        <v>298</v>
      </c>
      <c r="T154" s="124" t="s">
        <v>298</v>
      </c>
      <c r="U154" s="124" t="s">
        <v>298</v>
      </c>
      <c r="V154" s="125" t="s">
        <v>294</v>
      </c>
      <c r="W154" s="126" t="s">
        <v>294</v>
      </c>
      <c r="X154" s="166" t="s">
        <v>294</v>
      </c>
      <c r="Y154" s="167" t="s">
        <v>294</v>
      </c>
      <c r="Z154" s="168" t="s">
        <v>299</v>
      </c>
      <c r="AA154" s="127" t="s">
        <v>294</v>
      </c>
      <c r="AB154" s="127" t="s">
        <v>294</v>
      </c>
      <c r="AC154" s="127" t="s">
        <v>294</v>
      </c>
      <c r="AD154" s="128" t="s">
        <v>294</v>
      </c>
      <c r="AE154" s="129" t="s">
        <v>294</v>
      </c>
      <c r="AF154" s="129">
        <f>AH154/1.19</f>
        <v>238084.03361344538</v>
      </c>
      <c r="AG154" s="129">
        <f>AF154*19%</f>
        <v>45235.966386554624</v>
      </c>
      <c r="AH154" s="129">
        <v>283320</v>
      </c>
      <c r="AI154" s="130" t="s">
        <v>294</v>
      </c>
      <c r="AJ154" s="131" t="s">
        <v>294</v>
      </c>
      <c r="AK154" s="132" t="s">
        <v>294</v>
      </c>
      <c r="AL154" s="169" t="s">
        <v>294</v>
      </c>
      <c r="AM154" s="133" t="s">
        <v>300</v>
      </c>
      <c r="AN154" s="134" t="s">
        <v>294</v>
      </c>
      <c r="AO154" s="134" t="s">
        <v>294</v>
      </c>
      <c r="AP154" s="135" t="s">
        <v>294</v>
      </c>
      <c r="AQ154" s="136">
        <v>230055</v>
      </c>
      <c r="AR154" s="137">
        <v>43710</v>
      </c>
      <c r="AS154" s="137">
        <v>273765</v>
      </c>
      <c r="AT154" s="137">
        <v>230055</v>
      </c>
      <c r="AU154" s="137">
        <v>273765</v>
      </c>
      <c r="AV154" s="138">
        <v>278543</v>
      </c>
      <c r="AW154" s="138">
        <v>278543</v>
      </c>
      <c r="AX154" s="138">
        <v>6756.37</v>
      </c>
      <c r="AY154" s="139">
        <v>2.4299999999999999E-2</v>
      </c>
      <c r="AZ154" s="5"/>
      <c r="BA154" s="7"/>
      <c r="BB154" s="7"/>
    </row>
    <row r="155" spans="1:54" ht="105">
      <c r="A155" s="6" t="s">
        <v>223</v>
      </c>
      <c r="B155" s="6" t="s">
        <v>301</v>
      </c>
      <c r="C155" s="6">
        <v>44121708</v>
      </c>
      <c r="D155" s="6" t="s">
        <v>782</v>
      </c>
      <c r="E155" s="162" t="s">
        <v>783</v>
      </c>
      <c r="F155" s="119" t="s">
        <v>227</v>
      </c>
      <c r="G155" s="163">
        <v>1</v>
      </c>
      <c r="H155" s="119" t="s">
        <v>228</v>
      </c>
      <c r="I155" s="120" t="s">
        <v>229</v>
      </c>
      <c r="J155" s="121">
        <v>46080</v>
      </c>
      <c r="K155" s="164" t="s">
        <v>784</v>
      </c>
      <c r="L155" s="165" t="s">
        <v>236</v>
      </c>
      <c r="M155" s="121" t="s">
        <v>785</v>
      </c>
      <c r="N155" s="122">
        <v>13866</v>
      </c>
      <c r="O155" s="122" t="s">
        <v>233</v>
      </c>
      <c r="P155" s="122" t="s">
        <v>234</v>
      </c>
      <c r="Q155" s="123">
        <f>IF(O155="IVA Incluido",(N155/1.19),N155)</f>
        <v>11652.100840336136</v>
      </c>
      <c r="R155" s="124">
        <f>IF(P155="Si tiene IVA",Q155*19%,0)</f>
        <v>2213.8991596638657</v>
      </c>
      <c r="S155" s="124">
        <f>Q155+R155</f>
        <v>13866.000000000002</v>
      </c>
      <c r="T155" s="124">
        <f>IF(B155="","",(N155*G155))</f>
        <v>13866</v>
      </c>
      <c r="U155" s="124">
        <f>IF(B155="","",(S155*G155))</f>
        <v>13866.000000000002</v>
      </c>
      <c r="V155" s="125" t="s">
        <v>229</v>
      </c>
      <c r="W155" s="126">
        <v>46080</v>
      </c>
      <c r="X155" s="166" t="s">
        <v>647</v>
      </c>
      <c r="Y155" s="167" t="s">
        <v>236</v>
      </c>
      <c r="Z155" s="168" t="s">
        <v>648</v>
      </c>
      <c r="AA155" s="127">
        <v>14034</v>
      </c>
      <c r="AB155" s="127" t="s">
        <v>240</v>
      </c>
      <c r="AC155" s="127" t="s">
        <v>234</v>
      </c>
      <c r="AD155" s="128">
        <f>IF(AB155="IVA Incluido",(AA155/1.19),AA155)</f>
        <v>14034</v>
      </c>
      <c r="AE155" s="129">
        <f>IF(AC155="Si tiene IVA",AD155*19%,0)</f>
        <v>2666.46</v>
      </c>
      <c r="AF155" s="129">
        <f>AD155+AE155</f>
        <v>16700.46</v>
      </c>
      <c r="AG155" s="129">
        <f>IF(O155="","",(AA155*G155))</f>
        <v>14034</v>
      </c>
      <c r="AH155" s="129">
        <f>IF(O155="","",(AF155*G155))</f>
        <v>16700.46</v>
      </c>
      <c r="AI155" s="130" t="s">
        <v>229</v>
      </c>
      <c r="AJ155" s="131">
        <v>46080</v>
      </c>
      <c r="AK155" s="132" t="s">
        <v>786</v>
      </c>
      <c r="AL155" s="169" t="s">
        <v>236</v>
      </c>
      <c r="AM155" s="133" t="s">
        <v>787</v>
      </c>
      <c r="AN155" s="134">
        <v>15000</v>
      </c>
      <c r="AO155" s="134" t="s">
        <v>233</v>
      </c>
      <c r="AP155" s="135" t="s">
        <v>234</v>
      </c>
      <c r="AQ155" s="136">
        <f>IF(AO155="IVA Incluido",(AN155/1.19),AN155)</f>
        <v>12605.042016806723</v>
      </c>
      <c r="AR155" s="137">
        <f>IF(AP155="Si tiene IVA",AQ155*19%,0)</f>
        <v>2394.9579831932774</v>
      </c>
      <c r="AS155" s="137">
        <f>AQ155+AR155</f>
        <v>15000</v>
      </c>
      <c r="AT155" s="137">
        <f>IF(AB155="","",(AN155*G155))</f>
        <v>15000</v>
      </c>
      <c r="AU155" s="137">
        <f>IF(AB155="","",(AS155*G155))</f>
        <v>15000</v>
      </c>
      <c r="AV155" s="138">
        <f>IF(A155="","",AVERAGE(S155,AF155,AS155))</f>
        <v>15188.82</v>
      </c>
      <c r="AW155" s="138">
        <f>IF(A155="","",AVERAGE(U155,AH155,AU155))</f>
        <v>15188.82</v>
      </c>
      <c r="AX155" s="138">
        <f>IF(N155="","",STDEV(U155,AH155,AU155))</f>
        <v>1426.6326146559234</v>
      </c>
      <c r="AY155" s="139">
        <f>IF(N155="","",(AX155/AW155))</f>
        <v>9.3926494267225727E-2</v>
      </c>
      <c r="AZ155" s="5"/>
      <c r="BA155" s="7">
        <f>COUNTA(M155,Z155,AM155)</f>
        <v>3</v>
      </c>
      <c r="BB155" s="7"/>
    </row>
    <row r="156" spans="1:54" ht="90">
      <c r="A156" s="6" t="s">
        <v>223</v>
      </c>
      <c r="B156" s="6" t="s">
        <v>301</v>
      </c>
      <c r="C156" s="6">
        <v>44121708</v>
      </c>
      <c r="D156" s="6" t="s">
        <v>788</v>
      </c>
      <c r="E156" s="162" t="s">
        <v>789</v>
      </c>
      <c r="F156" s="119" t="s">
        <v>227</v>
      </c>
      <c r="G156" s="163">
        <v>1</v>
      </c>
      <c r="H156" s="119" t="s">
        <v>228</v>
      </c>
      <c r="I156" s="120" t="s">
        <v>229</v>
      </c>
      <c r="J156" s="121">
        <v>46080</v>
      </c>
      <c r="K156" s="164" t="s">
        <v>647</v>
      </c>
      <c r="L156" s="165" t="s">
        <v>231</v>
      </c>
      <c r="M156" s="121" t="s">
        <v>648</v>
      </c>
      <c r="N156" s="122">
        <v>12687</v>
      </c>
      <c r="O156" s="122" t="s">
        <v>240</v>
      </c>
      <c r="P156" s="122" t="s">
        <v>234</v>
      </c>
      <c r="Q156" s="123">
        <f>IF(O156="IVA Incluido",(N156/1.19),N156)</f>
        <v>12687</v>
      </c>
      <c r="R156" s="124">
        <f>IF(P156="Si tiene IVA",Q156*19%,0)</f>
        <v>2410.5300000000002</v>
      </c>
      <c r="S156" s="124">
        <f>Q156+R156</f>
        <v>15097.53</v>
      </c>
      <c r="T156" s="124">
        <f>IF(B156="","",(N156*G156))</f>
        <v>12687</v>
      </c>
      <c r="U156" s="124">
        <f>IF(B156="","",(S156*G156))</f>
        <v>15097.53</v>
      </c>
      <c r="V156" s="125" t="s">
        <v>229</v>
      </c>
      <c r="W156" s="126">
        <v>46080</v>
      </c>
      <c r="X156" s="166" t="s">
        <v>787</v>
      </c>
      <c r="Y156" s="167" t="s">
        <v>236</v>
      </c>
      <c r="Z156" s="168" t="s">
        <v>787</v>
      </c>
      <c r="AA156" s="127">
        <v>12000</v>
      </c>
      <c r="AB156" s="127" t="s">
        <v>233</v>
      </c>
      <c r="AC156" s="127" t="s">
        <v>234</v>
      </c>
      <c r="AD156" s="128">
        <f>IF(AB156="IVA Incluido",(AA156/1.19),AA156)</f>
        <v>10084.033613445379</v>
      </c>
      <c r="AE156" s="129">
        <f>IF(AC156="Si tiene IVA",AD156*19%,0)</f>
        <v>1915.966386554622</v>
      </c>
      <c r="AF156" s="129">
        <f>AD156+AE156</f>
        <v>12000.000000000002</v>
      </c>
      <c r="AG156" s="129">
        <f>IF(O156="","",(AA156*G156))</f>
        <v>12000</v>
      </c>
      <c r="AH156" s="129">
        <f>IF(O156="","",(AF156*G156))</f>
        <v>12000.000000000002</v>
      </c>
      <c r="AI156" s="130" t="s">
        <v>229</v>
      </c>
      <c r="AJ156" s="131">
        <v>46080</v>
      </c>
      <c r="AK156" s="132" t="s">
        <v>308</v>
      </c>
      <c r="AL156" s="169" t="s">
        <v>231</v>
      </c>
      <c r="AM156" s="133" t="s">
        <v>545</v>
      </c>
      <c r="AN156" s="134">
        <v>14800</v>
      </c>
      <c r="AO156" s="134" t="s">
        <v>233</v>
      </c>
      <c r="AP156" s="135" t="s">
        <v>234</v>
      </c>
      <c r="AQ156" s="136">
        <f>IF(AO156="IVA Incluido",(AN156/1.19),AN156)</f>
        <v>12436.974789915967</v>
      </c>
      <c r="AR156" s="137">
        <f>IF(AP156="Si tiene IVA",AQ156*19%,0)</f>
        <v>2363.0252100840335</v>
      </c>
      <c r="AS156" s="137">
        <f>AQ156+AR156</f>
        <v>14800</v>
      </c>
      <c r="AT156" s="137">
        <f>IF(AB156="","",(AN156*G156))</f>
        <v>14800</v>
      </c>
      <c r="AU156" s="137">
        <f>IF(AB156="","",(AS156*G156))</f>
        <v>14800</v>
      </c>
      <c r="AV156" s="138">
        <f>IF(A156="","",AVERAGE(S156,AF156,AS156))</f>
        <v>13965.843333333332</v>
      </c>
      <c r="AW156" s="138">
        <f>IF(A156="","",AVERAGE(U156,AH156,AU156))</f>
        <v>13965.843333333332</v>
      </c>
      <c r="AX156" s="138">
        <f>IF(N156="","",STDEV(U156,AH156,AU156))</f>
        <v>1708.9575868444865</v>
      </c>
      <c r="AY156" s="139">
        <f>IF(N156="","",(AX156/AW156))</f>
        <v>0.12236694527179669</v>
      </c>
      <c r="AZ156" s="5"/>
      <c r="BA156" s="7">
        <f>COUNTA(M156,Z156,AM156)</f>
        <v>3</v>
      </c>
      <c r="BB156" s="7"/>
    </row>
    <row r="157" spans="1:54" ht="135">
      <c r="A157" s="6" t="s">
        <v>223</v>
      </c>
      <c r="B157" s="6" t="s">
        <v>301</v>
      </c>
      <c r="C157" s="6">
        <v>44121708</v>
      </c>
      <c r="D157" s="6" t="s">
        <v>790</v>
      </c>
      <c r="E157" s="162" t="s">
        <v>791</v>
      </c>
      <c r="F157" s="119" t="s">
        <v>227</v>
      </c>
      <c r="G157" s="163">
        <v>1</v>
      </c>
      <c r="H157" s="119" t="s">
        <v>228</v>
      </c>
      <c r="I157" s="120" t="s">
        <v>229</v>
      </c>
      <c r="J157" s="121">
        <v>46080</v>
      </c>
      <c r="K157" s="164" t="s">
        <v>792</v>
      </c>
      <c r="L157" s="165" t="s">
        <v>231</v>
      </c>
      <c r="M157" s="121" t="s">
        <v>793</v>
      </c>
      <c r="N157" s="122">
        <v>47900</v>
      </c>
      <c r="O157" s="122" t="s">
        <v>233</v>
      </c>
      <c r="P157" s="122" t="s">
        <v>234</v>
      </c>
      <c r="Q157" s="123">
        <f>IF(O157="IVA Incluido",(N157/1.19),N157)</f>
        <v>40252.100840336134</v>
      </c>
      <c r="R157" s="124">
        <f>IF(P157="Si tiene IVA",Q157*19%,0)</f>
        <v>7647.8991596638652</v>
      </c>
      <c r="S157" s="124">
        <f>Q157+R157</f>
        <v>47900</v>
      </c>
      <c r="T157" s="124">
        <f>IF(B157="","",(N157*G157))</f>
        <v>47900</v>
      </c>
      <c r="U157" s="124">
        <f>IF(B157="","",(S157*G157))</f>
        <v>47900</v>
      </c>
      <c r="V157" s="125" t="s">
        <v>229</v>
      </c>
      <c r="W157" s="126">
        <v>46080</v>
      </c>
      <c r="X157" s="166" t="s">
        <v>794</v>
      </c>
      <c r="Y157" s="167" t="s">
        <v>231</v>
      </c>
      <c r="Z157" s="168" t="s">
        <v>795</v>
      </c>
      <c r="AA157" s="127">
        <v>51900</v>
      </c>
      <c r="AB157" s="127" t="s">
        <v>233</v>
      </c>
      <c r="AC157" s="127" t="s">
        <v>234</v>
      </c>
      <c r="AD157" s="128">
        <f>IF(AB157="IVA Incluido",(AA157/1.19),AA157)</f>
        <v>43613.445378151264</v>
      </c>
      <c r="AE157" s="129">
        <f>IF(AC157="Si tiene IVA",AD157*19%,0)</f>
        <v>8286.5546218487398</v>
      </c>
      <c r="AF157" s="129">
        <f>AD157+AE157</f>
        <v>51900</v>
      </c>
      <c r="AG157" s="129">
        <f>IF(O157="","",(AA157*G157))</f>
        <v>51900</v>
      </c>
      <c r="AH157" s="129">
        <f>IF(O157="","",(AF157*G157))</f>
        <v>51900</v>
      </c>
      <c r="AI157" s="130" t="s">
        <v>229</v>
      </c>
      <c r="AJ157" s="131">
        <v>46080</v>
      </c>
      <c r="AK157" s="132" t="s">
        <v>796</v>
      </c>
      <c r="AL157" s="169" t="s">
        <v>231</v>
      </c>
      <c r="AM157" s="133" t="s">
        <v>797</v>
      </c>
      <c r="AN157" s="134">
        <v>50000</v>
      </c>
      <c r="AO157" s="134" t="s">
        <v>233</v>
      </c>
      <c r="AP157" s="135" t="s">
        <v>234</v>
      </c>
      <c r="AQ157" s="136">
        <f>IF(AO157="IVA Incluido",(AN157/1.19),AN157)</f>
        <v>42016.806722689078</v>
      </c>
      <c r="AR157" s="137">
        <f>IF(AP157="Si tiene IVA",AQ157*19%,0)</f>
        <v>7983.1932773109247</v>
      </c>
      <c r="AS157" s="137">
        <f>AQ157+AR157</f>
        <v>50000</v>
      </c>
      <c r="AT157" s="137">
        <f>IF(AB157="","",(AN157*G157))</f>
        <v>50000</v>
      </c>
      <c r="AU157" s="137">
        <f>IF(AB157="","",(AS157*G157))</f>
        <v>50000</v>
      </c>
      <c r="AV157" s="138">
        <f>IF(A157="","",AVERAGE(S157,AF157,AS157))</f>
        <v>49933.333333333336</v>
      </c>
      <c r="AW157" s="138">
        <f>IF(A157="","",AVERAGE(U157,AH157,AU157))</f>
        <v>49933.333333333336</v>
      </c>
      <c r="AX157" s="138">
        <f>IF(N157="","",STDEV(U157,AH157,AU157))</f>
        <v>2000.8331597945225</v>
      </c>
      <c r="AY157" s="139">
        <f>IF(N157="","",(AX157/AW157))</f>
        <v>4.0070089982533828E-2</v>
      </c>
      <c r="AZ157" s="5"/>
      <c r="BA157" s="7">
        <f>COUNTA(M157,Z157,AM157)</f>
        <v>3</v>
      </c>
      <c r="BB157" s="7"/>
    </row>
    <row r="158" spans="1:54" ht="405">
      <c r="A158" s="6" t="s">
        <v>294</v>
      </c>
      <c r="B158" s="6" t="s">
        <v>294</v>
      </c>
      <c r="C158" s="6" t="s">
        <v>294</v>
      </c>
      <c r="D158" s="6" t="s">
        <v>798</v>
      </c>
      <c r="E158" s="162" t="s">
        <v>799</v>
      </c>
      <c r="F158" s="119" t="s">
        <v>297</v>
      </c>
      <c r="G158" s="163">
        <v>1</v>
      </c>
      <c r="H158" s="119"/>
      <c r="I158" s="120"/>
      <c r="J158" s="121"/>
      <c r="K158" s="164"/>
      <c r="L158" s="165"/>
      <c r="M158" s="121"/>
      <c r="N158" s="122"/>
      <c r="O158" s="122"/>
      <c r="P158" s="122"/>
      <c r="Q158" s="123" t="s">
        <v>298</v>
      </c>
      <c r="R158" s="124" t="s">
        <v>298</v>
      </c>
      <c r="S158" s="124" t="s">
        <v>298</v>
      </c>
      <c r="T158" s="124" t="s">
        <v>298</v>
      </c>
      <c r="U158" s="124" t="s">
        <v>298</v>
      </c>
      <c r="V158" s="125" t="s">
        <v>294</v>
      </c>
      <c r="W158" s="126" t="s">
        <v>294</v>
      </c>
      <c r="X158" s="166" t="s">
        <v>294</v>
      </c>
      <c r="Y158" s="167" t="s">
        <v>294</v>
      </c>
      <c r="Z158" s="168" t="s">
        <v>299</v>
      </c>
      <c r="AA158" s="127" t="s">
        <v>294</v>
      </c>
      <c r="AB158" s="127" t="s">
        <v>294</v>
      </c>
      <c r="AC158" s="127" t="s">
        <v>294</v>
      </c>
      <c r="AD158" s="128" t="s">
        <v>294</v>
      </c>
      <c r="AE158" s="129" t="s">
        <v>294</v>
      </c>
      <c r="AF158" s="129">
        <f>AH158/1.19</f>
        <v>655968.90756302525</v>
      </c>
      <c r="AG158" s="129">
        <f>AF158*19%</f>
        <v>124634.0924369748</v>
      </c>
      <c r="AH158" s="129">
        <v>780603</v>
      </c>
      <c r="AI158" s="130" t="s">
        <v>294</v>
      </c>
      <c r="AJ158" s="131" t="s">
        <v>294</v>
      </c>
      <c r="AK158" s="132" t="s">
        <v>294</v>
      </c>
      <c r="AL158" s="169" t="s">
        <v>294</v>
      </c>
      <c r="AM158" s="133" t="s">
        <v>300</v>
      </c>
      <c r="AN158" s="134" t="s">
        <v>294</v>
      </c>
      <c r="AO158" s="134" t="s">
        <v>294</v>
      </c>
      <c r="AP158" s="135" t="s">
        <v>294</v>
      </c>
      <c r="AQ158" s="136">
        <v>636954</v>
      </c>
      <c r="AR158" s="137">
        <v>121021</v>
      </c>
      <c r="AS158" s="137">
        <v>757975</v>
      </c>
      <c r="AT158" s="137">
        <v>636954</v>
      </c>
      <c r="AU158" s="137">
        <v>757975</v>
      </c>
      <c r="AV158" s="138">
        <v>769289</v>
      </c>
      <c r="AW158" s="138">
        <v>769289</v>
      </c>
      <c r="AX158" s="138">
        <v>16000.64</v>
      </c>
      <c r="AY158" s="139">
        <v>2.0799999999999999E-2</v>
      </c>
      <c r="AZ158" s="5"/>
      <c r="BA158" s="7"/>
      <c r="BB158" s="7"/>
    </row>
    <row r="159" spans="1:54" ht="90">
      <c r="A159" s="6" t="s">
        <v>223</v>
      </c>
      <c r="B159" s="6" t="s">
        <v>301</v>
      </c>
      <c r="C159" s="6"/>
      <c r="D159" s="6" t="s">
        <v>800</v>
      </c>
      <c r="E159" s="162" t="s">
        <v>801</v>
      </c>
      <c r="F159" s="119" t="s">
        <v>227</v>
      </c>
      <c r="G159" s="163">
        <v>1</v>
      </c>
      <c r="H159" s="119" t="s">
        <v>228</v>
      </c>
      <c r="I159" s="120" t="s">
        <v>229</v>
      </c>
      <c r="J159" s="121">
        <v>46080</v>
      </c>
      <c r="K159" s="164" t="s">
        <v>486</v>
      </c>
      <c r="L159" s="165" t="s">
        <v>231</v>
      </c>
      <c r="M159" s="121" t="s">
        <v>521</v>
      </c>
      <c r="N159" s="122">
        <v>32000</v>
      </c>
      <c r="O159" s="122" t="s">
        <v>233</v>
      </c>
      <c r="P159" s="122" t="s">
        <v>234</v>
      </c>
      <c r="Q159" s="123">
        <f>IF(O159="IVA Incluido",(N159/1.19),N159)</f>
        <v>26890.756302521011</v>
      </c>
      <c r="R159" s="124">
        <f>IF(P159="Si tiene IVA",Q159*19%,0)</f>
        <v>5109.2436974789925</v>
      </c>
      <c r="S159" s="124">
        <f>Q159+R159</f>
        <v>32000.000000000004</v>
      </c>
      <c r="T159" s="124">
        <f>IF(B159="","",(N159*G159))</f>
        <v>32000</v>
      </c>
      <c r="U159" s="124">
        <f>IF(B159="","",(S159*G159))</f>
        <v>32000.000000000004</v>
      </c>
      <c r="V159" s="125" t="s">
        <v>229</v>
      </c>
      <c r="W159" s="126">
        <v>46080</v>
      </c>
      <c r="X159" s="166" t="s">
        <v>802</v>
      </c>
      <c r="Y159" s="167" t="s">
        <v>236</v>
      </c>
      <c r="Z159" s="168" t="s">
        <v>803</v>
      </c>
      <c r="AA159" s="127">
        <v>24900</v>
      </c>
      <c r="AB159" s="127" t="s">
        <v>233</v>
      </c>
      <c r="AC159" s="127" t="s">
        <v>234</v>
      </c>
      <c r="AD159" s="128">
        <f>IF(AB159="IVA Incluido",(AA159/1.19),AA159)</f>
        <v>20924.36974789916</v>
      </c>
      <c r="AE159" s="129">
        <f>IF(AC159="Si tiene IVA",AD159*19%,0)</f>
        <v>3975.6302521008406</v>
      </c>
      <c r="AF159" s="129">
        <f>AD159+AE159</f>
        <v>24900</v>
      </c>
      <c r="AG159" s="129">
        <f>IF(O159="","",(AA159*G159))</f>
        <v>24900</v>
      </c>
      <c r="AH159" s="129">
        <f>IF(O159="","",(AF159*G159))</f>
        <v>24900</v>
      </c>
      <c r="AI159" s="130" t="s">
        <v>229</v>
      </c>
      <c r="AJ159" s="131">
        <v>46080</v>
      </c>
      <c r="AK159" s="132" t="s">
        <v>804</v>
      </c>
      <c r="AL159" s="169" t="s">
        <v>236</v>
      </c>
      <c r="AM159" s="133" t="s">
        <v>805</v>
      </c>
      <c r="AN159" s="134">
        <v>25000</v>
      </c>
      <c r="AO159" s="134" t="s">
        <v>233</v>
      </c>
      <c r="AP159" s="135" t="s">
        <v>234</v>
      </c>
      <c r="AQ159" s="136">
        <f>IF(AO159="IVA Incluido",(AN159/1.19),AN159)</f>
        <v>21008.403361344539</v>
      </c>
      <c r="AR159" s="137">
        <f>IF(AP159="Si tiene IVA",AQ159*19%,0)</f>
        <v>3991.5966386554624</v>
      </c>
      <c r="AS159" s="137">
        <f>AQ159+AR159</f>
        <v>25000</v>
      </c>
      <c r="AT159" s="137">
        <f>IF(AB159="","",(AN159*G159))</f>
        <v>25000</v>
      </c>
      <c r="AU159" s="137">
        <f>IF(AB159="","",(AS159*G159))</f>
        <v>25000</v>
      </c>
      <c r="AV159" s="138">
        <f>IF(A159="","",AVERAGE(S159,AF159,AS159))</f>
        <v>27300</v>
      </c>
      <c r="AW159" s="138">
        <f>IF(A159="","",AVERAGE(U159,AH159,AU159))</f>
        <v>27300</v>
      </c>
      <c r="AX159" s="138">
        <f>IF(N159="","",STDEV(U159,AH159,AU159))</f>
        <v>4070.6264874095241</v>
      </c>
      <c r="AY159" s="139">
        <f>IF(N159="","",(AX159/AW159))</f>
        <v>0.14910719734100822</v>
      </c>
      <c r="AZ159" s="5"/>
      <c r="BA159" s="7">
        <f>COUNTA(M159,Z159,AM159)</f>
        <v>3</v>
      </c>
      <c r="BB159" s="7"/>
    </row>
    <row r="160" spans="1:54" ht="75">
      <c r="A160" s="6" t="s">
        <v>223</v>
      </c>
      <c r="B160" s="6" t="s">
        <v>301</v>
      </c>
      <c r="C160" s="6"/>
      <c r="D160" s="6" t="s">
        <v>806</v>
      </c>
      <c r="E160" s="162" t="s">
        <v>807</v>
      </c>
      <c r="F160" s="119" t="s">
        <v>227</v>
      </c>
      <c r="G160" s="163">
        <v>1</v>
      </c>
      <c r="H160" s="119" t="s">
        <v>228</v>
      </c>
      <c r="I160" s="120" t="s">
        <v>229</v>
      </c>
      <c r="J160" s="121">
        <v>46080</v>
      </c>
      <c r="K160" s="164" t="s">
        <v>808</v>
      </c>
      <c r="L160" s="165" t="s">
        <v>236</v>
      </c>
      <c r="M160" s="121" t="s">
        <v>809</v>
      </c>
      <c r="N160" s="122">
        <v>18000</v>
      </c>
      <c r="O160" s="122" t="s">
        <v>233</v>
      </c>
      <c r="P160" s="122" t="s">
        <v>234</v>
      </c>
      <c r="Q160" s="123">
        <f>IF(O160="IVA Incluido",(N160/1.19),N160)</f>
        <v>15126.050420168069</v>
      </c>
      <c r="R160" s="124">
        <f>IF(P160="Si tiene IVA",Q160*19%,0)</f>
        <v>2873.9495798319331</v>
      </c>
      <c r="S160" s="124">
        <f>Q160+R160</f>
        <v>18000</v>
      </c>
      <c r="T160" s="124">
        <f>IF(B160="","",(N160*G160))</f>
        <v>18000</v>
      </c>
      <c r="U160" s="124">
        <f>IF(B160="","",(S160*G160))</f>
        <v>18000</v>
      </c>
      <c r="V160" s="125" t="s">
        <v>229</v>
      </c>
      <c r="W160" s="126">
        <v>46080</v>
      </c>
      <c r="X160" s="166" t="s">
        <v>647</v>
      </c>
      <c r="Y160" s="167" t="s">
        <v>231</v>
      </c>
      <c r="Z160" s="168" t="s">
        <v>810</v>
      </c>
      <c r="AA160" s="127">
        <v>14000</v>
      </c>
      <c r="AB160" s="127" t="s">
        <v>240</v>
      </c>
      <c r="AC160" s="127" t="s">
        <v>234</v>
      </c>
      <c r="AD160" s="128">
        <f>IF(AB160="IVA Incluido",(AA160/1.19),AA160)</f>
        <v>14000</v>
      </c>
      <c r="AE160" s="129">
        <f>IF(AC160="Si tiene IVA",AD160*19%,0)</f>
        <v>2660</v>
      </c>
      <c r="AF160" s="129">
        <f>AD160+AE160</f>
        <v>16660</v>
      </c>
      <c r="AG160" s="129">
        <f>IF(O160="","",(AA160*G160))</f>
        <v>14000</v>
      </c>
      <c r="AH160" s="129">
        <f>IF(O160="","",(AF160*G160))</f>
        <v>16660</v>
      </c>
      <c r="AI160" s="130" t="s">
        <v>229</v>
      </c>
      <c r="AJ160" s="131">
        <v>46080</v>
      </c>
      <c r="AK160" s="132" t="s">
        <v>786</v>
      </c>
      <c r="AL160" s="169" t="s">
        <v>236</v>
      </c>
      <c r="AM160" s="133" t="s">
        <v>787</v>
      </c>
      <c r="AN160" s="134">
        <v>16000</v>
      </c>
      <c r="AO160" s="134" t="s">
        <v>233</v>
      </c>
      <c r="AP160" s="135" t="s">
        <v>234</v>
      </c>
      <c r="AQ160" s="136">
        <f>IF(AO160="IVA Incluido",(AN160/1.19),AN160)</f>
        <v>13445.378151260506</v>
      </c>
      <c r="AR160" s="137">
        <f>IF(AP160="Si tiene IVA",AQ160*19%,0)</f>
        <v>2554.6218487394963</v>
      </c>
      <c r="AS160" s="137">
        <f>AQ160+AR160</f>
        <v>16000.000000000002</v>
      </c>
      <c r="AT160" s="137">
        <f>IF(AB160="","",(AN160*G160))</f>
        <v>16000</v>
      </c>
      <c r="AU160" s="137">
        <f>IF(AB160="","",(AS160*G160))</f>
        <v>16000.000000000002</v>
      </c>
      <c r="AV160" s="138">
        <f>IF(A160="","",AVERAGE(S160,AF160,AS160))</f>
        <v>16886.666666666668</v>
      </c>
      <c r="AW160" s="138">
        <f>IF(A160="","",AVERAGE(U160,AH160,AU160))</f>
        <v>16886.666666666668</v>
      </c>
      <c r="AX160" s="138">
        <f>IF(N160="","",STDEV(U160,AH160,AU160))</f>
        <v>1019.0845565179229</v>
      </c>
      <c r="AY160" s="139">
        <f>IF(N160="","",(AX160/AW160))</f>
        <v>6.0348473540342847E-2</v>
      </c>
      <c r="AZ160" s="5"/>
      <c r="BA160" s="7">
        <f>COUNTA(M160,Z160,AM160)</f>
        <v>3</v>
      </c>
      <c r="BB160" s="7"/>
    </row>
    <row r="161" spans="1:54" ht="405">
      <c r="A161" s="6" t="s">
        <v>223</v>
      </c>
      <c r="B161" s="6" t="s">
        <v>283</v>
      </c>
      <c r="C161" s="6" t="s">
        <v>811</v>
      </c>
      <c r="D161" s="6" t="s">
        <v>812</v>
      </c>
      <c r="E161" s="162" t="s">
        <v>813</v>
      </c>
      <c r="F161" s="119" t="s">
        <v>227</v>
      </c>
      <c r="G161" s="163">
        <v>1</v>
      </c>
      <c r="H161" s="119" t="s">
        <v>330</v>
      </c>
      <c r="I161" s="120" t="s">
        <v>294</v>
      </c>
      <c r="J161" s="121" t="s">
        <v>294</v>
      </c>
      <c r="K161" s="164" t="s">
        <v>294</v>
      </c>
      <c r="L161" s="165" t="s">
        <v>294</v>
      </c>
      <c r="M161" s="171" t="s">
        <v>299</v>
      </c>
      <c r="N161" s="172">
        <v>11508</v>
      </c>
      <c r="O161" s="122"/>
      <c r="P161" s="122"/>
      <c r="Q161" s="123">
        <f>IF(O161="IVA Incluido",(N161/1.19),N161)</f>
        <v>11508</v>
      </c>
      <c r="R161" s="124">
        <f>IF(P161="Si tiene IVA",Q161*19%,0)</f>
        <v>0</v>
      </c>
      <c r="S161" s="124">
        <f>Q161+R161</f>
        <v>11508</v>
      </c>
      <c r="T161" s="124">
        <f>IF(B161="","",(N161*G161))</f>
        <v>11508</v>
      </c>
      <c r="U161" s="124">
        <f>IF(B161="","",(S161*G161))</f>
        <v>11508</v>
      </c>
      <c r="V161" s="125" t="s">
        <v>294</v>
      </c>
      <c r="W161" s="126" t="s">
        <v>294</v>
      </c>
      <c r="X161" s="126" t="s">
        <v>294</v>
      </c>
      <c r="Y161" s="126" t="s">
        <v>294</v>
      </c>
      <c r="Z161" s="173" t="s">
        <v>300</v>
      </c>
      <c r="AA161" s="174">
        <v>9528</v>
      </c>
      <c r="AB161" s="127" t="s">
        <v>240</v>
      </c>
      <c r="AC161" s="127" t="s">
        <v>234</v>
      </c>
      <c r="AD161" s="128">
        <f>IF(AB161="IVA Incluido",(AA161/1.19),AA161)</f>
        <v>9528</v>
      </c>
      <c r="AE161" s="129">
        <f>IF(AC161="Si tiene IVA",AD161*19%,0)</f>
        <v>1810.32</v>
      </c>
      <c r="AF161" s="129">
        <f>AD161+AE161</f>
        <v>11338.32</v>
      </c>
      <c r="AG161" s="129">
        <f>AD161</f>
        <v>9528</v>
      </c>
      <c r="AH161" s="129">
        <f>AF161</f>
        <v>11338.32</v>
      </c>
      <c r="AI161" s="130"/>
      <c r="AJ161" s="131"/>
      <c r="AK161" s="132"/>
      <c r="AL161" s="169"/>
      <c r="AM161" s="133"/>
      <c r="AN161" s="134"/>
      <c r="AO161" s="134"/>
      <c r="AP161" s="135"/>
      <c r="AQ161" s="136"/>
      <c r="AR161" s="137"/>
      <c r="AS161" s="137"/>
      <c r="AT161" s="137"/>
      <c r="AU161" s="137"/>
      <c r="AV161" s="138">
        <f>IF(A161="","",AVERAGE(S161,AF161,AS161))</f>
        <v>11423.16</v>
      </c>
      <c r="AW161" s="138">
        <f>IF(A161="","",AVERAGE(U161,AH161,AU161))</f>
        <v>11423.16</v>
      </c>
      <c r="AX161" s="138">
        <f>IF(N161="","",STDEV(U161,AH161,AU161))</f>
        <v>119.98187863173359</v>
      </c>
      <c r="AY161" s="139">
        <f>IF(N161="","",(AX161/AW161))</f>
        <v>1.0503387734368914E-2</v>
      </c>
      <c r="AZ161" s="5"/>
      <c r="BA161" s="7">
        <f>COUNTA(M161,Z161,AM161)</f>
        <v>2</v>
      </c>
      <c r="BB161" s="7" t="s">
        <v>676</v>
      </c>
    </row>
    <row r="162" spans="1:54" ht="90">
      <c r="A162" s="6" t="s">
        <v>223</v>
      </c>
      <c r="B162" s="6" t="s">
        <v>283</v>
      </c>
      <c r="C162" s="6" t="s">
        <v>811</v>
      </c>
      <c r="D162" s="6" t="s">
        <v>814</v>
      </c>
      <c r="E162" s="162" t="s">
        <v>815</v>
      </c>
      <c r="F162" s="119" t="s">
        <v>227</v>
      </c>
      <c r="G162" s="163">
        <v>1</v>
      </c>
      <c r="H162" s="119" t="s">
        <v>330</v>
      </c>
      <c r="I162" s="120" t="s">
        <v>229</v>
      </c>
      <c r="J162" s="121">
        <v>46094</v>
      </c>
      <c r="K162" s="164" t="s">
        <v>319</v>
      </c>
      <c r="L162" s="165" t="s">
        <v>236</v>
      </c>
      <c r="M162" s="121" t="s">
        <v>320</v>
      </c>
      <c r="N162" s="122">
        <v>33076</v>
      </c>
      <c r="O162" s="122" t="s">
        <v>240</v>
      </c>
      <c r="P162" s="122" t="s">
        <v>234</v>
      </c>
      <c r="Q162" s="123">
        <f>IF(O162="IVA Incluido",(N162/1.19),N162)</f>
        <v>33076</v>
      </c>
      <c r="R162" s="124">
        <f>IF(P162="Si tiene IVA",Q162*19%,0)</f>
        <v>6284.4400000000005</v>
      </c>
      <c r="S162" s="124">
        <f>Q162+R162</f>
        <v>39360.44</v>
      </c>
      <c r="T162" s="124">
        <f>IF(B162="","",(N162*G162))</f>
        <v>33076</v>
      </c>
      <c r="U162" s="124">
        <f>IF(B162="","",(S162*G162))</f>
        <v>39360.44</v>
      </c>
      <c r="V162" s="125" t="s">
        <v>229</v>
      </c>
      <c r="W162" s="126">
        <v>46119</v>
      </c>
      <c r="X162" s="166" t="s">
        <v>428</v>
      </c>
      <c r="Y162" s="167" t="s">
        <v>236</v>
      </c>
      <c r="Z162" s="168" t="s">
        <v>342</v>
      </c>
      <c r="AA162" s="127">
        <v>31000</v>
      </c>
      <c r="AB162" s="127" t="s">
        <v>233</v>
      </c>
      <c r="AC162" s="127" t="s">
        <v>234</v>
      </c>
      <c r="AD162" s="128">
        <f>IF(AB162="IVA Incluido",(AA162/1.19),AA162)</f>
        <v>26050.420168067227</v>
      </c>
      <c r="AE162" s="129">
        <f>IF(AC162="Si tiene IVA",AD162*19%,0)</f>
        <v>4949.5798319327732</v>
      </c>
      <c r="AF162" s="129">
        <f>AD162+AE162</f>
        <v>31000</v>
      </c>
      <c r="AG162" s="129">
        <f>IF(O162="","",(AA162*G162))</f>
        <v>31000</v>
      </c>
      <c r="AH162" s="129">
        <f>IF(O162="","",(AF162*G162))</f>
        <v>31000</v>
      </c>
      <c r="AI162" s="130"/>
      <c r="AJ162" s="131"/>
      <c r="AK162" s="132"/>
      <c r="AL162" s="169"/>
      <c r="AM162" s="133" t="s">
        <v>300</v>
      </c>
      <c r="AN162" s="134">
        <v>27096</v>
      </c>
      <c r="AO162" s="134"/>
      <c r="AP162" s="135"/>
      <c r="AQ162" s="136">
        <f>AN162</f>
        <v>27096</v>
      </c>
      <c r="AR162" s="137">
        <f>AQ162*19%</f>
        <v>5148.24</v>
      </c>
      <c r="AS162" s="137">
        <f>AQ162+AR162</f>
        <v>32244.239999999998</v>
      </c>
      <c r="AT162" s="137">
        <f>AQ162</f>
        <v>27096</v>
      </c>
      <c r="AU162" s="137">
        <f>AS162</f>
        <v>32244.239999999998</v>
      </c>
      <c r="AV162" s="138">
        <f>IF(A162="","",AVERAGE(S162,AF162,AS162))</f>
        <v>34201.56</v>
      </c>
      <c r="AW162" s="138">
        <f>IF(A162="","",AVERAGE(U162,AH162,AU162))</f>
        <v>34201.56</v>
      </c>
      <c r="AX162" s="138">
        <f>IF(N162="","",STDEV(U162,AH162,AU162))</f>
        <v>4510.8275776402688</v>
      </c>
      <c r="AY162" s="139">
        <f>IF(N162="","",(AX162/AW162))</f>
        <v>0.13188952719233477</v>
      </c>
      <c r="AZ162" s="5"/>
      <c r="BA162" s="7">
        <f>COUNTA(M162,Z162,AM162)</f>
        <v>3</v>
      </c>
      <c r="BB162" s="7"/>
    </row>
    <row r="163" spans="1:54" ht="405">
      <c r="A163" s="6" t="s">
        <v>294</v>
      </c>
      <c r="B163" s="6" t="s">
        <v>294</v>
      </c>
      <c r="C163" s="6" t="s">
        <v>294</v>
      </c>
      <c r="D163" s="6" t="s">
        <v>816</v>
      </c>
      <c r="E163" s="162" t="s">
        <v>817</v>
      </c>
      <c r="F163" s="119" t="s">
        <v>297</v>
      </c>
      <c r="G163" s="163">
        <v>1</v>
      </c>
      <c r="H163" s="119"/>
      <c r="I163" s="120"/>
      <c r="J163" s="121"/>
      <c r="K163" s="164"/>
      <c r="L163" s="165"/>
      <c r="M163" s="121"/>
      <c r="N163" s="122"/>
      <c r="O163" s="122"/>
      <c r="P163" s="122"/>
      <c r="Q163" s="123" t="s">
        <v>298</v>
      </c>
      <c r="R163" s="124" t="s">
        <v>298</v>
      </c>
      <c r="S163" s="124" t="s">
        <v>298</v>
      </c>
      <c r="T163" s="124" t="s">
        <v>298</v>
      </c>
      <c r="U163" s="124" t="s">
        <v>298</v>
      </c>
      <c r="V163" s="125" t="s">
        <v>294</v>
      </c>
      <c r="W163" s="126" t="s">
        <v>294</v>
      </c>
      <c r="X163" s="166" t="s">
        <v>294</v>
      </c>
      <c r="Y163" s="167" t="s">
        <v>294</v>
      </c>
      <c r="Z163" s="168" t="s">
        <v>299</v>
      </c>
      <c r="AA163" s="127" t="s">
        <v>294</v>
      </c>
      <c r="AB163" s="127" t="s">
        <v>294</v>
      </c>
      <c r="AC163" s="127" t="s">
        <v>294</v>
      </c>
      <c r="AD163" s="128" t="s">
        <v>294</v>
      </c>
      <c r="AE163" s="129" t="s">
        <v>294</v>
      </c>
      <c r="AF163" s="129">
        <f>AH163/1.19</f>
        <v>114031.0924369748</v>
      </c>
      <c r="AG163" s="129">
        <f>AF163*19%</f>
        <v>21665.907563025212</v>
      </c>
      <c r="AH163" s="129">
        <v>135697</v>
      </c>
      <c r="AI163" s="130" t="s">
        <v>294</v>
      </c>
      <c r="AJ163" s="131" t="s">
        <v>294</v>
      </c>
      <c r="AK163" s="132" t="s">
        <v>294</v>
      </c>
      <c r="AL163" s="169" t="s">
        <v>294</v>
      </c>
      <c r="AM163" s="133" t="s">
        <v>300</v>
      </c>
      <c r="AN163" s="134" t="s">
        <v>294</v>
      </c>
      <c r="AO163" s="134" t="s">
        <v>294</v>
      </c>
      <c r="AP163" s="135" t="s">
        <v>294</v>
      </c>
      <c r="AQ163" s="136">
        <v>112346</v>
      </c>
      <c r="AR163" s="137">
        <v>21346</v>
      </c>
      <c r="AS163" s="137">
        <v>133692</v>
      </c>
      <c r="AT163" s="137">
        <v>112346</v>
      </c>
      <c r="AU163" s="137">
        <v>133692</v>
      </c>
      <c r="AV163" s="138">
        <v>134695</v>
      </c>
      <c r="AW163" s="138">
        <v>134695</v>
      </c>
      <c r="AX163" s="138">
        <v>1418.02</v>
      </c>
      <c r="AY163" s="139">
        <v>1.0500000000000001E-2</v>
      </c>
      <c r="AZ163" s="5"/>
      <c r="BA163" s="7"/>
      <c r="BB163" s="7"/>
    </row>
    <row r="164" spans="1:54" ht="405">
      <c r="A164" s="6" t="s">
        <v>294</v>
      </c>
      <c r="B164" s="6" t="s">
        <v>294</v>
      </c>
      <c r="C164" s="6" t="s">
        <v>294</v>
      </c>
      <c r="D164" s="6" t="s">
        <v>818</v>
      </c>
      <c r="E164" s="162" t="s">
        <v>819</v>
      </c>
      <c r="F164" s="119" t="s">
        <v>297</v>
      </c>
      <c r="G164" s="163">
        <v>1</v>
      </c>
      <c r="H164" s="119"/>
      <c r="I164" s="120"/>
      <c r="J164" s="121"/>
      <c r="K164" s="164"/>
      <c r="L164" s="165"/>
      <c r="M164" s="121"/>
      <c r="N164" s="122"/>
      <c r="O164" s="122"/>
      <c r="P164" s="122"/>
      <c r="Q164" s="123" t="s">
        <v>298</v>
      </c>
      <c r="R164" s="124" t="s">
        <v>298</v>
      </c>
      <c r="S164" s="124" t="s">
        <v>298</v>
      </c>
      <c r="T164" s="124" t="s">
        <v>298</v>
      </c>
      <c r="U164" s="124" t="s">
        <v>298</v>
      </c>
      <c r="V164" s="125" t="s">
        <v>294</v>
      </c>
      <c r="W164" s="126" t="s">
        <v>294</v>
      </c>
      <c r="X164" s="166" t="s">
        <v>294</v>
      </c>
      <c r="Y164" s="167" t="s">
        <v>294</v>
      </c>
      <c r="Z164" s="168" t="s">
        <v>299</v>
      </c>
      <c r="AA164" s="127" t="s">
        <v>294</v>
      </c>
      <c r="AB164" s="127" t="s">
        <v>294</v>
      </c>
      <c r="AC164" s="127" t="s">
        <v>294</v>
      </c>
      <c r="AD164" s="128" t="s">
        <v>294</v>
      </c>
      <c r="AE164" s="129" t="s">
        <v>294</v>
      </c>
      <c r="AF164" s="129">
        <f>AH164/1.19</f>
        <v>764858.82352941181</v>
      </c>
      <c r="AG164" s="129">
        <f>AF164*19%</f>
        <v>145323.17647058825</v>
      </c>
      <c r="AH164" s="129">
        <v>910182</v>
      </c>
      <c r="AI164" s="130" t="s">
        <v>294</v>
      </c>
      <c r="AJ164" s="131" t="s">
        <v>294</v>
      </c>
      <c r="AK164" s="132" t="s">
        <v>294</v>
      </c>
      <c r="AL164" s="169" t="s">
        <v>294</v>
      </c>
      <c r="AM164" s="133" t="s">
        <v>300</v>
      </c>
      <c r="AN164" s="134" t="s">
        <v>294</v>
      </c>
      <c r="AO164" s="134" t="s">
        <v>294</v>
      </c>
      <c r="AP164" s="135" t="s">
        <v>294</v>
      </c>
      <c r="AQ164" s="136">
        <v>753555</v>
      </c>
      <c r="AR164" s="137">
        <v>143175</v>
      </c>
      <c r="AS164" s="137">
        <v>896731</v>
      </c>
      <c r="AT164" s="137">
        <v>753555</v>
      </c>
      <c r="AU164" s="137">
        <v>896731</v>
      </c>
      <c r="AV164" s="138">
        <v>903456</v>
      </c>
      <c r="AW164" s="138">
        <v>903456</v>
      </c>
      <c r="AX164" s="138">
        <v>9511.26</v>
      </c>
      <c r="AY164" s="139">
        <v>1.0500000000000001E-2</v>
      </c>
      <c r="AZ164" s="5"/>
      <c r="BA164" s="7"/>
      <c r="BB164" s="7"/>
    </row>
    <row r="165" spans="1:54" ht="105">
      <c r="A165" s="6" t="s">
        <v>223</v>
      </c>
      <c r="B165" s="6" t="s">
        <v>301</v>
      </c>
      <c r="C165" s="6">
        <v>14111530</v>
      </c>
      <c r="D165" s="6" t="s">
        <v>820</v>
      </c>
      <c r="E165" s="162" t="s">
        <v>821</v>
      </c>
      <c r="F165" s="119" t="s">
        <v>227</v>
      </c>
      <c r="G165" s="163">
        <v>1</v>
      </c>
      <c r="H165" s="119" t="s">
        <v>228</v>
      </c>
      <c r="I165" s="120" t="s">
        <v>229</v>
      </c>
      <c r="J165" s="121">
        <v>46090</v>
      </c>
      <c r="K165" s="164" t="s">
        <v>822</v>
      </c>
      <c r="L165" s="165" t="s">
        <v>236</v>
      </c>
      <c r="M165" s="121" t="s">
        <v>823</v>
      </c>
      <c r="N165" s="122">
        <v>3200</v>
      </c>
      <c r="O165" s="122" t="s">
        <v>233</v>
      </c>
      <c r="P165" s="122" t="s">
        <v>234</v>
      </c>
      <c r="Q165" s="123">
        <f>IF(O165="IVA Incluido",(N165/1.19),N165)</f>
        <v>2689.0756302521008</v>
      </c>
      <c r="R165" s="124">
        <f>IF(P165="Si tiene IVA",Q165*19%,0)</f>
        <v>510.92436974789916</v>
      </c>
      <c r="S165" s="124">
        <f>Q165+R165</f>
        <v>3200</v>
      </c>
      <c r="T165" s="124">
        <f>IF(B165="","",(N165*G165))</f>
        <v>3200</v>
      </c>
      <c r="U165" s="124">
        <f>IF(B165="","",(S165*G165))</f>
        <v>3200</v>
      </c>
      <c r="V165" s="125" t="s">
        <v>229</v>
      </c>
      <c r="W165" s="126">
        <v>46090</v>
      </c>
      <c r="X165" s="166" t="s">
        <v>308</v>
      </c>
      <c r="Y165" s="167" t="s">
        <v>236</v>
      </c>
      <c r="Z165" s="168" t="s">
        <v>824</v>
      </c>
      <c r="AA165" s="127">
        <v>3200</v>
      </c>
      <c r="AB165" s="127" t="s">
        <v>233</v>
      </c>
      <c r="AC165" s="127" t="s">
        <v>234</v>
      </c>
      <c r="AD165" s="128">
        <f>IF(AB165="IVA Incluido",(AA165/1.19),AA165)</f>
        <v>2689.0756302521008</v>
      </c>
      <c r="AE165" s="129">
        <f>IF(AC165="Si tiene IVA",AD165*19%,0)</f>
        <v>510.92436974789916</v>
      </c>
      <c r="AF165" s="129">
        <f>AD165+AE165</f>
        <v>3200</v>
      </c>
      <c r="AG165" s="129">
        <f>IF(O165="","",(AA165*G165))</f>
        <v>3200</v>
      </c>
      <c r="AH165" s="129">
        <f>IF(O165="","",(AF165*G165))</f>
        <v>3200</v>
      </c>
      <c r="AI165" s="130" t="s">
        <v>229</v>
      </c>
      <c r="AJ165" s="131">
        <v>46090</v>
      </c>
      <c r="AK165" s="132" t="s">
        <v>825</v>
      </c>
      <c r="AL165" s="169" t="s">
        <v>236</v>
      </c>
      <c r="AM165" s="133" t="s">
        <v>769</v>
      </c>
      <c r="AN165" s="134">
        <v>2500</v>
      </c>
      <c r="AO165" s="134" t="s">
        <v>233</v>
      </c>
      <c r="AP165" s="135" t="s">
        <v>234</v>
      </c>
      <c r="AQ165" s="136">
        <f>IF(AO165="IVA Incluido",(AN165/1.19),AN165)</f>
        <v>2100.840336134454</v>
      </c>
      <c r="AR165" s="137">
        <f>IF(AP165="Si tiene IVA",AQ165*19%,0)</f>
        <v>399.15966386554624</v>
      </c>
      <c r="AS165" s="137">
        <f>AQ165+AR165</f>
        <v>2500</v>
      </c>
      <c r="AT165" s="137">
        <f>IF(AB165="","",(AN165*G165))</f>
        <v>2500</v>
      </c>
      <c r="AU165" s="137">
        <f>IF(AB165="","",(AS165*G165))</f>
        <v>2500</v>
      </c>
      <c r="AV165" s="138">
        <f>IF(A165="","",AVERAGE(S165,AF165,AS165))</f>
        <v>2966.6666666666665</v>
      </c>
      <c r="AW165" s="138">
        <f>IF(A165="","",AVERAGE(U165,AH165,AU165))</f>
        <v>2966.6666666666665</v>
      </c>
      <c r="AX165" s="138">
        <f>IF(N165="","",STDEV(U165,AH165,AU165))</f>
        <v>404.14518843273879</v>
      </c>
      <c r="AY165" s="139">
        <f>IF(N165="","",(AX165/AW165))</f>
        <v>0.1362287152020468</v>
      </c>
      <c r="AZ165" s="5"/>
      <c r="BA165" s="7">
        <f>COUNTA(M165,Z165,AM165)</f>
        <v>3</v>
      </c>
      <c r="BB165" s="7"/>
    </row>
    <row r="166" spans="1:54" ht="105">
      <c r="A166" s="6" t="s">
        <v>223</v>
      </c>
      <c r="B166" s="6" t="s">
        <v>301</v>
      </c>
      <c r="C166" s="6">
        <v>14111530</v>
      </c>
      <c r="D166" s="6" t="s">
        <v>826</v>
      </c>
      <c r="E166" s="162" t="s">
        <v>827</v>
      </c>
      <c r="F166" s="119" t="s">
        <v>227</v>
      </c>
      <c r="G166" s="163">
        <v>1</v>
      </c>
      <c r="H166" s="119" t="s">
        <v>228</v>
      </c>
      <c r="I166" s="120" t="s">
        <v>229</v>
      </c>
      <c r="J166" s="121">
        <v>46090</v>
      </c>
      <c r="K166" s="164" t="s">
        <v>828</v>
      </c>
      <c r="L166" s="165" t="s">
        <v>236</v>
      </c>
      <c r="M166" s="121" t="s">
        <v>829</v>
      </c>
      <c r="N166" s="122">
        <v>2126</v>
      </c>
      <c r="O166" s="122" t="s">
        <v>233</v>
      </c>
      <c r="P166" s="122" t="s">
        <v>234</v>
      </c>
      <c r="Q166" s="123">
        <f>IF(O166="IVA Incluido",(N166/1.19),N166)</f>
        <v>1786.5546218487395</v>
      </c>
      <c r="R166" s="124">
        <f>IF(P166="Si tiene IVA",Q166*19%,0)</f>
        <v>339.44537815126051</v>
      </c>
      <c r="S166" s="124">
        <f>Q166+R166</f>
        <v>2126</v>
      </c>
      <c r="T166" s="124">
        <f>IF(B166="","",(N166*G166))</f>
        <v>2126</v>
      </c>
      <c r="U166" s="124">
        <f>IF(B166="","",(S166*G166))</f>
        <v>2126</v>
      </c>
      <c r="V166" s="125" t="s">
        <v>229</v>
      </c>
      <c r="W166" s="126">
        <v>46090</v>
      </c>
      <c r="X166" s="166" t="s">
        <v>830</v>
      </c>
      <c r="Y166" s="167" t="s">
        <v>236</v>
      </c>
      <c r="Z166" s="168" t="s">
        <v>831</v>
      </c>
      <c r="AA166" s="127">
        <v>2500</v>
      </c>
      <c r="AB166" s="127" t="s">
        <v>233</v>
      </c>
      <c r="AC166" s="127" t="s">
        <v>234</v>
      </c>
      <c r="AD166" s="128">
        <f>IF(AB166="IVA Incluido",(AA166/1.19),AA166)</f>
        <v>2100.840336134454</v>
      </c>
      <c r="AE166" s="129">
        <f>IF(AC166="Si tiene IVA",AD166*19%,0)</f>
        <v>399.15966386554624</v>
      </c>
      <c r="AF166" s="129">
        <f>AD166+AE166</f>
        <v>2500</v>
      </c>
      <c r="AG166" s="129">
        <f>AD166</f>
        <v>2100.840336134454</v>
      </c>
      <c r="AH166" s="129">
        <f>IF(O166="","",(AF166*G166))</f>
        <v>2500</v>
      </c>
      <c r="AI166" s="130" t="s">
        <v>229</v>
      </c>
      <c r="AJ166" s="131">
        <v>46090</v>
      </c>
      <c r="AK166" s="132" t="s">
        <v>832</v>
      </c>
      <c r="AL166" s="169" t="s">
        <v>231</v>
      </c>
      <c r="AM166" s="133" t="s">
        <v>833</v>
      </c>
      <c r="AN166" s="134">
        <v>1785</v>
      </c>
      <c r="AO166" s="134" t="s">
        <v>233</v>
      </c>
      <c r="AP166" s="135" t="s">
        <v>234</v>
      </c>
      <c r="AQ166" s="136">
        <f>IF(AO166="IVA Incluido",(AN166/1.19),AN166)</f>
        <v>1500</v>
      </c>
      <c r="AR166" s="137">
        <f>IF(AP166="Si tiene IVA",AQ166*19%,0)</f>
        <v>285</v>
      </c>
      <c r="AS166" s="137">
        <f>AQ166+AR166</f>
        <v>1785</v>
      </c>
      <c r="AT166" s="137">
        <f>IF(AB166="","",(AN166*G166))</f>
        <v>1785</v>
      </c>
      <c r="AU166" s="137">
        <f>IF(AB166="","",(AS166*G166))</f>
        <v>1785</v>
      </c>
      <c r="AV166" s="138">
        <f>IF(A166="","",AVERAGE(S166,AF166,AS166))</f>
        <v>2137</v>
      </c>
      <c r="AW166" s="138">
        <f>IF(A166="","",AVERAGE(U166,AH166,AU166))</f>
        <v>2137</v>
      </c>
      <c r="AX166" s="138">
        <f>IF(N166="","",STDEV(U166,AH166,AU166))</f>
        <v>357.62690055419489</v>
      </c>
      <c r="AY166" s="139">
        <f>IF(N166="","",(AX166/AW166))</f>
        <v>0.16734997686204722</v>
      </c>
      <c r="AZ166" s="5"/>
      <c r="BA166" s="7">
        <f>COUNTA(M166,Z166,AM166)</f>
        <v>3</v>
      </c>
      <c r="BB166" s="7"/>
    </row>
    <row r="167" spans="1:54" ht="75">
      <c r="A167" s="6" t="s">
        <v>223</v>
      </c>
      <c r="B167" s="6" t="s">
        <v>301</v>
      </c>
      <c r="C167" s="6">
        <v>14111519</v>
      </c>
      <c r="D167" s="6" t="s">
        <v>834</v>
      </c>
      <c r="E167" s="162" t="s">
        <v>835</v>
      </c>
      <c r="F167" s="119" t="s">
        <v>227</v>
      </c>
      <c r="G167" s="163">
        <v>1</v>
      </c>
      <c r="H167" s="119" t="s">
        <v>228</v>
      </c>
      <c r="I167" s="120" t="s">
        <v>242</v>
      </c>
      <c r="J167" s="121">
        <v>46090</v>
      </c>
      <c r="K167" s="164" t="s">
        <v>647</v>
      </c>
      <c r="L167" s="165" t="s">
        <v>231</v>
      </c>
      <c r="M167" s="121" t="s">
        <v>648</v>
      </c>
      <c r="N167" s="122">
        <v>6500</v>
      </c>
      <c r="O167" s="122" t="s">
        <v>233</v>
      </c>
      <c r="P167" s="122" t="s">
        <v>234</v>
      </c>
      <c r="Q167" s="123">
        <f>IF(O167="IVA Incluido",(N167/1.19),N167)</f>
        <v>5462.1848739495799</v>
      </c>
      <c r="R167" s="124">
        <f>IF(P167="Si tiene IVA",Q167*19%,0)</f>
        <v>1037.8151260504203</v>
      </c>
      <c r="S167" s="124">
        <f>Q167+R167</f>
        <v>6500</v>
      </c>
      <c r="T167" s="124">
        <f>IF(B167="","",(N167*G167))</f>
        <v>6500</v>
      </c>
      <c r="U167" s="124">
        <f>IF(B167="","",(S167*G167))</f>
        <v>6500</v>
      </c>
      <c r="V167" s="125" t="s">
        <v>242</v>
      </c>
      <c r="W167" s="126">
        <v>46090</v>
      </c>
      <c r="X167" s="166" t="s">
        <v>786</v>
      </c>
      <c r="Y167" s="167" t="s">
        <v>231</v>
      </c>
      <c r="Z167" s="168" t="s">
        <v>787</v>
      </c>
      <c r="AA167" s="127">
        <v>5800</v>
      </c>
      <c r="AB167" s="127" t="s">
        <v>233</v>
      </c>
      <c r="AC167" s="127" t="s">
        <v>234</v>
      </c>
      <c r="AD167" s="128">
        <f>IF(AB167="IVA Incluido",(AA167/1.19),AA167)</f>
        <v>4873.9495798319331</v>
      </c>
      <c r="AE167" s="129">
        <f>IF(AC167="Si tiene IVA",AD167*19%,0)</f>
        <v>926.05042016806726</v>
      </c>
      <c r="AF167" s="129">
        <f>AD167+AE167</f>
        <v>5800</v>
      </c>
      <c r="AG167" s="129">
        <f>AD167</f>
        <v>4873.9495798319331</v>
      </c>
      <c r="AH167" s="129">
        <f>IF(O167="","",(AF167*G167))</f>
        <v>5800</v>
      </c>
      <c r="AI167" s="130" t="s">
        <v>242</v>
      </c>
      <c r="AJ167" s="131">
        <v>46090</v>
      </c>
      <c r="AK167" s="132" t="s">
        <v>306</v>
      </c>
      <c r="AL167" s="169" t="s">
        <v>236</v>
      </c>
      <c r="AM167" s="133" t="s">
        <v>307</v>
      </c>
      <c r="AN167" s="134">
        <v>6050</v>
      </c>
      <c r="AO167" s="134" t="s">
        <v>240</v>
      </c>
      <c r="AP167" s="135" t="s">
        <v>234</v>
      </c>
      <c r="AQ167" s="136">
        <f>IF(AO167="IVA Incluido",(AN167/1.19),AN167)</f>
        <v>6050</v>
      </c>
      <c r="AR167" s="137">
        <f>IF(AP167="Si tiene IVA",AQ167*19%,0)</f>
        <v>1149.5</v>
      </c>
      <c r="AS167" s="137">
        <f>AQ167+AR167</f>
        <v>7199.5</v>
      </c>
      <c r="AT167" s="137">
        <f>IF(AB167="","",(AN167*G167))</f>
        <v>6050</v>
      </c>
      <c r="AU167" s="137">
        <f>IF(AB167="","",(AS167*G167))</f>
        <v>7199.5</v>
      </c>
      <c r="AV167" s="138">
        <f>IF(A167="","",AVERAGE(S167,AF167,AS167))</f>
        <v>6499.833333333333</v>
      </c>
      <c r="AW167" s="138">
        <f>IF(A167="","",AVERAGE(U167,AH167,AU167))</f>
        <v>6499.833333333333</v>
      </c>
      <c r="AX167" s="138">
        <f>IF(N167="","",STDEV(U167,AH167,AU167))</f>
        <v>699.75001488626879</v>
      </c>
      <c r="AY167" s="139">
        <f>IF(N167="","",(AX167/AW167))</f>
        <v>0.10765660886990981</v>
      </c>
      <c r="AZ167" s="5"/>
      <c r="BA167" s="7">
        <f>COUNTA(M167,Z167,AM167)</f>
        <v>3</v>
      </c>
      <c r="BB167" s="7"/>
    </row>
    <row r="168" spans="1:54" ht="405">
      <c r="A168" s="6" t="s">
        <v>294</v>
      </c>
      <c r="B168" s="6" t="s">
        <v>294</v>
      </c>
      <c r="C168" s="6" t="s">
        <v>294</v>
      </c>
      <c r="D168" s="6" t="s">
        <v>836</v>
      </c>
      <c r="E168" s="162" t="s">
        <v>837</v>
      </c>
      <c r="F168" s="119" t="s">
        <v>297</v>
      </c>
      <c r="G168" s="163">
        <v>1</v>
      </c>
      <c r="H168" s="119"/>
      <c r="I168" s="120"/>
      <c r="J168" s="121"/>
      <c r="K168" s="164"/>
      <c r="L168" s="165"/>
      <c r="M168" s="121"/>
      <c r="N168" s="122"/>
      <c r="O168" s="122"/>
      <c r="P168" s="122"/>
      <c r="Q168" s="123" t="s">
        <v>298</v>
      </c>
      <c r="R168" s="124" t="s">
        <v>298</v>
      </c>
      <c r="S168" s="124" t="s">
        <v>298</v>
      </c>
      <c r="T168" s="124" t="s">
        <v>298</v>
      </c>
      <c r="U168" s="124" t="s">
        <v>298</v>
      </c>
      <c r="V168" s="125" t="s">
        <v>294</v>
      </c>
      <c r="W168" s="126" t="s">
        <v>294</v>
      </c>
      <c r="X168" s="166" t="s">
        <v>294</v>
      </c>
      <c r="Y168" s="167" t="s">
        <v>294</v>
      </c>
      <c r="Z168" s="168" t="s">
        <v>299</v>
      </c>
      <c r="AA168" s="127" t="s">
        <v>294</v>
      </c>
      <c r="AB168" s="127" t="s">
        <v>294</v>
      </c>
      <c r="AC168" s="127" t="s">
        <v>294</v>
      </c>
      <c r="AD168" s="128" t="s">
        <v>294</v>
      </c>
      <c r="AE168" s="129" t="s">
        <v>294</v>
      </c>
      <c r="AF168" s="129">
        <f>AH168/1.19</f>
        <v>133251.26050420169</v>
      </c>
      <c r="AG168" s="129">
        <f>AF168*19%</f>
        <v>25317.739495798323</v>
      </c>
      <c r="AH168" s="129">
        <v>158569</v>
      </c>
      <c r="AI168" s="130" t="s">
        <v>294</v>
      </c>
      <c r="AJ168" s="131" t="s">
        <v>294</v>
      </c>
      <c r="AK168" s="132" t="s">
        <v>294</v>
      </c>
      <c r="AL168" s="169" t="s">
        <v>294</v>
      </c>
      <c r="AM168" s="133" t="s">
        <v>300</v>
      </c>
      <c r="AN168" s="134" t="s">
        <v>294</v>
      </c>
      <c r="AO168" s="134" t="s">
        <v>294</v>
      </c>
      <c r="AP168" s="135" t="s">
        <v>294</v>
      </c>
      <c r="AQ168" s="136">
        <v>129389</v>
      </c>
      <c r="AR168" s="137">
        <v>24584</v>
      </c>
      <c r="AS168" s="137">
        <v>153972</v>
      </c>
      <c r="AT168" s="137">
        <v>129389</v>
      </c>
      <c r="AU168" s="137">
        <v>153972</v>
      </c>
      <c r="AV168" s="138">
        <v>156271</v>
      </c>
      <c r="AW168" s="138">
        <v>156271</v>
      </c>
      <c r="AX168" s="138">
        <v>3250.32</v>
      </c>
      <c r="AY168" s="139">
        <v>2.0799999999999999E-2</v>
      </c>
      <c r="AZ168" s="5"/>
      <c r="BA168" s="7"/>
      <c r="BB168" s="7"/>
    </row>
    <row r="169" spans="1:54" ht="75">
      <c r="A169" s="6" t="s">
        <v>223</v>
      </c>
      <c r="B169" s="6" t="s">
        <v>301</v>
      </c>
      <c r="C169" s="6"/>
      <c r="D169" s="6" t="s">
        <v>838</v>
      </c>
      <c r="E169" s="162" t="s">
        <v>839</v>
      </c>
      <c r="F169" s="119" t="s">
        <v>227</v>
      </c>
      <c r="G169" s="163">
        <v>1</v>
      </c>
      <c r="H169" s="119" t="s">
        <v>228</v>
      </c>
      <c r="I169" s="120" t="s">
        <v>229</v>
      </c>
      <c r="J169" s="121">
        <v>46090</v>
      </c>
      <c r="K169" s="164" t="s">
        <v>647</v>
      </c>
      <c r="L169" s="165" t="s">
        <v>236</v>
      </c>
      <c r="M169" s="121" t="s">
        <v>648</v>
      </c>
      <c r="N169" s="122">
        <v>12500</v>
      </c>
      <c r="O169" s="122" t="s">
        <v>240</v>
      </c>
      <c r="P169" s="122" t="s">
        <v>234</v>
      </c>
      <c r="Q169" s="123">
        <f t="shared" ref="Q169:Q184" si="109">IF(O169="IVA Incluido",(N169/1.19),N169)</f>
        <v>12500</v>
      </c>
      <c r="R169" s="124">
        <f t="shared" ref="R169:R184" si="110">IF(P169="Si tiene IVA",Q169*19%,0)</f>
        <v>2375</v>
      </c>
      <c r="S169" s="124">
        <f t="shared" ref="S169:S184" si="111">Q169+R169</f>
        <v>14875</v>
      </c>
      <c r="T169" s="124">
        <f>IF(B169="","",(N169*G169))</f>
        <v>12500</v>
      </c>
      <c r="U169" s="124">
        <f t="shared" ref="U169:U184" si="112">IF(B169="","",(S169*G169))</f>
        <v>14875</v>
      </c>
      <c r="V169" s="125" t="s">
        <v>229</v>
      </c>
      <c r="W169" s="126">
        <v>46090</v>
      </c>
      <c r="X169" s="166" t="s">
        <v>840</v>
      </c>
      <c r="Y169" s="167" t="s">
        <v>236</v>
      </c>
      <c r="Z169" s="168" t="s">
        <v>841</v>
      </c>
      <c r="AA169" s="127">
        <v>12600</v>
      </c>
      <c r="AB169" s="127" t="s">
        <v>233</v>
      </c>
      <c r="AC169" s="127" t="s">
        <v>234</v>
      </c>
      <c r="AD169" s="128">
        <f t="shared" ref="AD169:AD184" si="113">IF(AB169="IVA Incluido",(AA169/1.19),AA169)</f>
        <v>10588.235294117647</v>
      </c>
      <c r="AE169" s="129">
        <f t="shared" ref="AE169:AE184" si="114">IF(AC169="Si tiene IVA",AD169*19%,0)</f>
        <v>2011.7647058823529</v>
      </c>
      <c r="AF169" s="129">
        <f t="shared" ref="AF169:AF184" si="115">AD169+AE169</f>
        <v>12600</v>
      </c>
      <c r="AG169" s="129">
        <f>IF(O169="","",(AA169*G169))</f>
        <v>12600</v>
      </c>
      <c r="AH169" s="129">
        <f t="shared" ref="AH169:AH184" si="116">IF(O169="","",(AF169*G169))</f>
        <v>12600</v>
      </c>
      <c r="AI169" s="130" t="s">
        <v>229</v>
      </c>
      <c r="AJ169" s="131">
        <v>46090</v>
      </c>
      <c r="AK169" s="132" t="s">
        <v>842</v>
      </c>
      <c r="AL169" s="169" t="s">
        <v>236</v>
      </c>
      <c r="AM169" s="133" t="s">
        <v>843</v>
      </c>
      <c r="AN169" s="134">
        <v>12000</v>
      </c>
      <c r="AO169" s="134" t="s">
        <v>233</v>
      </c>
      <c r="AP169" s="135" t="s">
        <v>234</v>
      </c>
      <c r="AQ169" s="136">
        <f t="shared" ref="AQ169:AQ184" si="117">IF(AO169="IVA Incluido",(AN169/1.19),AN169)</f>
        <v>10084.033613445379</v>
      </c>
      <c r="AR169" s="137">
        <f t="shared" ref="AR169:AR184" si="118">IF(AP169="Si tiene IVA",AQ169*19%,0)</f>
        <v>1915.966386554622</v>
      </c>
      <c r="AS169" s="137">
        <f t="shared" ref="AS169:AS184" si="119">AQ169+AR169</f>
        <v>12000.000000000002</v>
      </c>
      <c r="AT169" s="137">
        <f>IF(AB169="","",(AN169*G169))</f>
        <v>12000</v>
      </c>
      <c r="AU169" s="137">
        <f t="shared" ref="AU169:AU184" si="120">IF(AB169="","",(AS169*G169))</f>
        <v>12000.000000000002</v>
      </c>
      <c r="AV169" s="138">
        <f t="shared" ref="AV169:AV184" si="121">IF(A169="","",AVERAGE(S169,AF169,AS169))</f>
        <v>13158.333333333334</v>
      </c>
      <c r="AW169" s="138">
        <f t="shared" ref="AW169:AW184" si="122">IF(A169="","",AVERAGE(U169,AH169,AU169))</f>
        <v>13158.333333333334</v>
      </c>
      <c r="AX169" s="138">
        <f t="shared" ref="AX169:AX184" si="123">IF(N169="","",STDEV(U169,AH169,AU169))</f>
        <v>1516.6437727209811</v>
      </c>
      <c r="AY169" s="139">
        <f t="shared" ref="AY169:AY184" si="124">IF(N169="","",(AX169/AW169))</f>
        <v>0.11526108469063821</v>
      </c>
      <c r="AZ169" s="5"/>
      <c r="BA169" s="7">
        <f t="shared" ref="BA169:BA184" si="125">COUNTA(M169,Z169,AM169)</f>
        <v>3</v>
      </c>
      <c r="BB169" s="7"/>
    </row>
    <row r="170" spans="1:54" ht="75">
      <c r="A170" s="6" t="s">
        <v>223</v>
      </c>
      <c r="B170" s="6" t="s">
        <v>301</v>
      </c>
      <c r="C170" s="6"/>
      <c r="D170" s="6" t="s">
        <v>844</v>
      </c>
      <c r="E170" s="162" t="s">
        <v>845</v>
      </c>
      <c r="F170" s="119" t="s">
        <v>227</v>
      </c>
      <c r="G170" s="163">
        <v>1</v>
      </c>
      <c r="H170" s="119" t="s">
        <v>228</v>
      </c>
      <c r="I170" s="120" t="s">
        <v>229</v>
      </c>
      <c r="J170" s="121">
        <v>46090</v>
      </c>
      <c r="K170" s="164" t="s">
        <v>647</v>
      </c>
      <c r="L170" s="165" t="s">
        <v>236</v>
      </c>
      <c r="M170" s="121" t="s">
        <v>648</v>
      </c>
      <c r="N170" s="122">
        <v>1000</v>
      </c>
      <c r="O170" s="122" t="s">
        <v>240</v>
      </c>
      <c r="P170" s="122" t="s">
        <v>234</v>
      </c>
      <c r="Q170" s="123">
        <f t="shared" si="109"/>
        <v>1000</v>
      </c>
      <c r="R170" s="124">
        <f t="shared" si="110"/>
        <v>190</v>
      </c>
      <c r="S170" s="124">
        <f t="shared" si="111"/>
        <v>1190</v>
      </c>
      <c r="T170" s="124">
        <f>IF(B170="","",(N170*G170))</f>
        <v>1000</v>
      </c>
      <c r="U170" s="124">
        <f t="shared" si="112"/>
        <v>1190</v>
      </c>
      <c r="V170" s="125" t="s">
        <v>229</v>
      </c>
      <c r="W170" s="126">
        <v>46090</v>
      </c>
      <c r="X170" s="166" t="s">
        <v>846</v>
      </c>
      <c r="Y170" s="167" t="s">
        <v>236</v>
      </c>
      <c r="Z170" s="168" t="s">
        <v>847</v>
      </c>
      <c r="AA170" s="127">
        <v>1671</v>
      </c>
      <c r="AB170" s="127" t="s">
        <v>233</v>
      </c>
      <c r="AC170" s="127" t="s">
        <v>234</v>
      </c>
      <c r="AD170" s="128">
        <f t="shared" si="113"/>
        <v>1404.201680672269</v>
      </c>
      <c r="AE170" s="129">
        <f t="shared" si="114"/>
        <v>266.79831932773112</v>
      </c>
      <c r="AF170" s="129">
        <f t="shared" si="115"/>
        <v>1671.0000000000002</v>
      </c>
      <c r="AG170" s="129">
        <f>IF(O170="","",(AA170*G170))</f>
        <v>1671</v>
      </c>
      <c r="AH170" s="129">
        <f t="shared" si="116"/>
        <v>1671.0000000000002</v>
      </c>
      <c r="AI170" s="130" t="s">
        <v>229</v>
      </c>
      <c r="AJ170" s="131">
        <v>46090</v>
      </c>
      <c r="AK170" s="132" t="s">
        <v>848</v>
      </c>
      <c r="AL170" s="169" t="s">
        <v>236</v>
      </c>
      <c r="AM170" s="133" t="s">
        <v>823</v>
      </c>
      <c r="AN170" s="134">
        <v>1400</v>
      </c>
      <c r="AO170" s="134" t="s">
        <v>233</v>
      </c>
      <c r="AP170" s="135" t="s">
        <v>234</v>
      </c>
      <c r="AQ170" s="136">
        <f t="shared" si="117"/>
        <v>1176.4705882352941</v>
      </c>
      <c r="AR170" s="137">
        <f t="shared" si="118"/>
        <v>223.52941176470588</v>
      </c>
      <c r="AS170" s="137">
        <f t="shared" si="119"/>
        <v>1400</v>
      </c>
      <c r="AT170" s="137">
        <f>IF(AB170="","",(AN170*G170))</f>
        <v>1400</v>
      </c>
      <c r="AU170" s="137">
        <f t="shared" si="120"/>
        <v>1400</v>
      </c>
      <c r="AV170" s="138">
        <f t="shared" si="121"/>
        <v>1420.3333333333333</v>
      </c>
      <c r="AW170" s="138">
        <f t="shared" si="122"/>
        <v>1420.3333333333333</v>
      </c>
      <c r="AX170" s="138">
        <f t="shared" si="123"/>
        <v>241.14380218727155</v>
      </c>
      <c r="AY170" s="139">
        <f t="shared" si="124"/>
        <v>0.16977972460967253</v>
      </c>
      <c r="AZ170" s="5"/>
      <c r="BA170" s="7">
        <f t="shared" si="125"/>
        <v>3</v>
      </c>
      <c r="BB170" s="7"/>
    </row>
    <row r="171" spans="1:54" ht="75">
      <c r="A171" s="6" t="s">
        <v>223</v>
      </c>
      <c r="B171" s="6" t="s">
        <v>301</v>
      </c>
      <c r="C171" s="6"/>
      <c r="D171" s="6" t="s">
        <v>849</v>
      </c>
      <c r="E171" s="162" t="s">
        <v>850</v>
      </c>
      <c r="F171" s="119" t="s">
        <v>227</v>
      </c>
      <c r="G171" s="163">
        <v>1</v>
      </c>
      <c r="H171" s="119" t="s">
        <v>228</v>
      </c>
      <c r="I171" s="120" t="s">
        <v>229</v>
      </c>
      <c r="J171" s="121">
        <v>46090</v>
      </c>
      <c r="K171" s="164" t="s">
        <v>647</v>
      </c>
      <c r="L171" s="165" t="s">
        <v>236</v>
      </c>
      <c r="M171" s="121" t="s">
        <v>648</v>
      </c>
      <c r="N171" s="122">
        <v>3600</v>
      </c>
      <c r="O171" s="122" t="s">
        <v>240</v>
      </c>
      <c r="P171" s="122" t="s">
        <v>234</v>
      </c>
      <c r="Q171" s="123">
        <f t="shared" si="109"/>
        <v>3600</v>
      </c>
      <c r="R171" s="124">
        <f t="shared" si="110"/>
        <v>684</v>
      </c>
      <c r="S171" s="124">
        <f t="shared" si="111"/>
        <v>4284</v>
      </c>
      <c r="T171" s="124">
        <f>IF(B171="","",(N171*G171))</f>
        <v>3600</v>
      </c>
      <c r="U171" s="124">
        <f t="shared" si="112"/>
        <v>4284</v>
      </c>
      <c r="V171" s="125" t="s">
        <v>229</v>
      </c>
      <c r="W171" s="126">
        <v>46090</v>
      </c>
      <c r="X171" s="166" t="s">
        <v>851</v>
      </c>
      <c r="Y171" s="167" t="s">
        <v>236</v>
      </c>
      <c r="Z171" s="168" t="s">
        <v>852</v>
      </c>
      <c r="AA171" s="127">
        <v>3000</v>
      </c>
      <c r="AB171" s="127" t="s">
        <v>233</v>
      </c>
      <c r="AC171" s="127" t="s">
        <v>234</v>
      </c>
      <c r="AD171" s="128">
        <f t="shared" si="113"/>
        <v>2521.0084033613448</v>
      </c>
      <c r="AE171" s="129">
        <f t="shared" si="114"/>
        <v>478.99159663865549</v>
      </c>
      <c r="AF171" s="129">
        <f t="shared" si="115"/>
        <v>3000.0000000000005</v>
      </c>
      <c r="AG171" s="129">
        <f>IF(O171="","",(AA171*G171))</f>
        <v>3000</v>
      </c>
      <c r="AH171" s="129">
        <f t="shared" si="116"/>
        <v>3000.0000000000005</v>
      </c>
      <c r="AI171" s="130" t="s">
        <v>229</v>
      </c>
      <c r="AJ171" s="131">
        <v>46090</v>
      </c>
      <c r="AK171" s="132" t="s">
        <v>308</v>
      </c>
      <c r="AL171" s="169" t="s">
        <v>236</v>
      </c>
      <c r="AM171" s="133" t="s">
        <v>853</v>
      </c>
      <c r="AN171" s="134">
        <v>3500</v>
      </c>
      <c r="AO171" s="134" t="s">
        <v>233</v>
      </c>
      <c r="AP171" s="135" t="s">
        <v>234</v>
      </c>
      <c r="AQ171" s="136">
        <f t="shared" si="117"/>
        <v>2941.1764705882356</v>
      </c>
      <c r="AR171" s="137">
        <f t="shared" si="118"/>
        <v>558.82352941176475</v>
      </c>
      <c r="AS171" s="137">
        <f t="shared" si="119"/>
        <v>3500.0000000000005</v>
      </c>
      <c r="AT171" s="137">
        <f>IF(AB171="","",(AN171*G171))</f>
        <v>3500</v>
      </c>
      <c r="AU171" s="137">
        <f t="shared" si="120"/>
        <v>3500.0000000000005</v>
      </c>
      <c r="AV171" s="138">
        <f t="shared" si="121"/>
        <v>3594.6666666666665</v>
      </c>
      <c r="AW171" s="138">
        <f t="shared" si="122"/>
        <v>3594.6666666666665</v>
      </c>
      <c r="AX171" s="138">
        <f t="shared" si="123"/>
        <v>647.21351448600956</v>
      </c>
      <c r="AY171" s="139">
        <f t="shared" si="124"/>
        <v>0.18004826997941661</v>
      </c>
      <c r="AZ171" s="5"/>
      <c r="BA171" s="7">
        <f t="shared" si="125"/>
        <v>3</v>
      </c>
      <c r="BB171" s="7"/>
    </row>
    <row r="172" spans="1:54" ht="75">
      <c r="A172" s="6" t="s">
        <v>223</v>
      </c>
      <c r="B172" s="6" t="s">
        <v>301</v>
      </c>
      <c r="C172" s="6"/>
      <c r="D172" s="6" t="s">
        <v>854</v>
      </c>
      <c r="E172" s="162" t="s">
        <v>855</v>
      </c>
      <c r="F172" s="119" t="s">
        <v>227</v>
      </c>
      <c r="G172" s="163">
        <v>1</v>
      </c>
      <c r="H172" s="119" t="s">
        <v>228</v>
      </c>
      <c r="I172" s="120" t="s">
        <v>229</v>
      </c>
      <c r="J172" s="121">
        <v>46090</v>
      </c>
      <c r="K172" s="164" t="s">
        <v>647</v>
      </c>
      <c r="L172" s="165" t="s">
        <v>236</v>
      </c>
      <c r="M172" s="121" t="s">
        <v>648</v>
      </c>
      <c r="N172" s="122">
        <v>3699</v>
      </c>
      <c r="O172" s="122" t="s">
        <v>240</v>
      </c>
      <c r="P172" s="122" t="s">
        <v>234</v>
      </c>
      <c r="Q172" s="123">
        <f t="shared" si="109"/>
        <v>3699</v>
      </c>
      <c r="R172" s="124">
        <f t="shared" si="110"/>
        <v>702.81000000000006</v>
      </c>
      <c r="S172" s="124">
        <f t="shared" si="111"/>
        <v>4401.8100000000004</v>
      </c>
      <c r="T172" s="124">
        <f>IF(B172="","",(N172*G172))</f>
        <v>3699</v>
      </c>
      <c r="U172" s="124">
        <f t="shared" si="112"/>
        <v>4401.8100000000004</v>
      </c>
      <c r="V172" s="125" t="s">
        <v>229</v>
      </c>
      <c r="W172" s="126">
        <v>46090</v>
      </c>
      <c r="X172" s="166" t="s">
        <v>786</v>
      </c>
      <c r="Y172" s="167" t="s">
        <v>236</v>
      </c>
      <c r="Z172" s="168" t="s">
        <v>787</v>
      </c>
      <c r="AA172" s="127">
        <v>3900</v>
      </c>
      <c r="AB172" s="127" t="s">
        <v>233</v>
      </c>
      <c r="AC172" s="127" t="s">
        <v>234</v>
      </c>
      <c r="AD172" s="128">
        <f t="shared" si="113"/>
        <v>3277.3109243697481</v>
      </c>
      <c r="AE172" s="129">
        <f t="shared" si="114"/>
        <v>622.6890756302522</v>
      </c>
      <c r="AF172" s="129">
        <f t="shared" si="115"/>
        <v>3900.0000000000005</v>
      </c>
      <c r="AG172" s="129">
        <f>IF(O172="","",(AA172*G172))</f>
        <v>3900</v>
      </c>
      <c r="AH172" s="129">
        <f t="shared" si="116"/>
        <v>3900.0000000000005</v>
      </c>
      <c r="AI172" s="130" t="s">
        <v>229</v>
      </c>
      <c r="AJ172" s="131">
        <v>46090</v>
      </c>
      <c r="AK172" s="132" t="s">
        <v>308</v>
      </c>
      <c r="AL172" s="169" t="s">
        <v>236</v>
      </c>
      <c r="AM172" s="133" t="s">
        <v>853</v>
      </c>
      <c r="AN172" s="134">
        <v>4500</v>
      </c>
      <c r="AO172" s="134" t="s">
        <v>233</v>
      </c>
      <c r="AP172" s="135" t="s">
        <v>234</v>
      </c>
      <c r="AQ172" s="136">
        <f t="shared" si="117"/>
        <v>3781.5126050420172</v>
      </c>
      <c r="AR172" s="137">
        <f t="shared" si="118"/>
        <v>718.48739495798327</v>
      </c>
      <c r="AS172" s="137">
        <f t="shared" si="119"/>
        <v>4500</v>
      </c>
      <c r="AT172" s="137">
        <f>IF(AB172="","",(AN172*G172))</f>
        <v>4500</v>
      </c>
      <c r="AU172" s="137">
        <f t="shared" si="120"/>
        <v>4500</v>
      </c>
      <c r="AV172" s="138">
        <f t="shared" si="121"/>
        <v>4267.2700000000004</v>
      </c>
      <c r="AW172" s="138">
        <f t="shared" si="122"/>
        <v>4267.2700000000004</v>
      </c>
      <c r="AX172" s="138">
        <f t="shared" si="123"/>
        <v>321.83187955825616</v>
      </c>
      <c r="AY172" s="139">
        <f t="shared" si="124"/>
        <v>7.541868209845079E-2</v>
      </c>
      <c r="AZ172" s="5"/>
      <c r="BA172" s="7">
        <f t="shared" si="125"/>
        <v>3</v>
      </c>
      <c r="BB172" s="7"/>
    </row>
    <row r="173" spans="1:54" ht="120">
      <c r="A173" s="6" t="s">
        <v>223</v>
      </c>
      <c r="B173" s="6" t="s">
        <v>301</v>
      </c>
      <c r="C173" s="6"/>
      <c r="D173" s="6" t="s">
        <v>856</v>
      </c>
      <c r="E173" s="162" t="s">
        <v>857</v>
      </c>
      <c r="F173" s="119" t="s">
        <v>227</v>
      </c>
      <c r="G173" s="163">
        <v>1</v>
      </c>
      <c r="H173" s="119" t="s">
        <v>228</v>
      </c>
      <c r="I173" s="120" t="s">
        <v>229</v>
      </c>
      <c r="J173" s="121">
        <v>46090</v>
      </c>
      <c r="K173" s="164" t="s">
        <v>858</v>
      </c>
      <c r="L173" s="165" t="s">
        <v>236</v>
      </c>
      <c r="M173" s="121" t="s">
        <v>859</v>
      </c>
      <c r="N173" s="122">
        <v>40000</v>
      </c>
      <c r="O173" s="122" t="s">
        <v>233</v>
      </c>
      <c r="P173" s="122" t="s">
        <v>234</v>
      </c>
      <c r="Q173" s="123">
        <f t="shared" si="109"/>
        <v>33613.445378151264</v>
      </c>
      <c r="R173" s="124">
        <f t="shared" si="110"/>
        <v>6386.5546218487398</v>
      </c>
      <c r="S173" s="124">
        <f t="shared" si="111"/>
        <v>40000</v>
      </c>
      <c r="T173" s="124">
        <f>IF(R173="IVA Incluido",(Q173/1.19),Q173)</f>
        <v>33613.445378151264</v>
      </c>
      <c r="U173" s="124">
        <f t="shared" si="112"/>
        <v>40000</v>
      </c>
      <c r="V173" s="125" t="s">
        <v>229</v>
      </c>
      <c r="W173" s="126">
        <v>46090</v>
      </c>
      <c r="X173" s="166" t="s">
        <v>860</v>
      </c>
      <c r="Y173" s="167" t="s">
        <v>236</v>
      </c>
      <c r="Z173" s="168" t="s">
        <v>861</v>
      </c>
      <c r="AA173" s="127">
        <v>32000</v>
      </c>
      <c r="AB173" s="127" t="s">
        <v>233</v>
      </c>
      <c r="AC173" s="127" t="s">
        <v>234</v>
      </c>
      <c r="AD173" s="128">
        <f t="shared" si="113"/>
        <v>26890.756302521011</v>
      </c>
      <c r="AE173" s="129">
        <f t="shared" si="114"/>
        <v>5109.2436974789925</v>
      </c>
      <c r="AF173" s="129">
        <f t="shared" si="115"/>
        <v>32000.000000000004</v>
      </c>
      <c r="AG173" s="129">
        <f>IF(R173="IVA Incluido",(Q173/1.19),Q173)</f>
        <v>33613.445378151264</v>
      </c>
      <c r="AH173" s="129">
        <f t="shared" si="116"/>
        <v>32000.000000000004</v>
      </c>
      <c r="AI173" s="130" t="s">
        <v>229</v>
      </c>
      <c r="AJ173" s="131">
        <v>46090</v>
      </c>
      <c r="AK173" s="132" t="s">
        <v>862</v>
      </c>
      <c r="AL173" s="169" t="s">
        <v>236</v>
      </c>
      <c r="AM173" s="133" t="s">
        <v>863</v>
      </c>
      <c r="AN173" s="134">
        <v>45000</v>
      </c>
      <c r="AO173" s="134" t="s">
        <v>233</v>
      </c>
      <c r="AP173" s="135" t="s">
        <v>234</v>
      </c>
      <c r="AQ173" s="136">
        <f t="shared" si="117"/>
        <v>37815.126050420171</v>
      </c>
      <c r="AR173" s="137">
        <f t="shared" si="118"/>
        <v>7184.8739495798327</v>
      </c>
      <c r="AS173" s="137">
        <f t="shared" si="119"/>
        <v>45000</v>
      </c>
      <c r="AT173" s="137">
        <f>AQ173</f>
        <v>37815.126050420171</v>
      </c>
      <c r="AU173" s="137">
        <f t="shared" si="120"/>
        <v>45000</v>
      </c>
      <c r="AV173" s="138">
        <f t="shared" si="121"/>
        <v>39000</v>
      </c>
      <c r="AW173" s="138">
        <f t="shared" si="122"/>
        <v>39000</v>
      </c>
      <c r="AX173" s="138">
        <f t="shared" si="123"/>
        <v>6557.4385243020006</v>
      </c>
      <c r="AY173" s="139">
        <f t="shared" si="124"/>
        <v>0.16813944934107694</v>
      </c>
      <c r="AZ173" s="5"/>
      <c r="BA173" s="7">
        <f t="shared" si="125"/>
        <v>3</v>
      </c>
      <c r="BB173" s="7"/>
    </row>
    <row r="174" spans="1:54" ht="60">
      <c r="A174" s="6" t="s">
        <v>223</v>
      </c>
      <c r="B174" s="6" t="s">
        <v>301</v>
      </c>
      <c r="C174" s="6">
        <v>60121116</v>
      </c>
      <c r="D174" s="6" t="s">
        <v>864</v>
      </c>
      <c r="E174" s="162" t="s">
        <v>865</v>
      </c>
      <c r="F174" s="119" t="s">
        <v>227</v>
      </c>
      <c r="G174" s="163">
        <v>1</v>
      </c>
      <c r="H174" s="119" t="s">
        <v>228</v>
      </c>
      <c r="I174" s="120" t="s">
        <v>229</v>
      </c>
      <c r="J174" s="121">
        <v>46090</v>
      </c>
      <c r="K174" s="164" t="s">
        <v>866</v>
      </c>
      <c r="L174" s="165" t="s">
        <v>236</v>
      </c>
      <c r="M174" s="121" t="s">
        <v>769</v>
      </c>
      <c r="N174" s="122">
        <v>900</v>
      </c>
      <c r="O174" s="122" t="s">
        <v>233</v>
      </c>
      <c r="P174" s="122" t="s">
        <v>234</v>
      </c>
      <c r="Q174" s="123">
        <f t="shared" si="109"/>
        <v>756.30252100840335</v>
      </c>
      <c r="R174" s="124">
        <f t="shared" si="110"/>
        <v>143.69747899159663</v>
      </c>
      <c r="S174" s="124">
        <f t="shared" si="111"/>
        <v>900</v>
      </c>
      <c r="T174" s="124">
        <f t="shared" ref="T174:T184" si="126">IF(B174="","",(N174*G174))</f>
        <v>900</v>
      </c>
      <c r="U174" s="124">
        <f t="shared" si="112"/>
        <v>900</v>
      </c>
      <c r="V174" s="125" t="s">
        <v>229</v>
      </c>
      <c r="W174" s="126">
        <v>46090</v>
      </c>
      <c r="X174" s="166" t="s">
        <v>867</v>
      </c>
      <c r="Y174" s="167" t="s">
        <v>236</v>
      </c>
      <c r="Z174" s="168" t="s">
        <v>831</v>
      </c>
      <c r="AA174" s="127">
        <v>900</v>
      </c>
      <c r="AB174" s="127" t="s">
        <v>233</v>
      </c>
      <c r="AC174" s="127" t="s">
        <v>234</v>
      </c>
      <c r="AD174" s="128">
        <f t="shared" si="113"/>
        <v>756.30252100840335</v>
      </c>
      <c r="AE174" s="129">
        <f t="shared" si="114"/>
        <v>143.69747899159663</v>
      </c>
      <c r="AF174" s="129">
        <f t="shared" si="115"/>
        <v>900</v>
      </c>
      <c r="AG174" s="129">
        <f t="shared" ref="AG174:AG184" si="127">IF(O174="","",(AA174*G174))</f>
        <v>900</v>
      </c>
      <c r="AH174" s="129">
        <f t="shared" si="116"/>
        <v>900</v>
      </c>
      <c r="AI174" s="130" t="s">
        <v>229</v>
      </c>
      <c r="AJ174" s="131">
        <v>46090</v>
      </c>
      <c r="AK174" s="132" t="s">
        <v>308</v>
      </c>
      <c r="AL174" s="169" t="s">
        <v>236</v>
      </c>
      <c r="AM174" s="133" t="s">
        <v>824</v>
      </c>
      <c r="AN174" s="134">
        <v>900</v>
      </c>
      <c r="AO174" s="134" t="s">
        <v>233</v>
      </c>
      <c r="AP174" s="135" t="s">
        <v>234</v>
      </c>
      <c r="AQ174" s="136">
        <f t="shared" si="117"/>
        <v>756.30252100840335</v>
      </c>
      <c r="AR174" s="137">
        <f t="shared" si="118"/>
        <v>143.69747899159663</v>
      </c>
      <c r="AS174" s="137">
        <f t="shared" si="119"/>
        <v>900</v>
      </c>
      <c r="AT174" s="137">
        <f t="shared" ref="AT174:AT184" si="128">IF(AB174="","",(AN174*G174))</f>
        <v>900</v>
      </c>
      <c r="AU174" s="137">
        <f t="shared" si="120"/>
        <v>900</v>
      </c>
      <c r="AV174" s="138">
        <f t="shared" si="121"/>
        <v>900</v>
      </c>
      <c r="AW174" s="138">
        <f t="shared" si="122"/>
        <v>900</v>
      </c>
      <c r="AX174" s="138">
        <f t="shared" si="123"/>
        <v>0</v>
      </c>
      <c r="AY174" s="139">
        <f t="shared" si="124"/>
        <v>0</v>
      </c>
      <c r="AZ174" s="5"/>
      <c r="BA174" s="7">
        <f t="shared" si="125"/>
        <v>3</v>
      </c>
      <c r="BB174" s="7"/>
    </row>
    <row r="175" spans="1:54" ht="75">
      <c r="A175" s="6" t="s">
        <v>223</v>
      </c>
      <c r="B175" s="6" t="s">
        <v>301</v>
      </c>
      <c r="C175" s="6">
        <v>60121124</v>
      </c>
      <c r="D175" s="6" t="s">
        <v>868</v>
      </c>
      <c r="E175" s="162" t="s">
        <v>869</v>
      </c>
      <c r="F175" s="119" t="s">
        <v>227</v>
      </c>
      <c r="G175" s="163">
        <v>1</v>
      </c>
      <c r="H175" s="119" t="s">
        <v>228</v>
      </c>
      <c r="I175" s="120" t="s">
        <v>229</v>
      </c>
      <c r="J175" s="121">
        <v>46090</v>
      </c>
      <c r="K175" s="164" t="s">
        <v>308</v>
      </c>
      <c r="L175" s="165" t="s">
        <v>231</v>
      </c>
      <c r="M175" s="121" t="s">
        <v>824</v>
      </c>
      <c r="N175" s="122">
        <v>392</v>
      </c>
      <c r="O175" s="122" t="s">
        <v>233</v>
      </c>
      <c r="P175" s="122" t="s">
        <v>234</v>
      </c>
      <c r="Q175" s="123">
        <f t="shared" si="109"/>
        <v>329.41176470588238</v>
      </c>
      <c r="R175" s="124">
        <f t="shared" si="110"/>
        <v>62.588235294117652</v>
      </c>
      <c r="S175" s="124">
        <f t="shared" si="111"/>
        <v>392</v>
      </c>
      <c r="T175" s="124">
        <f t="shared" si="126"/>
        <v>392</v>
      </c>
      <c r="U175" s="124">
        <f t="shared" si="112"/>
        <v>392</v>
      </c>
      <c r="V175" s="125" t="s">
        <v>229</v>
      </c>
      <c r="W175" s="126">
        <v>46090</v>
      </c>
      <c r="X175" s="166" t="s">
        <v>870</v>
      </c>
      <c r="Y175" s="167" t="s">
        <v>236</v>
      </c>
      <c r="Z175" s="168" t="s">
        <v>871</v>
      </c>
      <c r="AA175" s="127">
        <v>500</v>
      </c>
      <c r="AB175" s="127" t="s">
        <v>233</v>
      </c>
      <c r="AC175" s="127" t="s">
        <v>234</v>
      </c>
      <c r="AD175" s="128">
        <f t="shared" si="113"/>
        <v>420.1680672268908</v>
      </c>
      <c r="AE175" s="129">
        <f t="shared" si="114"/>
        <v>79.831932773109259</v>
      </c>
      <c r="AF175" s="129">
        <f t="shared" si="115"/>
        <v>500.00000000000006</v>
      </c>
      <c r="AG175" s="129">
        <f t="shared" si="127"/>
        <v>500</v>
      </c>
      <c r="AH175" s="129">
        <f t="shared" si="116"/>
        <v>500.00000000000006</v>
      </c>
      <c r="AI175" s="130" t="s">
        <v>229</v>
      </c>
      <c r="AJ175" s="131">
        <v>46090</v>
      </c>
      <c r="AK175" s="132" t="s">
        <v>872</v>
      </c>
      <c r="AL175" s="169" t="s">
        <v>236</v>
      </c>
      <c r="AM175" s="133" t="s">
        <v>873</v>
      </c>
      <c r="AN175" s="134">
        <v>590</v>
      </c>
      <c r="AO175" s="134" t="s">
        <v>233</v>
      </c>
      <c r="AP175" s="135" t="s">
        <v>234</v>
      </c>
      <c r="AQ175" s="136">
        <f t="shared" si="117"/>
        <v>495.79831932773112</v>
      </c>
      <c r="AR175" s="137">
        <f t="shared" si="118"/>
        <v>94.201680672268921</v>
      </c>
      <c r="AS175" s="137">
        <f t="shared" si="119"/>
        <v>590</v>
      </c>
      <c r="AT175" s="137">
        <f t="shared" si="128"/>
        <v>590</v>
      </c>
      <c r="AU175" s="137">
        <f t="shared" si="120"/>
        <v>590</v>
      </c>
      <c r="AV175" s="138">
        <f t="shared" si="121"/>
        <v>494</v>
      </c>
      <c r="AW175" s="138">
        <f t="shared" si="122"/>
        <v>494</v>
      </c>
      <c r="AX175" s="138">
        <f t="shared" si="123"/>
        <v>99.136269851149834</v>
      </c>
      <c r="AY175" s="139">
        <f t="shared" si="124"/>
        <v>0.20068070820070816</v>
      </c>
      <c r="AZ175" s="5"/>
      <c r="BA175" s="7">
        <f t="shared" si="125"/>
        <v>3</v>
      </c>
      <c r="BB175" s="7"/>
    </row>
    <row r="176" spans="1:54" ht="105">
      <c r="A176" s="6" t="s">
        <v>223</v>
      </c>
      <c r="B176" s="6" t="s">
        <v>301</v>
      </c>
      <c r="C176" s="6">
        <v>60121124</v>
      </c>
      <c r="D176" s="6" t="s">
        <v>874</v>
      </c>
      <c r="E176" s="162" t="s">
        <v>875</v>
      </c>
      <c r="F176" s="119" t="s">
        <v>227</v>
      </c>
      <c r="G176" s="163">
        <v>1</v>
      </c>
      <c r="H176" s="119" t="s">
        <v>228</v>
      </c>
      <c r="I176" s="120" t="s">
        <v>229</v>
      </c>
      <c r="J176" s="121">
        <v>46090</v>
      </c>
      <c r="K176" s="164" t="s">
        <v>647</v>
      </c>
      <c r="L176" s="165" t="s">
        <v>236</v>
      </c>
      <c r="M176" s="121" t="s">
        <v>648</v>
      </c>
      <c r="N176" s="122">
        <v>6620</v>
      </c>
      <c r="O176" s="122" t="s">
        <v>240</v>
      </c>
      <c r="P176" s="122" t="s">
        <v>234</v>
      </c>
      <c r="Q176" s="123">
        <f t="shared" si="109"/>
        <v>6620</v>
      </c>
      <c r="R176" s="124">
        <f t="shared" si="110"/>
        <v>1257.8</v>
      </c>
      <c r="S176" s="124">
        <f t="shared" si="111"/>
        <v>7877.8</v>
      </c>
      <c r="T176" s="124">
        <f t="shared" si="126"/>
        <v>6620</v>
      </c>
      <c r="U176" s="124">
        <f t="shared" si="112"/>
        <v>7877.8</v>
      </c>
      <c r="V176" s="125" t="s">
        <v>229</v>
      </c>
      <c r="W176" s="126">
        <v>46090</v>
      </c>
      <c r="X176" s="166" t="s">
        <v>786</v>
      </c>
      <c r="Y176" s="167" t="s">
        <v>236</v>
      </c>
      <c r="Z176" s="168" t="s">
        <v>787</v>
      </c>
      <c r="AA176" s="127">
        <v>6500</v>
      </c>
      <c r="AB176" s="127" t="s">
        <v>233</v>
      </c>
      <c r="AC176" s="127" t="s">
        <v>234</v>
      </c>
      <c r="AD176" s="128">
        <f t="shared" si="113"/>
        <v>5462.1848739495799</v>
      </c>
      <c r="AE176" s="129">
        <f t="shared" si="114"/>
        <v>1037.8151260504203</v>
      </c>
      <c r="AF176" s="129">
        <f t="shared" si="115"/>
        <v>6500</v>
      </c>
      <c r="AG176" s="129">
        <f t="shared" si="127"/>
        <v>6500</v>
      </c>
      <c r="AH176" s="129">
        <f t="shared" si="116"/>
        <v>6500</v>
      </c>
      <c r="AI176" s="130" t="s">
        <v>229</v>
      </c>
      <c r="AJ176" s="131">
        <v>46090</v>
      </c>
      <c r="AK176" s="132" t="s">
        <v>876</v>
      </c>
      <c r="AL176" s="169" t="s">
        <v>236</v>
      </c>
      <c r="AM176" s="133" t="s">
        <v>877</v>
      </c>
      <c r="AN176" s="134">
        <v>8385</v>
      </c>
      <c r="AO176" s="134" t="s">
        <v>233</v>
      </c>
      <c r="AP176" s="135" t="s">
        <v>234</v>
      </c>
      <c r="AQ176" s="136">
        <f t="shared" si="117"/>
        <v>7046.2184873949582</v>
      </c>
      <c r="AR176" s="137">
        <f t="shared" si="118"/>
        <v>1338.7815126050421</v>
      </c>
      <c r="AS176" s="137">
        <f t="shared" si="119"/>
        <v>8385</v>
      </c>
      <c r="AT176" s="137">
        <f t="shared" si="128"/>
        <v>8385</v>
      </c>
      <c r="AU176" s="137">
        <f t="shared" si="120"/>
        <v>8385</v>
      </c>
      <c r="AV176" s="138">
        <f t="shared" si="121"/>
        <v>7587.5999999999995</v>
      </c>
      <c r="AW176" s="138">
        <f t="shared" si="122"/>
        <v>7587.5999999999995</v>
      </c>
      <c r="AX176" s="138">
        <f t="shared" si="123"/>
        <v>975.43235541989338</v>
      </c>
      <c r="AY176" s="139">
        <f t="shared" si="124"/>
        <v>0.12855611200114575</v>
      </c>
      <c r="AZ176" s="5"/>
      <c r="BA176" s="7">
        <f t="shared" si="125"/>
        <v>3</v>
      </c>
      <c r="BB176" s="7"/>
    </row>
    <row r="177" spans="1:54" ht="75">
      <c r="A177" s="6" t="s">
        <v>223</v>
      </c>
      <c r="B177" s="6" t="s">
        <v>301</v>
      </c>
      <c r="C177" s="6">
        <v>60121124</v>
      </c>
      <c r="D177" s="6" t="s">
        <v>878</v>
      </c>
      <c r="E177" s="162" t="s">
        <v>879</v>
      </c>
      <c r="F177" s="119" t="s">
        <v>227</v>
      </c>
      <c r="G177" s="163">
        <v>1</v>
      </c>
      <c r="H177" s="119" t="s">
        <v>228</v>
      </c>
      <c r="I177" s="120" t="s">
        <v>229</v>
      </c>
      <c r="J177" s="121">
        <v>46090</v>
      </c>
      <c r="K177" s="164" t="s">
        <v>308</v>
      </c>
      <c r="L177" s="165" t="s">
        <v>236</v>
      </c>
      <c r="M177" s="121" t="s">
        <v>824</v>
      </c>
      <c r="N177" s="122">
        <v>600</v>
      </c>
      <c r="O177" s="122" t="s">
        <v>233</v>
      </c>
      <c r="P177" s="122" t="s">
        <v>234</v>
      </c>
      <c r="Q177" s="123">
        <f t="shared" si="109"/>
        <v>504.20168067226894</v>
      </c>
      <c r="R177" s="124">
        <f t="shared" si="110"/>
        <v>95.798319327731093</v>
      </c>
      <c r="S177" s="124">
        <f t="shared" si="111"/>
        <v>600</v>
      </c>
      <c r="T177" s="124">
        <f t="shared" si="126"/>
        <v>600</v>
      </c>
      <c r="U177" s="124">
        <f t="shared" si="112"/>
        <v>600</v>
      </c>
      <c r="V177" s="125" t="s">
        <v>229</v>
      </c>
      <c r="W177" s="126">
        <v>46090</v>
      </c>
      <c r="X177" s="166" t="s">
        <v>870</v>
      </c>
      <c r="Y177" s="167" t="s">
        <v>236</v>
      </c>
      <c r="Z177" s="168" t="s">
        <v>871</v>
      </c>
      <c r="AA177" s="127">
        <v>500</v>
      </c>
      <c r="AB177" s="127" t="s">
        <v>233</v>
      </c>
      <c r="AC177" s="127" t="s">
        <v>234</v>
      </c>
      <c r="AD177" s="128">
        <f t="shared" si="113"/>
        <v>420.1680672268908</v>
      </c>
      <c r="AE177" s="129">
        <f t="shared" si="114"/>
        <v>79.831932773109259</v>
      </c>
      <c r="AF177" s="129">
        <f t="shared" si="115"/>
        <v>500.00000000000006</v>
      </c>
      <c r="AG177" s="129">
        <f t="shared" si="127"/>
        <v>500</v>
      </c>
      <c r="AH177" s="129">
        <f t="shared" si="116"/>
        <v>500.00000000000006</v>
      </c>
      <c r="AI177" s="130" t="s">
        <v>229</v>
      </c>
      <c r="AJ177" s="131">
        <v>46090</v>
      </c>
      <c r="AK177" s="132" t="s">
        <v>872</v>
      </c>
      <c r="AL177" s="169" t="s">
        <v>236</v>
      </c>
      <c r="AM177" s="133" t="s">
        <v>873</v>
      </c>
      <c r="AN177" s="134">
        <v>590</v>
      </c>
      <c r="AO177" s="134" t="s">
        <v>233</v>
      </c>
      <c r="AP177" s="135" t="s">
        <v>234</v>
      </c>
      <c r="AQ177" s="136">
        <f t="shared" si="117"/>
        <v>495.79831932773112</v>
      </c>
      <c r="AR177" s="137">
        <f t="shared" si="118"/>
        <v>94.201680672268921</v>
      </c>
      <c r="AS177" s="137">
        <f t="shared" si="119"/>
        <v>590</v>
      </c>
      <c r="AT177" s="137">
        <f t="shared" si="128"/>
        <v>590</v>
      </c>
      <c r="AU177" s="137">
        <f t="shared" si="120"/>
        <v>590</v>
      </c>
      <c r="AV177" s="138">
        <f t="shared" si="121"/>
        <v>563.33333333333337</v>
      </c>
      <c r="AW177" s="138">
        <f t="shared" si="122"/>
        <v>563.33333333333337</v>
      </c>
      <c r="AX177" s="138">
        <f t="shared" si="123"/>
        <v>55.075705472860982</v>
      </c>
      <c r="AY177" s="139">
        <f t="shared" si="124"/>
        <v>9.7767524508037246E-2</v>
      </c>
      <c r="AZ177" s="5"/>
      <c r="BA177" s="7">
        <f t="shared" si="125"/>
        <v>3</v>
      </c>
      <c r="BB177" s="7"/>
    </row>
    <row r="178" spans="1:54" ht="75">
      <c r="A178" s="6" t="s">
        <v>223</v>
      </c>
      <c r="B178" s="6" t="s">
        <v>301</v>
      </c>
      <c r="C178" s="6">
        <v>14121901</v>
      </c>
      <c r="D178" s="6" t="s">
        <v>880</v>
      </c>
      <c r="E178" s="162" t="s">
        <v>881</v>
      </c>
      <c r="F178" s="119" t="s">
        <v>227</v>
      </c>
      <c r="G178" s="163">
        <v>1</v>
      </c>
      <c r="H178" s="119" t="s">
        <v>228</v>
      </c>
      <c r="I178" s="120" t="s">
        <v>229</v>
      </c>
      <c r="J178" s="121">
        <v>46090</v>
      </c>
      <c r="K178" s="164" t="s">
        <v>882</v>
      </c>
      <c r="L178" s="165" t="s">
        <v>236</v>
      </c>
      <c r="M178" s="121" t="s">
        <v>883</v>
      </c>
      <c r="N178" s="122">
        <v>500</v>
      </c>
      <c r="O178" s="122" t="s">
        <v>233</v>
      </c>
      <c r="P178" s="122" t="s">
        <v>234</v>
      </c>
      <c r="Q178" s="123">
        <f t="shared" si="109"/>
        <v>420.1680672268908</v>
      </c>
      <c r="R178" s="124">
        <f t="shared" si="110"/>
        <v>79.831932773109259</v>
      </c>
      <c r="S178" s="124">
        <f t="shared" si="111"/>
        <v>500.00000000000006</v>
      </c>
      <c r="T178" s="124">
        <f t="shared" si="126"/>
        <v>500</v>
      </c>
      <c r="U178" s="124">
        <f t="shared" si="112"/>
        <v>500.00000000000006</v>
      </c>
      <c r="V178" s="125" t="s">
        <v>229</v>
      </c>
      <c r="W178" s="126">
        <v>46090</v>
      </c>
      <c r="X178" s="166" t="s">
        <v>884</v>
      </c>
      <c r="Y178" s="167" t="s">
        <v>236</v>
      </c>
      <c r="Z178" s="168" t="s">
        <v>885</v>
      </c>
      <c r="AA178" s="127">
        <v>410</v>
      </c>
      <c r="AB178" s="127" t="s">
        <v>233</v>
      </c>
      <c r="AC178" s="127" t="s">
        <v>234</v>
      </c>
      <c r="AD178" s="128">
        <f t="shared" si="113"/>
        <v>344.53781512605042</v>
      </c>
      <c r="AE178" s="129">
        <f t="shared" si="114"/>
        <v>65.462184873949582</v>
      </c>
      <c r="AF178" s="129">
        <f t="shared" si="115"/>
        <v>410</v>
      </c>
      <c r="AG178" s="129">
        <f t="shared" si="127"/>
        <v>410</v>
      </c>
      <c r="AH178" s="129">
        <f t="shared" si="116"/>
        <v>410</v>
      </c>
      <c r="AI178" s="130" t="s">
        <v>229</v>
      </c>
      <c r="AJ178" s="131">
        <v>46090</v>
      </c>
      <c r="AK178" s="132" t="s">
        <v>308</v>
      </c>
      <c r="AL178" s="169" t="s">
        <v>236</v>
      </c>
      <c r="AM178" s="133" t="s">
        <v>824</v>
      </c>
      <c r="AN178" s="134">
        <v>500</v>
      </c>
      <c r="AO178" s="134" t="s">
        <v>233</v>
      </c>
      <c r="AP178" s="135" t="s">
        <v>234</v>
      </c>
      <c r="AQ178" s="136">
        <f t="shared" si="117"/>
        <v>420.1680672268908</v>
      </c>
      <c r="AR178" s="137">
        <f t="shared" si="118"/>
        <v>79.831932773109259</v>
      </c>
      <c r="AS178" s="137">
        <f t="shared" si="119"/>
        <v>500.00000000000006</v>
      </c>
      <c r="AT178" s="137">
        <f t="shared" si="128"/>
        <v>500</v>
      </c>
      <c r="AU178" s="137">
        <f t="shared" si="120"/>
        <v>500.00000000000006</v>
      </c>
      <c r="AV178" s="138">
        <f t="shared" si="121"/>
        <v>470</v>
      </c>
      <c r="AW178" s="138">
        <f t="shared" si="122"/>
        <v>470</v>
      </c>
      <c r="AX178" s="138">
        <f t="shared" si="123"/>
        <v>51.961524227066356</v>
      </c>
      <c r="AY178" s="139">
        <f t="shared" si="124"/>
        <v>0.1105564345256731</v>
      </c>
      <c r="AZ178" s="5"/>
      <c r="BA178" s="7">
        <f t="shared" si="125"/>
        <v>3</v>
      </c>
      <c r="BB178" s="7"/>
    </row>
    <row r="179" spans="1:54" ht="75">
      <c r="A179" s="6" t="s">
        <v>223</v>
      </c>
      <c r="B179" s="6" t="s">
        <v>301</v>
      </c>
      <c r="C179" s="6">
        <v>31201610</v>
      </c>
      <c r="D179" s="6" t="s">
        <v>886</v>
      </c>
      <c r="E179" s="162" t="s">
        <v>887</v>
      </c>
      <c r="F179" s="119" t="s">
        <v>227</v>
      </c>
      <c r="G179" s="163">
        <v>1</v>
      </c>
      <c r="H179" s="119" t="s">
        <v>228</v>
      </c>
      <c r="I179" s="120" t="s">
        <v>229</v>
      </c>
      <c r="J179" s="121">
        <v>46090</v>
      </c>
      <c r="K179" s="164" t="s">
        <v>647</v>
      </c>
      <c r="L179" s="165" t="s">
        <v>236</v>
      </c>
      <c r="M179" s="121" t="s">
        <v>648</v>
      </c>
      <c r="N179" s="122">
        <v>2700</v>
      </c>
      <c r="O179" s="122" t="s">
        <v>240</v>
      </c>
      <c r="P179" s="122" t="s">
        <v>234</v>
      </c>
      <c r="Q179" s="123">
        <f t="shared" si="109"/>
        <v>2700</v>
      </c>
      <c r="R179" s="124">
        <f t="shared" si="110"/>
        <v>513</v>
      </c>
      <c r="S179" s="124">
        <f t="shared" si="111"/>
        <v>3213</v>
      </c>
      <c r="T179" s="124">
        <f t="shared" si="126"/>
        <v>2700</v>
      </c>
      <c r="U179" s="124">
        <f t="shared" si="112"/>
        <v>3213</v>
      </c>
      <c r="V179" s="125" t="s">
        <v>229</v>
      </c>
      <c r="W179" s="126">
        <v>46090</v>
      </c>
      <c r="X179" s="166" t="s">
        <v>888</v>
      </c>
      <c r="Y179" s="167" t="s">
        <v>236</v>
      </c>
      <c r="Z179" s="168" t="s">
        <v>885</v>
      </c>
      <c r="AA179" s="127">
        <v>3500</v>
      </c>
      <c r="AB179" s="127" t="s">
        <v>233</v>
      </c>
      <c r="AC179" s="127" t="s">
        <v>234</v>
      </c>
      <c r="AD179" s="128">
        <f t="shared" si="113"/>
        <v>2941.1764705882356</v>
      </c>
      <c r="AE179" s="129">
        <f t="shared" si="114"/>
        <v>558.82352941176475</v>
      </c>
      <c r="AF179" s="129">
        <f t="shared" si="115"/>
        <v>3500.0000000000005</v>
      </c>
      <c r="AG179" s="129">
        <f t="shared" si="127"/>
        <v>3500</v>
      </c>
      <c r="AH179" s="129">
        <f t="shared" si="116"/>
        <v>3500.0000000000005</v>
      </c>
      <c r="AI179" s="130" t="s">
        <v>229</v>
      </c>
      <c r="AJ179" s="131">
        <v>46090</v>
      </c>
      <c r="AK179" s="132" t="s">
        <v>889</v>
      </c>
      <c r="AL179" s="169" t="s">
        <v>236</v>
      </c>
      <c r="AM179" s="133" t="s">
        <v>890</v>
      </c>
      <c r="AN179" s="134">
        <v>2618</v>
      </c>
      <c r="AO179" s="134" t="s">
        <v>233</v>
      </c>
      <c r="AP179" s="135" t="s">
        <v>234</v>
      </c>
      <c r="AQ179" s="136">
        <f t="shared" si="117"/>
        <v>2200</v>
      </c>
      <c r="AR179" s="137">
        <f t="shared" si="118"/>
        <v>418</v>
      </c>
      <c r="AS179" s="137">
        <f t="shared" si="119"/>
        <v>2618</v>
      </c>
      <c r="AT179" s="137">
        <f t="shared" si="128"/>
        <v>2618</v>
      </c>
      <c r="AU179" s="137">
        <f t="shared" si="120"/>
        <v>2618</v>
      </c>
      <c r="AV179" s="138">
        <f t="shared" si="121"/>
        <v>3110.3333333333335</v>
      </c>
      <c r="AW179" s="138">
        <f t="shared" si="122"/>
        <v>3110.3333333333335</v>
      </c>
      <c r="AX179" s="138">
        <f t="shared" si="123"/>
        <v>449.87368597567007</v>
      </c>
      <c r="AY179" s="139">
        <f t="shared" si="124"/>
        <v>0.14463841581041798</v>
      </c>
      <c r="AZ179" s="5"/>
      <c r="BA179" s="7">
        <f t="shared" si="125"/>
        <v>3</v>
      </c>
      <c r="BB179" s="7"/>
    </row>
    <row r="180" spans="1:54" ht="90">
      <c r="A180" s="6" t="s">
        <v>223</v>
      </c>
      <c r="B180" s="6" t="s">
        <v>301</v>
      </c>
      <c r="C180" s="6">
        <v>31201610</v>
      </c>
      <c r="D180" s="6" t="s">
        <v>891</v>
      </c>
      <c r="E180" s="162" t="s">
        <v>892</v>
      </c>
      <c r="F180" s="119" t="s">
        <v>227</v>
      </c>
      <c r="G180" s="163">
        <v>1</v>
      </c>
      <c r="H180" s="119" t="s">
        <v>228</v>
      </c>
      <c r="I180" s="120" t="s">
        <v>229</v>
      </c>
      <c r="J180" s="121">
        <v>46090</v>
      </c>
      <c r="K180" s="164" t="s">
        <v>647</v>
      </c>
      <c r="L180" s="165" t="s">
        <v>236</v>
      </c>
      <c r="M180" s="121" t="s">
        <v>648</v>
      </c>
      <c r="N180" s="122">
        <v>13000</v>
      </c>
      <c r="O180" s="122" t="s">
        <v>240</v>
      </c>
      <c r="P180" s="122" t="s">
        <v>234</v>
      </c>
      <c r="Q180" s="123">
        <f t="shared" si="109"/>
        <v>13000</v>
      </c>
      <c r="R180" s="124">
        <f t="shared" si="110"/>
        <v>2470</v>
      </c>
      <c r="S180" s="124">
        <f t="shared" si="111"/>
        <v>15470</v>
      </c>
      <c r="T180" s="124">
        <f t="shared" si="126"/>
        <v>13000</v>
      </c>
      <c r="U180" s="124">
        <f t="shared" si="112"/>
        <v>15470</v>
      </c>
      <c r="V180" s="125" t="s">
        <v>229</v>
      </c>
      <c r="W180" s="126">
        <v>46090</v>
      </c>
      <c r="X180" s="166" t="s">
        <v>308</v>
      </c>
      <c r="Y180" s="167" t="s">
        <v>236</v>
      </c>
      <c r="Z180" s="168" t="s">
        <v>824</v>
      </c>
      <c r="AA180" s="127">
        <v>16200</v>
      </c>
      <c r="AB180" s="127" t="s">
        <v>233</v>
      </c>
      <c r="AC180" s="127" t="s">
        <v>234</v>
      </c>
      <c r="AD180" s="128">
        <f t="shared" si="113"/>
        <v>13613.44537815126</v>
      </c>
      <c r="AE180" s="129">
        <f t="shared" si="114"/>
        <v>2586.5546218487393</v>
      </c>
      <c r="AF180" s="129">
        <f t="shared" si="115"/>
        <v>16200</v>
      </c>
      <c r="AG180" s="129">
        <f t="shared" si="127"/>
        <v>16200</v>
      </c>
      <c r="AH180" s="129">
        <f t="shared" si="116"/>
        <v>16200</v>
      </c>
      <c r="AI180" s="130" t="s">
        <v>229</v>
      </c>
      <c r="AJ180" s="131">
        <v>46090</v>
      </c>
      <c r="AK180" s="132" t="s">
        <v>893</v>
      </c>
      <c r="AL180" s="169" t="s">
        <v>236</v>
      </c>
      <c r="AM180" s="133" t="s">
        <v>894</v>
      </c>
      <c r="AN180" s="134">
        <v>16800</v>
      </c>
      <c r="AO180" s="134" t="s">
        <v>233</v>
      </c>
      <c r="AP180" s="135" t="s">
        <v>234</v>
      </c>
      <c r="AQ180" s="136">
        <f t="shared" si="117"/>
        <v>14117.64705882353</v>
      </c>
      <c r="AR180" s="137">
        <f t="shared" si="118"/>
        <v>2682.3529411764707</v>
      </c>
      <c r="AS180" s="137">
        <f t="shared" si="119"/>
        <v>16800</v>
      </c>
      <c r="AT180" s="137">
        <f t="shared" si="128"/>
        <v>16800</v>
      </c>
      <c r="AU180" s="137">
        <f t="shared" si="120"/>
        <v>16800</v>
      </c>
      <c r="AV180" s="138">
        <f t="shared" si="121"/>
        <v>16156.666666666666</v>
      </c>
      <c r="AW180" s="138">
        <f t="shared" si="122"/>
        <v>16156.666666666666</v>
      </c>
      <c r="AX180" s="138">
        <f t="shared" si="123"/>
        <v>666.05805552769448</v>
      </c>
      <c r="AY180" s="139">
        <f t="shared" si="124"/>
        <v>4.122496733202153E-2</v>
      </c>
      <c r="AZ180" s="5"/>
      <c r="BA180" s="7">
        <f t="shared" si="125"/>
        <v>3</v>
      </c>
      <c r="BB180" s="7"/>
    </row>
    <row r="181" spans="1:54" ht="75">
      <c r="A181" s="6" t="s">
        <v>223</v>
      </c>
      <c r="B181" s="6" t="s">
        <v>301</v>
      </c>
      <c r="C181" s="6">
        <v>31201610</v>
      </c>
      <c r="D181" s="6" t="s">
        <v>895</v>
      </c>
      <c r="E181" s="162" t="s">
        <v>896</v>
      </c>
      <c r="F181" s="119" t="s">
        <v>227</v>
      </c>
      <c r="G181" s="163">
        <v>1</v>
      </c>
      <c r="H181" s="119" t="s">
        <v>228</v>
      </c>
      <c r="I181" s="120" t="s">
        <v>229</v>
      </c>
      <c r="J181" s="121">
        <v>46090</v>
      </c>
      <c r="K181" s="164" t="s">
        <v>897</v>
      </c>
      <c r="L181" s="165" t="s">
        <v>236</v>
      </c>
      <c r="M181" s="121" t="s">
        <v>898</v>
      </c>
      <c r="N181" s="122">
        <v>6600</v>
      </c>
      <c r="O181" s="122" t="s">
        <v>240</v>
      </c>
      <c r="P181" s="122" t="s">
        <v>234</v>
      </c>
      <c r="Q181" s="123">
        <f t="shared" si="109"/>
        <v>6600</v>
      </c>
      <c r="R181" s="124">
        <f t="shared" si="110"/>
        <v>1254</v>
      </c>
      <c r="S181" s="124">
        <f t="shared" si="111"/>
        <v>7854</v>
      </c>
      <c r="T181" s="124">
        <f t="shared" si="126"/>
        <v>6600</v>
      </c>
      <c r="U181" s="124">
        <f t="shared" si="112"/>
        <v>7854</v>
      </c>
      <c r="V181" s="125" t="s">
        <v>229</v>
      </c>
      <c r="W181" s="126">
        <v>46090</v>
      </c>
      <c r="X181" s="166" t="s">
        <v>786</v>
      </c>
      <c r="Y181" s="167" t="s">
        <v>236</v>
      </c>
      <c r="Z181" s="168" t="s">
        <v>787</v>
      </c>
      <c r="AA181" s="127">
        <v>7900</v>
      </c>
      <c r="AB181" s="127" t="s">
        <v>233</v>
      </c>
      <c r="AC181" s="127" t="s">
        <v>234</v>
      </c>
      <c r="AD181" s="128">
        <f t="shared" si="113"/>
        <v>6638.6554621848745</v>
      </c>
      <c r="AE181" s="129">
        <f t="shared" si="114"/>
        <v>1261.3445378151262</v>
      </c>
      <c r="AF181" s="129">
        <f t="shared" si="115"/>
        <v>7900.0000000000009</v>
      </c>
      <c r="AG181" s="129">
        <f t="shared" si="127"/>
        <v>7900</v>
      </c>
      <c r="AH181" s="129">
        <f t="shared" si="116"/>
        <v>7900.0000000000009</v>
      </c>
      <c r="AI181" s="130" t="s">
        <v>229</v>
      </c>
      <c r="AJ181" s="131">
        <v>46090</v>
      </c>
      <c r="AK181" s="132" t="s">
        <v>899</v>
      </c>
      <c r="AL181" s="169" t="s">
        <v>236</v>
      </c>
      <c r="AM181" s="133" t="s">
        <v>900</v>
      </c>
      <c r="AN181" s="134">
        <v>6500</v>
      </c>
      <c r="AO181" s="134" t="s">
        <v>233</v>
      </c>
      <c r="AP181" s="135" t="s">
        <v>234</v>
      </c>
      <c r="AQ181" s="136">
        <f t="shared" si="117"/>
        <v>5462.1848739495799</v>
      </c>
      <c r="AR181" s="137">
        <f t="shared" si="118"/>
        <v>1037.8151260504203</v>
      </c>
      <c r="AS181" s="137">
        <f t="shared" si="119"/>
        <v>6500</v>
      </c>
      <c r="AT181" s="137">
        <f t="shared" si="128"/>
        <v>6500</v>
      </c>
      <c r="AU181" s="137">
        <f t="shared" si="120"/>
        <v>6500</v>
      </c>
      <c r="AV181" s="138">
        <f t="shared" si="121"/>
        <v>7418</v>
      </c>
      <c r="AW181" s="138">
        <f t="shared" si="122"/>
        <v>7418</v>
      </c>
      <c r="AX181" s="138">
        <f t="shared" si="123"/>
        <v>795.34395075338341</v>
      </c>
      <c r="AY181" s="139">
        <f t="shared" si="124"/>
        <v>0.10721811145232993</v>
      </c>
      <c r="AZ181" s="5"/>
      <c r="BA181" s="7">
        <f t="shared" si="125"/>
        <v>3</v>
      </c>
      <c r="BB181" s="7"/>
    </row>
    <row r="182" spans="1:54" ht="75">
      <c r="A182" s="6" t="s">
        <v>223</v>
      </c>
      <c r="B182" s="6" t="s">
        <v>224</v>
      </c>
      <c r="C182" s="6">
        <v>55121714</v>
      </c>
      <c r="D182" s="6" t="s">
        <v>901</v>
      </c>
      <c r="E182" s="162" t="s">
        <v>902</v>
      </c>
      <c r="F182" s="119" t="s">
        <v>227</v>
      </c>
      <c r="G182" s="163">
        <v>1</v>
      </c>
      <c r="H182" s="119" t="s">
        <v>228</v>
      </c>
      <c r="I182" s="120" t="s">
        <v>276</v>
      </c>
      <c r="J182" s="121">
        <v>46070</v>
      </c>
      <c r="K182" s="164" t="s">
        <v>243</v>
      </c>
      <c r="L182" s="165" t="s">
        <v>236</v>
      </c>
      <c r="M182" s="121" t="s">
        <v>239</v>
      </c>
      <c r="N182" s="122">
        <v>240000</v>
      </c>
      <c r="O182" s="122" t="s">
        <v>240</v>
      </c>
      <c r="P182" s="122" t="s">
        <v>234</v>
      </c>
      <c r="Q182" s="123">
        <f t="shared" si="109"/>
        <v>240000</v>
      </c>
      <c r="R182" s="124">
        <f t="shared" si="110"/>
        <v>45600</v>
      </c>
      <c r="S182" s="124">
        <f t="shared" si="111"/>
        <v>285600</v>
      </c>
      <c r="T182" s="124">
        <f t="shared" si="126"/>
        <v>240000</v>
      </c>
      <c r="U182" s="124">
        <f t="shared" si="112"/>
        <v>285600</v>
      </c>
      <c r="V182" s="125" t="s">
        <v>276</v>
      </c>
      <c r="W182" s="126">
        <v>46070</v>
      </c>
      <c r="X182" s="166" t="s">
        <v>277</v>
      </c>
      <c r="Y182" s="167" t="s">
        <v>236</v>
      </c>
      <c r="Z182" s="168" t="s">
        <v>254</v>
      </c>
      <c r="AA182" s="127">
        <v>220000</v>
      </c>
      <c r="AB182" s="127" t="s">
        <v>240</v>
      </c>
      <c r="AC182" s="127" t="s">
        <v>234</v>
      </c>
      <c r="AD182" s="128">
        <f t="shared" si="113"/>
        <v>220000</v>
      </c>
      <c r="AE182" s="129">
        <f t="shared" si="114"/>
        <v>41800</v>
      </c>
      <c r="AF182" s="129">
        <f t="shared" si="115"/>
        <v>261800</v>
      </c>
      <c r="AG182" s="129">
        <f t="shared" si="127"/>
        <v>220000</v>
      </c>
      <c r="AH182" s="129">
        <f t="shared" si="116"/>
        <v>261800</v>
      </c>
      <c r="AI182" s="130" t="s">
        <v>276</v>
      </c>
      <c r="AJ182" s="131">
        <v>46071</v>
      </c>
      <c r="AK182" s="132" t="s">
        <v>235</v>
      </c>
      <c r="AL182" s="169" t="s">
        <v>231</v>
      </c>
      <c r="AM182" s="133" t="s">
        <v>247</v>
      </c>
      <c r="AN182" s="134">
        <v>290000</v>
      </c>
      <c r="AO182" s="134" t="s">
        <v>233</v>
      </c>
      <c r="AP182" s="135" t="s">
        <v>234</v>
      </c>
      <c r="AQ182" s="136">
        <f t="shared" si="117"/>
        <v>243697.47899159664</v>
      </c>
      <c r="AR182" s="137">
        <f t="shared" si="118"/>
        <v>46302.521008403361</v>
      </c>
      <c r="AS182" s="137">
        <f t="shared" si="119"/>
        <v>290000</v>
      </c>
      <c r="AT182" s="137">
        <f t="shared" si="128"/>
        <v>290000</v>
      </c>
      <c r="AU182" s="137">
        <f t="shared" si="120"/>
        <v>290000</v>
      </c>
      <c r="AV182" s="138">
        <f t="shared" si="121"/>
        <v>279133.33333333331</v>
      </c>
      <c r="AW182" s="138">
        <f t="shared" si="122"/>
        <v>279133.33333333331</v>
      </c>
      <c r="AX182" s="138">
        <f t="shared" si="123"/>
        <v>15171.464442608476</v>
      </c>
      <c r="AY182" s="139">
        <f t="shared" si="124"/>
        <v>5.4352034067142861E-2</v>
      </c>
      <c r="AZ182" s="5" t="s">
        <v>903</v>
      </c>
      <c r="BA182" s="7">
        <f t="shared" si="125"/>
        <v>3</v>
      </c>
      <c r="BB182" s="7"/>
    </row>
    <row r="183" spans="1:54" ht="60">
      <c r="A183" s="6" t="s">
        <v>223</v>
      </c>
      <c r="B183" s="6" t="s">
        <v>224</v>
      </c>
      <c r="C183" s="6">
        <v>55121714</v>
      </c>
      <c r="D183" s="6" t="s">
        <v>904</v>
      </c>
      <c r="E183" s="162" t="s">
        <v>905</v>
      </c>
      <c r="F183" s="119" t="s">
        <v>227</v>
      </c>
      <c r="G183" s="163">
        <v>1</v>
      </c>
      <c r="H183" s="119" t="s">
        <v>228</v>
      </c>
      <c r="I183" s="120" t="s">
        <v>276</v>
      </c>
      <c r="J183" s="121">
        <v>46070</v>
      </c>
      <c r="K183" s="164" t="s">
        <v>243</v>
      </c>
      <c r="L183" s="165" t="s">
        <v>236</v>
      </c>
      <c r="M183" s="121" t="s">
        <v>239</v>
      </c>
      <c r="N183" s="122">
        <v>80000</v>
      </c>
      <c r="O183" s="122" t="s">
        <v>240</v>
      </c>
      <c r="P183" s="122" t="s">
        <v>234</v>
      </c>
      <c r="Q183" s="123">
        <f t="shared" si="109"/>
        <v>80000</v>
      </c>
      <c r="R183" s="124">
        <f t="shared" si="110"/>
        <v>15200</v>
      </c>
      <c r="S183" s="124">
        <f t="shared" si="111"/>
        <v>95200</v>
      </c>
      <c r="T183" s="124">
        <f t="shared" si="126"/>
        <v>80000</v>
      </c>
      <c r="U183" s="124">
        <f t="shared" si="112"/>
        <v>95200</v>
      </c>
      <c r="V183" s="125" t="s">
        <v>276</v>
      </c>
      <c r="W183" s="126">
        <v>46070</v>
      </c>
      <c r="X183" s="166" t="s">
        <v>265</v>
      </c>
      <c r="Y183" s="167" t="s">
        <v>236</v>
      </c>
      <c r="Z183" s="168" t="s">
        <v>587</v>
      </c>
      <c r="AA183" s="127">
        <v>75000</v>
      </c>
      <c r="AB183" s="127" t="s">
        <v>240</v>
      </c>
      <c r="AC183" s="127" t="s">
        <v>234</v>
      </c>
      <c r="AD183" s="128">
        <f t="shared" si="113"/>
        <v>75000</v>
      </c>
      <c r="AE183" s="129">
        <f t="shared" si="114"/>
        <v>14250</v>
      </c>
      <c r="AF183" s="129">
        <f t="shared" si="115"/>
        <v>89250</v>
      </c>
      <c r="AG183" s="129">
        <f t="shared" si="127"/>
        <v>75000</v>
      </c>
      <c r="AH183" s="129">
        <f t="shared" si="116"/>
        <v>89250</v>
      </c>
      <c r="AI183" s="130" t="s">
        <v>276</v>
      </c>
      <c r="AJ183" s="131">
        <v>46070</v>
      </c>
      <c r="AK183" s="132" t="s">
        <v>277</v>
      </c>
      <c r="AL183" s="169" t="s">
        <v>236</v>
      </c>
      <c r="AM183" s="133" t="s">
        <v>254</v>
      </c>
      <c r="AN183" s="134">
        <v>90000</v>
      </c>
      <c r="AO183" s="134" t="s">
        <v>240</v>
      </c>
      <c r="AP183" s="135" t="s">
        <v>234</v>
      </c>
      <c r="AQ183" s="136">
        <f t="shared" si="117"/>
        <v>90000</v>
      </c>
      <c r="AR183" s="137">
        <f t="shared" si="118"/>
        <v>17100</v>
      </c>
      <c r="AS183" s="137">
        <f t="shared" si="119"/>
        <v>107100</v>
      </c>
      <c r="AT183" s="137">
        <f t="shared" si="128"/>
        <v>90000</v>
      </c>
      <c r="AU183" s="137">
        <f t="shared" si="120"/>
        <v>107100</v>
      </c>
      <c r="AV183" s="138">
        <f t="shared" si="121"/>
        <v>97183.333333333328</v>
      </c>
      <c r="AW183" s="138">
        <f t="shared" si="122"/>
        <v>97183.333333333328</v>
      </c>
      <c r="AX183" s="138">
        <f t="shared" si="123"/>
        <v>9088.7751283290836</v>
      </c>
      <c r="AY183" s="139">
        <f t="shared" si="124"/>
        <v>9.3521952958282459E-2</v>
      </c>
      <c r="AZ183" s="5"/>
      <c r="BA183" s="7">
        <f t="shared" si="125"/>
        <v>3</v>
      </c>
      <c r="BB183" s="7"/>
    </row>
    <row r="184" spans="1:54" ht="60">
      <c r="A184" s="6" t="s">
        <v>223</v>
      </c>
      <c r="B184" s="6" t="s">
        <v>224</v>
      </c>
      <c r="C184" s="6">
        <v>55121714</v>
      </c>
      <c r="D184" s="6" t="s">
        <v>906</v>
      </c>
      <c r="E184" s="162" t="s">
        <v>907</v>
      </c>
      <c r="F184" s="119" t="s">
        <v>227</v>
      </c>
      <c r="G184" s="163">
        <v>1</v>
      </c>
      <c r="H184" s="119" t="s">
        <v>228</v>
      </c>
      <c r="I184" s="120" t="s">
        <v>276</v>
      </c>
      <c r="J184" s="121">
        <v>46070</v>
      </c>
      <c r="K184" s="164" t="s">
        <v>243</v>
      </c>
      <c r="L184" s="165" t="s">
        <v>236</v>
      </c>
      <c r="M184" s="121" t="s">
        <v>239</v>
      </c>
      <c r="N184" s="122">
        <v>240000</v>
      </c>
      <c r="O184" s="122" t="s">
        <v>240</v>
      </c>
      <c r="P184" s="122" t="s">
        <v>234</v>
      </c>
      <c r="Q184" s="123">
        <f t="shared" si="109"/>
        <v>240000</v>
      </c>
      <c r="R184" s="124">
        <f t="shared" si="110"/>
        <v>45600</v>
      </c>
      <c r="S184" s="124">
        <f t="shared" si="111"/>
        <v>285600</v>
      </c>
      <c r="T184" s="124">
        <f t="shared" si="126"/>
        <v>240000</v>
      </c>
      <c r="U184" s="124">
        <f t="shared" si="112"/>
        <v>285600</v>
      </c>
      <c r="V184" s="125" t="s">
        <v>276</v>
      </c>
      <c r="W184" s="126">
        <v>46070</v>
      </c>
      <c r="X184" s="166" t="s">
        <v>265</v>
      </c>
      <c r="Y184" s="167" t="s">
        <v>236</v>
      </c>
      <c r="Z184" s="168" t="s">
        <v>587</v>
      </c>
      <c r="AA184" s="127">
        <v>200000</v>
      </c>
      <c r="AB184" s="127" t="s">
        <v>240</v>
      </c>
      <c r="AC184" s="127" t="s">
        <v>234</v>
      </c>
      <c r="AD184" s="128">
        <f t="shared" si="113"/>
        <v>200000</v>
      </c>
      <c r="AE184" s="129">
        <f t="shared" si="114"/>
        <v>38000</v>
      </c>
      <c r="AF184" s="129">
        <f t="shared" si="115"/>
        <v>238000</v>
      </c>
      <c r="AG184" s="129">
        <f t="shared" si="127"/>
        <v>200000</v>
      </c>
      <c r="AH184" s="129">
        <f t="shared" si="116"/>
        <v>238000</v>
      </c>
      <c r="AI184" s="130" t="s">
        <v>276</v>
      </c>
      <c r="AJ184" s="131">
        <v>46071</v>
      </c>
      <c r="AK184" s="132" t="s">
        <v>258</v>
      </c>
      <c r="AL184" s="169" t="s">
        <v>236</v>
      </c>
      <c r="AM184" s="133" t="s">
        <v>259</v>
      </c>
      <c r="AN184" s="134">
        <v>245000</v>
      </c>
      <c r="AO184" s="134" t="s">
        <v>240</v>
      </c>
      <c r="AP184" s="135" t="s">
        <v>260</v>
      </c>
      <c r="AQ184" s="136">
        <f t="shared" si="117"/>
        <v>245000</v>
      </c>
      <c r="AR184" s="137">
        <f t="shared" si="118"/>
        <v>0</v>
      </c>
      <c r="AS184" s="137">
        <f t="shared" si="119"/>
        <v>245000</v>
      </c>
      <c r="AT184" s="137">
        <f t="shared" si="128"/>
        <v>245000</v>
      </c>
      <c r="AU184" s="137">
        <f t="shared" si="120"/>
        <v>245000</v>
      </c>
      <c r="AV184" s="138">
        <f t="shared" si="121"/>
        <v>256200</v>
      </c>
      <c r="AW184" s="138">
        <f t="shared" si="122"/>
        <v>256200</v>
      </c>
      <c r="AX184" s="138">
        <f t="shared" si="123"/>
        <v>25700.583650960147</v>
      </c>
      <c r="AY184" s="139">
        <f t="shared" si="124"/>
        <v>0.10031453415675311</v>
      </c>
      <c r="AZ184" s="5"/>
      <c r="BA184" s="7">
        <f t="shared" si="125"/>
        <v>3</v>
      </c>
      <c r="BB184" s="7" t="s">
        <v>272</v>
      </c>
    </row>
    <row r="185" spans="1:54" ht="405">
      <c r="A185" s="6" t="s">
        <v>294</v>
      </c>
      <c r="B185" s="6" t="s">
        <v>294</v>
      </c>
      <c r="C185" s="6" t="s">
        <v>294</v>
      </c>
      <c r="D185" s="6" t="s">
        <v>908</v>
      </c>
      <c r="E185" s="162" t="s">
        <v>909</v>
      </c>
      <c r="F185" s="119" t="s">
        <v>297</v>
      </c>
      <c r="G185" s="163">
        <v>1</v>
      </c>
      <c r="H185" s="119"/>
      <c r="I185" s="120"/>
      <c r="J185" s="121"/>
      <c r="K185" s="164"/>
      <c r="L185" s="165"/>
      <c r="M185" s="121"/>
      <c r="N185" s="122"/>
      <c r="O185" s="122"/>
      <c r="P185" s="122"/>
      <c r="Q185" s="123" t="s">
        <v>298</v>
      </c>
      <c r="R185" s="124" t="s">
        <v>298</v>
      </c>
      <c r="S185" s="124" t="s">
        <v>298</v>
      </c>
      <c r="T185" s="124" t="s">
        <v>298</v>
      </c>
      <c r="U185" s="124" t="s">
        <v>298</v>
      </c>
      <c r="V185" s="125" t="s">
        <v>294</v>
      </c>
      <c r="W185" s="126" t="s">
        <v>294</v>
      </c>
      <c r="X185" s="166" t="s">
        <v>294</v>
      </c>
      <c r="Y185" s="167" t="s">
        <v>294</v>
      </c>
      <c r="Z185" s="168" t="s">
        <v>299</v>
      </c>
      <c r="AA185" s="127" t="s">
        <v>294</v>
      </c>
      <c r="AB185" s="127" t="s">
        <v>294</v>
      </c>
      <c r="AC185" s="127" t="s">
        <v>294</v>
      </c>
      <c r="AD185" s="128" t="s">
        <v>294</v>
      </c>
      <c r="AE185" s="129" t="s">
        <v>294</v>
      </c>
      <c r="AF185" s="129">
        <f>AH185/1.19</f>
        <v>241626.05042016809</v>
      </c>
      <c r="AG185" s="129">
        <f>AF185*19%</f>
        <v>45908.94957983194</v>
      </c>
      <c r="AH185" s="129">
        <v>287535</v>
      </c>
      <c r="AI185" s="130" t="s">
        <v>294</v>
      </c>
      <c r="AJ185" s="131" t="s">
        <v>294</v>
      </c>
      <c r="AK185" s="132" t="s">
        <v>294</v>
      </c>
      <c r="AL185" s="169" t="s">
        <v>294</v>
      </c>
      <c r="AM185" s="133" t="s">
        <v>300</v>
      </c>
      <c r="AN185" s="134" t="s">
        <v>294</v>
      </c>
      <c r="AO185" s="134" t="s">
        <v>294</v>
      </c>
      <c r="AP185" s="135" t="s">
        <v>294</v>
      </c>
      <c r="AQ185" s="136">
        <v>234622</v>
      </c>
      <c r="AR185" s="137">
        <v>44578</v>
      </c>
      <c r="AS185" s="137">
        <v>279200</v>
      </c>
      <c r="AT185" s="137">
        <v>234622</v>
      </c>
      <c r="AU185" s="137">
        <v>279200</v>
      </c>
      <c r="AV185" s="138">
        <v>283368</v>
      </c>
      <c r="AW185" s="138">
        <v>283368</v>
      </c>
      <c r="AX185" s="138">
        <v>5893.84</v>
      </c>
      <c r="AY185" s="139">
        <v>2.0799999999999999E-2</v>
      </c>
      <c r="AZ185" s="5"/>
      <c r="BA185" s="7"/>
      <c r="BB185" s="7"/>
    </row>
    <row r="186" spans="1:54" ht="60">
      <c r="A186" s="6" t="s">
        <v>223</v>
      </c>
      <c r="B186" s="6" t="s">
        <v>224</v>
      </c>
      <c r="C186" s="6">
        <v>55121720</v>
      </c>
      <c r="D186" s="6" t="s">
        <v>910</v>
      </c>
      <c r="E186" s="162" t="s">
        <v>911</v>
      </c>
      <c r="F186" s="119" t="s">
        <v>227</v>
      </c>
      <c r="G186" s="163">
        <v>1</v>
      </c>
      <c r="H186" s="119" t="s">
        <v>228</v>
      </c>
      <c r="I186" s="120" t="s">
        <v>276</v>
      </c>
      <c r="J186" s="121">
        <v>46070</v>
      </c>
      <c r="K186" s="164" t="s">
        <v>243</v>
      </c>
      <c r="L186" s="165" t="s">
        <v>231</v>
      </c>
      <c r="M186" s="121" t="s">
        <v>239</v>
      </c>
      <c r="N186" s="122">
        <v>18000</v>
      </c>
      <c r="O186" s="122" t="s">
        <v>240</v>
      </c>
      <c r="P186" s="122" t="s">
        <v>234</v>
      </c>
      <c r="Q186" s="123">
        <f>IF(O186="IVA Incluido",(N186/1.19),N186)</f>
        <v>18000</v>
      </c>
      <c r="R186" s="124">
        <f t="shared" ref="R186:R191" si="129">IF(P186="Si tiene IVA",Q186*19%,0)</f>
        <v>3420</v>
      </c>
      <c r="S186" s="124">
        <f t="shared" ref="S186:S191" si="130">Q186+R186</f>
        <v>21420</v>
      </c>
      <c r="T186" s="124">
        <f t="shared" ref="T186:T191" si="131">IF(B186="","",(N186*G186))</f>
        <v>18000</v>
      </c>
      <c r="U186" s="124">
        <f t="shared" ref="U186:U191" si="132">IF(B186="","",(S186*G186))</f>
        <v>21420</v>
      </c>
      <c r="V186" s="125" t="s">
        <v>229</v>
      </c>
      <c r="W186" s="126">
        <v>46078</v>
      </c>
      <c r="X186" s="166" t="s">
        <v>245</v>
      </c>
      <c r="Y186" s="167" t="s">
        <v>236</v>
      </c>
      <c r="Z186" s="168" t="s">
        <v>912</v>
      </c>
      <c r="AA186" s="127">
        <v>12500</v>
      </c>
      <c r="AB186" s="127" t="s">
        <v>240</v>
      </c>
      <c r="AC186" s="127" t="s">
        <v>234</v>
      </c>
      <c r="AD186" s="128">
        <f>IF(AB186="IVA Incluido",(AA186/1.19),AA186)</f>
        <v>12500</v>
      </c>
      <c r="AE186" s="129">
        <f t="shared" ref="AE186:AE191" si="133">IF(AC186="Si tiene IVA",AD186*19%,0)</f>
        <v>2375</v>
      </c>
      <c r="AF186" s="129">
        <f t="shared" ref="AF186:AF191" si="134">AD186+AE186</f>
        <v>14875</v>
      </c>
      <c r="AG186" s="129">
        <f t="shared" ref="AG186:AG191" si="135">IF(O186="","",(AA186*G186))</f>
        <v>12500</v>
      </c>
      <c r="AH186" s="129">
        <f t="shared" ref="AH186:AH191" si="136">IF(O186="","",(AF186*G186))</f>
        <v>14875</v>
      </c>
      <c r="AI186" s="130" t="s">
        <v>229</v>
      </c>
      <c r="AJ186" s="131">
        <v>46078</v>
      </c>
      <c r="AK186" s="132" t="s">
        <v>235</v>
      </c>
      <c r="AL186" s="169" t="s">
        <v>231</v>
      </c>
      <c r="AM186" s="133" t="s">
        <v>247</v>
      </c>
      <c r="AN186" s="134">
        <v>18000</v>
      </c>
      <c r="AO186" s="134" t="s">
        <v>233</v>
      </c>
      <c r="AP186" s="135" t="s">
        <v>234</v>
      </c>
      <c r="AQ186" s="136">
        <f t="shared" ref="AQ186:AQ191" si="137">IF(AO186="IVA Incluido",(AN186/1.19),AN186)</f>
        <v>15126.050420168069</v>
      </c>
      <c r="AR186" s="137">
        <f t="shared" ref="AR186:AR191" si="138">IF(AP186="Si tiene IVA",AQ186*19%,0)</f>
        <v>2873.9495798319331</v>
      </c>
      <c r="AS186" s="137">
        <f t="shared" ref="AS186:AS191" si="139">AQ186+AR186</f>
        <v>18000</v>
      </c>
      <c r="AT186" s="137">
        <f t="shared" ref="AT186:AT191" si="140">IF(AB186="","",(AN186*G186))</f>
        <v>18000</v>
      </c>
      <c r="AU186" s="137">
        <f t="shared" ref="AU186:AU191" si="141">IF(AB186="","",(AS186*G186))</f>
        <v>18000</v>
      </c>
      <c r="AV186" s="138">
        <f t="shared" ref="AV186:AV191" si="142">IF(A186="","",AVERAGE(S186,AF186,AS186))</f>
        <v>18098.333333333332</v>
      </c>
      <c r="AW186" s="138">
        <f t="shared" ref="AW186:AW191" si="143">IF(A186="","",AVERAGE(U186,AH186,AU186))</f>
        <v>18098.333333333332</v>
      </c>
      <c r="AX186" s="138">
        <f t="shared" ref="AX186:AX191" si="144">IF(N186="","",STDEV(U186,AH186,AU186))</f>
        <v>3273.6078466018671</v>
      </c>
      <c r="AY186" s="139">
        <f t="shared" ref="AY186:AY191" si="145">IF(N186="","",(AX186/AW186))</f>
        <v>0.18087896748882221</v>
      </c>
      <c r="AZ186" s="5"/>
      <c r="BA186" s="7">
        <f t="shared" ref="BA186:BA191" si="146">COUNTA(M186,Z186,AM186)</f>
        <v>3</v>
      </c>
      <c r="BB186" s="7"/>
    </row>
    <row r="187" spans="1:54" ht="60">
      <c r="A187" s="6" t="s">
        <v>223</v>
      </c>
      <c r="B187" s="6" t="s">
        <v>224</v>
      </c>
      <c r="C187" s="6">
        <v>55121720</v>
      </c>
      <c r="D187" s="6" t="s">
        <v>913</v>
      </c>
      <c r="E187" s="162" t="s">
        <v>914</v>
      </c>
      <c r="F187" s="119" t="s">
        <v>227</v>
      </c>
      <c r="G187" s="163">
        <v>1</v>
      </c>
      <c r="H187" s="119" t="s">
        <v>228</v>
      </c>
      <c r="I187" s="120" t="s">
        <v>229</v>
      </c>
      <c r="J187" s="121">
        <v>46078</v>
      </c>
      <c r="K187" s="164" t="s">
        <v>243</v>
      </c>
      <c r="L187" s="165" t="s">
        <v>231</v>
      </c>
      <c r="M187" s="121" t="s">
        <v>239</v>
      </c>
      <c r="N187" s="122">
        <v>18000</v>
      </c>
      <c r="O187" s="122" t="s">
        <v>240</v>
      </c>
      <c r="P187" s="122" t="s">
        <v>234</v>
      </c>
      <c r="Q187" s="123">
        <v>18000</v>
      </c>
      <c r="R187" s="124">
        <f t="shared" si="129"/>
        <v>3420</v>
      </c>
      <c r="S187" s="124">
        <f t="shared" si="130"/>
        <v>21420</v>
      </c>
      <c r="T187" s="124">
        <f t="shared" si="131"/>
        <v>18000</v>
      </c>
      <c r="U187" s="124">
        <f t="shared" si="132"/>
        <v>21420</v>
      </c>
      <c r="V187" s="125" t="s">
        <v>229</v>
      </c>
      <c r="W187" s="126">
        <v>46078</v>
      </c>
      <c r="X187" s="166" t="s">
        <v>245</v>
      </c>
      <c r="Y187" s="167" t="s">
        <v>236</v>
      </c>
      <c r="Z187" s="168" t="s">
        <v>245</v>
      </c>
      <c r="AA187" s="127">
        <v>12500</v>
      </c>
      <c r="AB187" s="127" t="s">
        <v>240</v>
      </c>
      <c r="AC187" s="127" t="s">
        <v>234</v>
      </c>
      <c r="AD187" s="128">
        <v>12500</v>
      </c>
      <c r="AE187" s="129">
        <f t="shared" si="133"/>
        <v>2375</v>
      </c>
      <c r="AF187" s="129">
        <f t="shared" si="134"/>
        <v>14875</v>
      </c>
      <c r="AG187" s="129">
        <f t="shared" si="135"/>
        <v>12500</v>
      </c>
      <c r="AH187" s="129">
        <f t="shared" si="136"/>
        <v>14875</v>
      </c>
      <c r="AI187" s="130" t="s">
        <v>229</v>
      </c>
      <c r="AJ187" s="131">
        <v>46078</v>
      </c>
      <c r="AK187" s="132" t="s">
        <v>235</v>
      </c>
      <c r="AL187" s="169" t="s">
        <v>231</v>
      </c>
      <c r="AM187" s="133" t="s">
        <v>247</v>
      </c>
      <c r="AN187" s="134">
        <v>18000</v>
      </c>
      <c r="AO187" s="134" t="s">
        <v>233</v>
      </c>
      <c r="AP187" s="135" t="s">
        <v>234</v>
      </c>
      <c r="AQ187" s="136">
        <f t="shared" si="137"/>
        <v>15126.050420168069</v>
      </c>
      <c r="AR187" s="137">
        <f t="shared" si="138"/>
        <v>2873.9495798319331</v>
      </c>
      <c r="AS187" s="137">
        <f t="shared" si="139"/>
        <v>18000</v>
      </c>
      <c r="AT187" s="137">
        <f t="shared" si="140"/>
        <v>18000</v>
      </c>
      <c r="AU187" s="137">
        <f t="shared" si="141"/>
        <v>18000</v>
      </c>
      <c r="AV187" s="138">
        <f t="shared" si="142"/>
        <v>18098.333333333332</v>
      </c>
      <c r="AW187" s="138">
        <f t="shared" si="143"/>
        <v>18098.333333333332</v>
      </c>
      <c r="AX187" s="138">
        <f t="shared" si="144"/>
        <v>3273.6078466018671</v>
      </c>
      <c r="AY187" s="139">
        <f t="shared" si="145"/>
        <v>0.18087896748882221</v>
      </c>
      <c r="AZ187" s="5"/>
      <c r="BA187" s="7">
        <f t="shared" si="146"/>
        <v>3</v>
      </c>
      <c r="BB187" s="7"/>
    </row>
    <row r="188" spans="1:54" ht="60">
      <c r="A188" s="6" t="s">
        <v>223</v>
      </c>
      <c r="B188" s="6" t="s">
        <v>224</v>
      </c>
      <c r="C188" s="6">
        <v>55121720</v>
      </c>
      <c r="D188" s="6" t="s">
        <v>915</v>
      </c>
      <c r="E188" s="162" t="s">
        <v>916</v>
      </c>
      <c r="F188" s="119" t="s">
        <v>227</v>
      </c>
      <c r="G188" s="163">
        <v>1</v>
      </c>
      <c r="H188" s="119" t="s">
        <v>228</v>
      </c>
      <c r="I188" s="120" t="s">
        <v>229</v>
      </c>
      <c r="J188" s="121">
        <v>46078</v>
      </c>
      <c r="K188" s="164" t="s">
        <v>243</v>
      </c>
      <c r="L188" s="165" t="s">
        <v>231</v>
      </c>
      <c r="M188" s="121" t="s">
        <v>239</v>
      </c>
      <c r="N188" s="122">
        <v>18000</v>
      </c>
      <c r="O188" s="122" t="s">
        <v>240</v>
      </c>
      <c r="P188" s="122" t="s">
        <v>234</v>
      </c>
      <c r="Q188" s="123">
        <v>18000</v>
      </c>
      <c r="R188" s="124">
        <f t="shared" si="129"/>
        <v>3420</v>
      </c>
      <c r="S188" s="124">
        <f t="shared" si="130"/>
        <v>21420</v>
      </c>
      <c r="T188" s="124">
        <f t="shared" si="131"/>
        <v>18000</v>
      </c>
      <c r="U188" s="124">
        <f t="shared" si="132"/>
        <v>21420</v>
      </c>
      <c r="V188" s="125" t="s">
        <v>229</v>
      </c>
      <c r="W188" s="126">
        <v>46078</v>
      </c>
      <c r="X188" s="166" t="s">
        <v>245</v>
      </c>
      <c r="Y188" s="167" t="s">
        <v>236</v>
      </c>
      <c r="Z188" s="168" t="s">
        <v>245</v>
      </c>
      <c r="AA188" s="127">
        <v>12500</v>
      </c>
      <c r="AB188" s="127" t="s">
        <v>240</v>
      </c>
      <c r="AC188" s="127" t="s">
        <v>234</v>
      </c>
      <c r="AD188" s="128">
        <v>12500</v>
      </c>
      <c r="AE188" s="129">
        <f t="shared" si="133"/>
        <v>2375</v>
      </c>
      <c r="AF188" s="129">
        <f t="shared" si="134"/>
        <v>14875</v>
      </c>
      <c r="AG188" s="129">
        <f t="shared" si="135"/>
        <v>12500</v>
      </c>
      <c r="AH188" s="129">
        <f t="shared" si="136"/>
        <v>14875</v>
      </c>
      <c r="AI188" s="130" t="s">
        <v>229</v>
      </c>
      <c r="AJ188" s="131">
        <v>46078</v>
      </c>
      <c r="AK188" s="132" t="s">
        <v>235</v>
      </c>
      <c r="AL188" s="169" t="s">
        <v>231</v>
      </c>
      <c r="AM188" s="133" t="s">
        <v>247</v>
      </c>
      <c r="AN188" s="134">
        <v>18000</v>
      </c>
      <c r="AO188" s="134" t="s">
        <v>233</v>
      </c>
      <c r="AP188" s="135" t="s">
        <v>234</v>
      </c>
      <c r="AQ188" s="136">
        <f t="shared" si="137"/>
        <v>15126.050420168069</v>
      </c>
      <c r="AR188" s="137">
        <f t="shared" si="138"/>
        <v>2873.9495798319331</v>
      </c>
      <c r="AS188" s="137">
        <f t="shared" si="139"/>
        <v>18000</v>
      </c>
      <c r="AT188" s="137">
        <f t="shared" si="140"/>
        <v>18000</v>
      </c>
      <c r="AU188" s="137">
        <f t="shared" si="141"/>
        <v>18000</v>
      </c>
      <c r="AV188" s="138">
        <f t="shared" si="142"/>
        <v>18098.333333333332</v>
      </c>
      <c r="AW188" s="138">
        <f t="shared" si="143"/>
        <v>18098.333333333332</v>
      </c>
      <c r="AX188" s="138">
        <f t="shared" si="144"/>
        <v>3273.6078466018671</v>
      </c>
      <c r="AY188" s="139">
        <f t="shared" si="145"/>
        <v>0.18087896748882221</v>
      </c>
      <c r="AZ188" s="5"/>
      <c r="BA188" s="7">
        <f t="shared" si="146"/>
        <v>3</v>
      </c>
      <c r="BB188" s="7"/>
    </row>
    <row r="189" spans="1:54" ht="120">
      <c r="A189" s="6" t="s">
        <v>223</v>
      </c>
      <c r="B189" s="6" t="s">
        <v>301</v>
      </c>
      <c r="C189" s="6"/>
      <c r="D189" s="6" t="s">
        <v>917</v>
      </c>
      <c r="E189" s="162" t="s">
        <v>918</v>
      </c>
      <c r="F189" s="119" t="s">
        <v>227</v>
      </c>
      <c r="G189" s="163">
        <v>1</v>
      </c>
      <c r="H189" s="119" t="s">
        <v>228</v>
      </c>
      <c r="I189" s="120" t="s">
        <v>242</v>
      </c>
      <c r="J189" s="121">
        <v>46092</v>
      </c>
      <c r="K189" s="164" t="s">
        <v>647</v>
      </c>
      <c r="L189" s="165" t="s">
        <v>231</v>
      </c>
      <c r="M189" s="121" t="s">
        <v>648</v>
      </c>
      <c r="N189" s="122">
        <v>11000</v>
      </c>
      <c r="O189" s="122" t="s">
        <v>240</v>
      </c>
      <c r="P189" s="122" t="s">
        <v>234</v>
      </c>
      <c r="Q189" s="123">
        <f>IF(O189="IVA Incluido",(N189/1.19),N189)</f>
        <v>11000</v>
      </c>
      <c r="R189" s="124">
        <f t="shared" si="129"/>
        <v>2090</v>
      </c>
      <c r="S189" s="124">
        <f t="shared" si="130"/>
        <v>13090</v>
      </c>
      <c r="T189" s="124">
        <f t="shared" si="131"/>
        <v>11000</v>
      </c>
      <c r="U189" s="124">
        <f t="shared" si="132"/>
        <v>13090</v>
      </c>
      <c r="V189" s="125" t="s">
        <v>242</v>
      </c>
      <c r="W189" s="126">
        <v>46092</v>
      </c>
      <c r="X189" s="166" t="s">
        <v>919</v>
      </c>
      <c r="Y189" s="167" t="s">
        <v>236</v>
      </c>
      <c r="Z189" s="168" t="s">
        <v>920</v>
      </c>
      <c r="AA189" s="127">
        <v>14900</v>
      </c>
      <c r="AB189" s="127" t="s">
        <v>233</v>
      </c>
      <c r="AC189" s="127" t="s">
        <v>234</v>
      </c>
      <c r="AD189" s="128">
        <f>IF(AB189="IVA Incluido",(AA189/1.19),AA189)</f>
        <v>12521.008403361346</v>
      </c>
      <c r="AE189" s="129">
        <f t="shared" si="133"/>
        <v>2378.9915966386557</v>
      </c>
      <c r="AF189" s="129">
        <f t="shared" si="134"/>
        <v>14900.000000000002</v>
      </c>
      <c r="AG189" s="129">
        <f t="shared" si="135"/>
        <v>14900</v>
      </c>
      <c r="AH189" s="129">
        <f t="shared" si="136"/>
        <v>14900.000000000002</v>
      </c>
      <c r="AI189" s="130" t="s">
        <v>242</v>
      </c>
      <c r="AJ189" s="131">
        <v>46092</v>
      </c>
      <c r="AK189" s="132" t="s">
        <v>921</v>
      </c>
      <c r="AL189" s="169" t="s">
        <v>236</v>
      </c>
      <c r="AM189" s="133" t="s">
        <v>922</v>
      </c>
      <c r="AN189" s="134">
        <v>19900</v>
      </c>
      <c r="AO189" s="134" t="s">
        <v>233</v>
      </c>
      <c r="AP189" s="135" t="s">
        <v>234</v>
      </c>
      <c r="AQ189" s="136">
        <f t="shared" si="137"/>
        <v>16722.689075630253</v>
      </c>
      <c r="AR189" s="137">
        <f t="shared" si="138"/>
        <v>3177.3109243697481</v>
      </c>
      <c r="AS189" s="137">
        <f t="shared" si="139"/>
        <v>19900</v>
      </c>
      <c r="AT189" s="137">
        <f t="shared" si="140"/>
        <v>19900</v>
      </c>
      <c r="AU189" s="137">
        <f t="shared" si="141"/>
        <v>19900</v>
      </c>
      <c r="AV189" s="138">
        <f t="shared" si="142"/>
        <v>15963.333333333334</v>
      </c>
      <c r="AW189" s="138">
        <f t="shared" si="143"/>
        <v>15963.333333333334</v>
      </c>
      <c r="AX189" s="138">
        <f t="shared" si="144"/>
        <v>3527.3266553203312</v>
      </c>
      <c r="AY189" s="139">
        <f t="shared" si="145"/>
        <v>0.22096429246107732</v>
      </c>
      <c r="AZ189" s="5"/>
      <c r="BA189" s="7">
        <f t="shared" si="146"/>
        <v>3</v>
      </c>
      <c r="BB189" s="7"/>
    </row>
    <row r="190" spans="1:54" ht="90">
      <c r="A190" s="6" t="s">
        <v>223</v>
      </c>
      <c r="B190" s="6" t="s">
        <v>301</v>
      </c>
      <c r="C190" s="6">
        <v>60121211</v>
      </c>
      <c r="D190" s="6" t="s">
        <v>923</v>
      </c>
      <c r="E190" s="162" t="s">
        <v>924</v>
      </c>
      <c r="F190" s="119" t="s">
        <v>227</v>
      </c>
      <c r="G190" s="163">
        <v>1</v>
      </c>
      <c r="H190" s="119" t="s">
        <v>228</v>
      </c>
      <c r="I190" s="120" t="s">
        <v>229</v>
      </c>
      <c r="J190" s="121">
        <v>46091</v>
      </c>
      <c r="K190" s="164" t="s">
        <v>925</v>
      </c>
      <c r="L190" s="165" t="s">
        <v>236</v>
      </c>
      <c r="M190" s="121" t="s">
        <v>926</v>
      </c>
      <c r="N190" s="122">
        <v>42900</v>
      </c>
      <c r="O190" s="122" t="s">
        <v>233</v>
      </c>
      <c r="P190" s="122" t="s">
        <v>234</v>
      </c>
      <c r="Q190" s="123">
        <f>IF(O190="IVA Incluido",(N190/1.19),N190)</f>
        <v>36050.420168067227</v>
      </c>
      <c r="R190" s="124">
        <f t="shared" si="129"/>
        <v>6849.5798319327732</v>
      </c>
      <c r="S190" s="124">
        <f t="shared" si="130"/>
        <v>42900</v>
      </c>
      <c r="T190" s="124">
        <f t="shared" si="131"/>
        <v>42900</v>
      </c>
      <c r="U190" s="124">
        <f t="shared" si="132"/>
        <v>42900</v>
      </c>
      <c r="V190" s="125" t="s">
        <v>229</v>
      </c>
      <c r="W190" s="126">
        <v>46091</v>
      </c>
      <c r="X190" s="166" t="s">
        <v>927</v>
      </c>
      <c r="Y190" s="167" t="s">
        <v>231</v>
      </c>
      <c r="Z190" s="168" t="s">
        <v>773</v>
      </c>
      <c r="AA190" s="127">
        <v>49500</v>
      </c>
      <c r="AB190" s="127" t="s">
        <v>233</v>
      </c>
      <c r="AC190" s="127" t="s">
        <v>234</v>
      </c>
      <c r="AD190" s="128">
        <f>IF(AB190="IVA Incluido",(AA190/1.19),AA190)</f>
        <v>41596.638655462186</v>
      </c>
      <c r="AE190" s="129">
        <f t="shared" si="133"/>
        <v>7903.3613445378151</v>
      </c>
      <c r="AF190" s="129">
        <f t="shared" si="134"/>
        <v>49500</v>
      </c>
      <c r="AG190" s="129">
        <f t="shared" si="135"/>
        <v>49500</v>
      </c>
      <c r="AH190" s="129">
        <f t="shared" si="136"/>
        <v>49500</v>
      </c>
      <c r="AI190" s="130" t="s">
        <v>229</v>
      </c>
      <c r="AJ190" s="131">
        <v>46091</v>
      </c>
      <c r="AK190" s="132" t="s">
        <v>928</v>
      </c>
      <c r="AL190" s="169" t="s">
        <v>236</v>
      </c>
      <c r="AM190" s="133" t="s">
        <v>929</v>
      </c>
      <c r="AN190" s="134">
        <v>41000</v>
      </c>
      <c r="AO190" s="134" t="s">
        <v>233</v>
      </c>
      <c r="AP190" s="135" t="s">
        <v>234</v>
      </c>
      <c r="AQ190" s="136">
        <f t="shared" si="137"/>
        <v>34453.781512605041</v>
      </c>
      <c r="AR190" s="137">
        <f t="shared" si="138"/>
        <v>6546.2184873949582</v>
      </c>
      <c r="AS190" s="137">
        <f t="shared" si="139"/>
        <v>41000</v>
      </c>
      <c r="AT190" s="137">
        <f t="shared" si="140"/>
        <v>41000</v>
      </c>
      <c r="AU190" s="137">
        <f t="shared" si="141"/>
        <v>41000</v>
      </c>
      <c r="AV190" s="138">
        <f t="shared" si="142"/>
        <v>44466.666666666664</v>
      </c>
      <c r="AW190" s="138">
        <f t="shared" si="143"/>
        <v>44466.666666666664</v>
      </c>
      <c r="AX190" s="138">
        <f t="shared" si="144"/>
        <v>4461.3152021946771</v>
      </c>
      <c r="AY190" s="139">
        <f t="shared" si="145"/>
        <v>0.10032942733571239</v>
      </c>
      <c r="AZ190" s="5"/>
      <c r="BA190" s="7">
        <f t="shared" si="146"/>
        <v>3</v>
      </c>
      <c r="BB190" s="7"/>
    </row>
    <row r="191" spans="1:54" ht="90">
      <c r="A191" s="6" t="s">
        <v>223</v>
      </c>
      <c r="B191" s="6" t="s">
        <v>301</v>
      </c>
      <c r="C191" s="6">
        <v>60121211</v>
      </c>
      <c r="D191" s="6" t="s">
        <v>930</v>
      </c>
      <c r="E191" s="162" t="s">
        <v>931</v>
      </c>
      <c r="F191" s="119" t="s">
        <v>227</v>
      </c>
      <c r="G191" s="163">
        <v>1</v>
      </c>
      <c r="H191" s="119" t="s">
        <v>228</v>
      </c>
      <c r="I191" s="120" t="s">
        <v>242</v>
      </c>
      <c r="J191" s="121">
        <v>46100</v>
      </c>
      <c r="K191" s="164" t="s">
        <v>932</v>
      </c>
      <c r="L191" s="165" t="s">
        <v>236</v>
      </c>
      <c r="M191" s="121" t="s">
        <v>933</v>
      </c>
      <c r="N191" s="122">
        <v>34700</v>
      </c>
      <c r="O191" s="122" t="s">
        <v>233</v>
      </c>
      <c r="P191" s="122" t="s">
        <v>234</v>
      </c>
      <c r="Q191" s="123">
        <f>IF(O191="IVA Incluido",(N191/1.19),N191)</f>
        <v>29159.663865546219</v>
      </c>
      <c r="R191" s="124">
        <f t="shared" si="129"/>
        <v>5540.3361344537816</v>
      </c>
      <c r="S191" s="124">
        <f t="shared" si="130"/>
        <v>34700</v>
      </c>
      <c r="T191" s="124">
        <f t="shared" si="131"/>
        <v>34700</v>
      </c>
      <c r="U191" s="124">
        <f t="shared" si="132"/>
        <v>34700</v>
      </c>
      <c r="V191" s="125" t="s">
        <v>242</v>
      </c>
      <c r="W191" s="126">
        <v>46100</v>
      </c>
      <c r="X191" s="166" t="s">
        <v>306</v>
      </c>
      <c r="Y191" s="167" t="s">
        <v>236</v>
      </c>
      <c r="Z191" s="168" t="s">
        <v>934</v>
      </c>
      <c r="AA191" s="127">
        <v>27120</v>
      </c>
      <c r="AB191" s="127" t="s">
        <v>240</v>
      </c>
      <c r="AC191" s="127" t="s">
        <v>234</v>
      </c>
      <c r="AD191" s="128">
        <f>IF(AB191="IVA Incluido",(AA191/1.19),AA191)</f>
        <v>27120</v>
      </c>
      <c r="AE191" s="129">
        <f t="shared" si="133"/>
        <v>5152.8</v>
      </c>
      <c r="AF191" s="129">
        <f t="shared" si="134"/>
        <v>32272.799999999999</v>
      </c>
      <c r="AG191" s="129">
        <f t="shared" si="135"/>
        <v>27120</v>
      </c>
      <c r="AH191" s="129">
        <f t="shared" si="136"/>
        <v>32272.799999999999</v>
      </c>
      <c r="AI191" s="130" t="s">
        <v>242</v>
      </c>
      <c r="AJ191" s="131">
        <v>46100</v>
      </c>
      <c r="AK191" s="132" t="s">
        <v>486</v>
      </c>
      <c r="AL191" s="169" t="s">
        <v>236</v>
      </c>
      <c r="AM191" s="133" t="s">
        <v>935</v>
      </c>
      <c r="AN191" s="134">
        <v>33700</v>
      </c>
      <c r="AO191" s="134" t="s">
        <v>233</v>
      </c>
      <c r="AP191" s="135" t="s">
        <v>234</v>
      </c>
      <c r="AQ191" s="136">
        <f t="shared" si="137"/>
        <v>28319.327731092439</v>
      </c>
      <c r="AR191" s="137">
        <f t="shared" si="138"/>
        <v>5380.6722689075632</v>
      </c>
      <c r="AS191" s="137">
        <f t="shared" si="139"/>
        <v>33700</v>
      </c>
      <c r="AT191" s="137">
        <f t="shared" si="140"/>
        <v>33700</v>
      </c>
      <c r="AU191" s="137">
        <f t="shared" si="141"/>
        <v>33700</v>
      </c>
      <c r="AV191" s="138">
        <f t="shared" si="142"/>
        <v>33557.599999999999</v>
      </c>
      <c r="AW191" s="138">
        <f t="shared" si="143"/>
        <v>33557.599999999999</v>
      </c>
      <c r="AX191" s="138">
        <f t="shared" si="144"/>
        <v>1219.8496956592649</v>
      </c>
      <c r="AY191" s="139">
        <f t="shared" si="145"/>
        <v>3.6350921867453721E-2</v>
      </c>
      <c r="AZ191" s="5"/>
      <c r="BA191" s="7">
        <f t="shared" si="146"/>
        <v>3</v>
      </c>
      <c r="BB191" s="7"/>
    </row>
    <row r="192" spans="1:54" ht="405">
      <c r="A192" s="6" t="s">
        <v>294</v>
      </c>
      <c r="B192" s="6" t="s">
        <v>294</v>
      </c>
      <c r="C192" s="6" t="s">
        <v>294</v>
      </c>
      <c r="D192" s="6" t="s">
        <v>936</v>
      </c>
      <c r="E192" s="162" t="s">
        <v>937</v>
      </c>
      <c r="F192" s="119" t="s">
        <v>297</v>
      </c>
      <c r="G192" s="163">
        <v>1</v>
      </c>
      <c r="H192" s="119"/>
      <c r="I192" s="120"/>
      <c r="J192" s="121"/>
      <c r="K192" s="164"/>
      <c r="L192" s="165"/>
      <c r="M192" s="121"/>
      <c r="N192" s="122"/>
      <c r="O192" s="122"/>
      <c r="P192" s="122"/>
      <c r="Q192" s="123" t="s">
        <v>298</v>
      </c>
      <c r="R192" s="124" t="s">
        <v>298</v>
      </c>
      <c r="S192" s="124" t="s">
        <v>298</v>
      </c>
      <c r="T192" s="124" t="s">
        <v>298</v>
      </c>
      <c r="U192" s="124" t="s">
        <v>298</v>
      </c>
      <c r="V192" s="125" t="s">
        <v>294</v>
      </c>
      <c r="W192" s="126" t="s">
        <v>294</v>
      </c>
      <c r="X192" s="166" t="s">
        <v>294</v>
      </c>
      <c r="Y192" s="167" t="s">
        <v>294</v>
      </c>
      <c r="Z192" s="168" t="s">
        <v>299</v>
      </c>
      <c r="AA192" s="127" t="s">
        <v>294</v>
      </c>
      <c r="AB192" s="127" t="s">
        <v>294</v>
      </c>
      <c r="AC192" s="127" t="s">
        <v>294</v>
      </c>
      <c r="AD192" s="128" t="s">
        <v>294</v>
      </c>
      <c r="AE192" s="129" t="s">
        <v>294</v>
      </c>
      <c r="AF192" s="129">
        <f>AH192/1.19</f>
        <v>2533527.7310924372</v>
      </c>
      <c r="AG192" s="129">
        <f>AF192*19%</f>
        <v>481370.26890756306</v>
      </c>
      <c r="AH192" s="129">
        <v>3014898</v>
      </c>
      <c r="AI192" s="130" t="s">
        <v>294</v>
      </c>
      <c r="AJ192" s="131" t="s">
        <v>294</v>
      </c>
      <c r="AK192" s="132" t="s">
        <v>294</v>
      </c>
      <c r="AL192" s="169" t="s">
        <v>294</v>
      </c>
      <c r="AM192" s="133" t="s">
        <v>300</v>
      </c>
      <c r="AN192" s="134" t="s">
        <v>294</v>
      </c>
      <c r="AO192" s="134" t="s">
        <v>294</v>
      </c>
      <c r="AP192" s="135" t="s">
        <v>294</v>
      </c>
      <c r="AQ192" s="136">
        <v>2448084</v>
      </c>
      <c r="AR192" s="137">
        <v>465136</v>
      </c>
      <c r="AS192" s="137">
        <v>2913220</v>
      </c>
      <c r="AT192" s="137">
        <v>2448084</v>
      </c>
      <c r="AU192" s="137">
        <v>2913220</v>
      </c>
      <c r="AV192" s="138">
        <v>2964059</v>
      </c>
      <c r="AW192" s="138">
        <v>2964059</v>
      </c>
      <c r="AX192" s="138">
        <v>71896.570000000007</v>
      </c>
      <c r="AY192" s="139">
        <v>2.4299999999999999E-2</v>
      </c>
      <c r="AZ192" s="5"/>
      <c r="BA192" s="7"/>
      <c r="BB192" s="7"/>
    </row>
    <row r="193" spans="1:54" ht="150">
      <c r="A193" s="6" t="s">
        <v>223</v>
      </c>
      <c r="B193" s="6" t="s">
        <v>224</v>
      </c>
      <c r="C193" s="6">
        <v>53121602</v>
      </c>
      <c r="D193" s="6" t="s">
        <v>938</v>
      </c>
      <c r="E193" s="6" t="s">
        <v>939</v>
      </c>
      <c r="F193" s="119" t="s">
        <v>227</v>
      </c>
      <c r="G193" s="163">
        <v>1</v>
      </c>
      <c r="H193" s="119" t="s">
        <v>228</v>
      </c>
      <c r="I193" s="141"/>
      <c r="J193" s="142"/>
      <c r="K193" s="142"/>
      <c r="L193" s="143"/>
      <c r="M193" s="142"/>
      <c r="N193" s="144"/>
      <c r="O193" s="144"/>
      <c r="P193" s="144"/>
      <c r="Q193" s="145"/>
      <c r="R193" s="146"/>
      <c r="S193" s="146"/>
      <c r="T193" s="146"/>
      <c r="U193" s="146"/>
      <c r="V193" s="147" t="s">
        <v>276</v>
      </c>
      <c r="W193" s="148">
        <v>46087</v>
      </c>
      <c r="X193" s="175"/>
      <c r="Y193" s="176" t="s">
        <v>236</v>
      </c>
      <c r="Z193" s="176" t="s">
        <v>259</v>
      </c>
      <c r="AA193" s="149">
        <v>15000</v>
      </c>
      <c r="AB193" s="149" t="s">
        <v>240</v>
      </c>
      <c r="AC193" s="149" t="s">
        <v>240</v>
      </c>
      <c r="AD193" s="150">
        <v>15000</v>
      </c>
      <c r="AE193" s="151">
        <f>IF(AC193="Si tiene IVA",AD193*19%,0)</f>
        <v>0</v>
      </c>
      <c r="AF193" s="151">
        <f>AD193+AE193</f>
        <v>15000</v>
      </c>
      <c r="AG193" s="151">
        <f>IF(C193="","",(AA193*G193))</f>
        <v>15000</v>
      </c>
      <c r="AH193" s="151">
        <f>IF(C193="","",(AF193*G193))</f>
        <v>15000</v>
      </c>
      <c r="AI193" s="152" t="s">
        <v>276</v>
      </c>
      <c r="AJ193" s="153">
        <v>46087</v>
      </c>
      <c r="AK193" s="154" t="s">
        <v>277</v>
      </c>
      <c r="AL193" s="177" t="s">
        <v>236</v>
      </c>
      <c r="AM193" s="155" t="s">
        <v>254</v>
      </c>
      <c r="AN193" s="156">
        <v>12000</v>
      </c>
      <c r="AO193" s="135" t="s">
        <v>240</v>
      </c>
      <c r="AP193" s="135" t="s">
        <v>234</v>
      </c>
      <c r="AQ193" s="136">
        <f>IF(AO193="IVA Incluido",(AN193/1.19),AN193)</f>
        <v>12000</v>
      </c>
      <c r="AR193" s="137">
        <f>IF(AP193="Si tiene IVA",AQ193*19%,0)</f>
        <v>2280</v>
      </c>
      <c r="AS193" s="137">
        <f>AQ193+AR193</f>
        <v>14280</v>
      </c>
      <c r="AT193" s="137">
        <f>IF(AB193="","",(AN193*G193))</f>
        <v>12000</v>
      </c>
      <c r="AU193" s="137">
        <f>IF(AB193="","",(AS193*G193))</f>
        <v>14280</v>
      </c>
      <c r="AV193" s="138">
        <f>IF(A193="","",AVERAGE(S193,AF193,AS193))</f>
        <v>14640</v>
      </c>
      <c r="AW193" s="138">
        <f>IF(A193="","",AVERAGE(U193,AH193,AU193))</f>
        <v>14640</v>
      </c>
      <c r="AX193" s="138">
        <f>IF(B193="","",STDEV(U193,AH193,AU193))</f>
        <v>509.11688245431424</v>
      </c>
      <c r="AY193" s="139">
        <f>IF(C193="","",(AX193/AW193))</f>
        <v>3.4775743337043322E-2</v>
      </c>
      <c r="AZ193" s="5"/>
      <c r="BA193" s="7" t="s">
        <v>752</v>
      </c>
      <c r="BB193" s="7" t="s">
        <v>262</v>
      </c>
    </row>
    <row r="194" spans="1:54" ht="105">
      <c r="A194" s="6" t="s">
        <v>223</v>
      </c>
      <c r="B194" s="6" t="s">
        <v>301</v>
      </c>
      <c r="C194" s="6">
        <v>52121507</v>
      </c>
      <c r="D194" s="6" t="s">
        <v>940</v>
      </c>
      <c r="E194" s="162" t="s">
        <v>941</v>
      </c>
      <c r="F194" s="119" t="s">
        <v>227</v>
      </c>
      <c r="G194" s="163">
        <v>1</v>
      </c>
      <c r="H194" s="119" t="s">
        <v>228</v>
      </c>
      <c r="I194" s="120" t="s">
        <v>229</v>
      </c>
      <c r="J194" s="121">
        <v>46091</v>
      </c>
      <c r="K194" s="164" t="s">
        <v>786</v>
      </c>
      <c r="L194" s="165" t="s">
        <v>231</v>
      </c>
      <c r="M194" s="121" t="s">
        <v>942</v>
      </c>
      <c r="N194" s="122">
        <v>5200</v>
      </c>
      <c r="O194" s="122" t="s">
        <v>233</v>
      </c>
      <c r="P194" s="122" t="s">
        <v>234</v>
      </c>
      <c r="Q194" s="123">
        <f>IF(O194="IVA Incluido",(N194/1.19),N194)</f>
        <v>4369.7478991596645</v>
      </c>
      <c r="R194" s="124">
        <f>IF(P194="Si tiene IVA",Q194*19%,0)</f>
        <v>830.25210084033631</v>
      </c>
      <c r="S194" s="124">
        <f>Q194+R194</f>
        <v>5200.0000000000009</v>
      </c>
      <c r="T194" s="124">
        <f>IF(B194="","",(N194*G194))</f>
        <v>5200</v>
      </c>
      <c r="U194" s="124">
        <f>IF(B194="","",(S194*G194))</f>
        <v>5200.0000000000009</v>
      </c>
      <c r="V194" s="125" t="s">
        <v>229</v>
      </c>
      <c r="W194" s="126">
        <v>46091</v>
      </c>
      <c r="X194" s="166" t="s">
        <v>943</v>
      </c>
      <c r="Y194" s="167" t="s">
        <v>236</v>
      </c>
      <c r="Z194" s="168" t="s">
        <v>944</v>
      </c>
      <c r="AA194" s="127">
        <v>7500</v>
      </c>
      <c r="AB194" s="127" t="s">
        <v>233</v>
      </c>
      <c r="AC194" s="127" t="s">
        <v>234</v>
      </c>
      <c r="AD194" s="128">
        <f>IF(AB194="IVA Incluido",(AA194/1.19),AA194)</f>
        <v>6302.5210084033615</v>
      </c>
      <c r="AE194" s="129">
        <f>IF(AC194="Si tiene IVA",AD194*19%,0)</f>
        <v>1197.4789915966387</v>
      </c>
      <c r="AF194" s="129">
        <f>AD194+AE194</f>
        <v>7500</v>
      </c>
      <c r="AG194" s="129">
        <f>IF(O194="","",(AA194*G194))</f>
        <v>7500</v>
      </c>
      <c r="AH194" s="129">
        <f>IF(O194="","",(AF194*G194))</f>
        <v>7500</v>
      </c>
      <c r="AI194" s="130" t="s">
        <v>229</v>
      </c>
      <c r="AJ194" s="131">
        <v>46091</v>
      </c>
      <c r="AK194" s="132" t="s">
        <v>945</v>
      </c>
      <c r="AL194" s="169" t="s">
        <v>231</v>
      </c>
      <c r="AM194" s="133" t="s">
        <v>946</v>
      </c>
      <c r="AN194" s="134">
        <v>5900</v>
      </c>
      <c r="AO194" s="134" t="s">
        <v>233</v>
      </c>
      <c r="AP194" s="135" t="s">
        <v>234</v>
      </c>
      <c r="AQ194" s="136">
        <f>IF(AO194="IVA Incluido",(AN194/1.19),AN194)</f>
        <v>4957.9831932773113</v>
      </c>
      <c r="AR194" s="137">
        <f>IF(AP194="Si tiene IVA",AQ194*19%,0)</f>
        <v>942.01680672268913</v>
      </c>
      <c r="AS194" s="137">
        <f>AQ194+AR194</f>
        <v>5900</v>
      </c>
      <c r="AT194" s="137">
        <f>IF(AB194="","",(AN194*G194))</f>
        <v>5900</v>
      </c>
      <c r="AU194" s="137">
        <f>IF(AB194="","",(AS194*G194))</f>
        <v>5900</v>
      </c>
      <c r="AV194" s="138">
        <f>IF(A194="","",AVERAGE(S194,AF194,AS194))</f>
        <v>6200</v>
      </c>
      <c r="AW194" s="138">
        <f>IF(A194="","",AVERAGE(U194,AH194,AU194))</f>
        <v>6200</v>
      </c>
      <c r="AX194" s="138">
        <f>IF(N194="","",STDEV(U194,AH194,AU194))</f>
        <v>1178.9826122551628</v>
      </c>
      <c r="AY194" s="139">
        <f>IF(N194="","",(AX194/AW194))</f>
        <v>0.19015848584760692</v>
      </c>
      <c r="AZ194" s="5"/>
      <c r="BA194" s="7">
        <f>COUNTA(M194,Z194,AM194)</f>
        <v>3</v>
      </c>
      <c r="BB194" s="7"/>
    </row>
    <row r="195" spans="1:54" ht="75">
      <c r="A195" s="6" t="s">
        <v>223</v>
      </c>
      <c r="B195" s="6" t="s">
        <v>301</v>
      </c>
      <c r="C195" s="6"/>
      <c r="D195" s="6" t="s">
        <v>947</v>
      </c>
      <c r="E195" s="162" t="s">
        <v>948</v>
      </c>
      <c r="F195" s="119" t="s">
        <v>227</v>
      </c>
      <c r="G195" s="163">
        <v>1</v>
      </c>
      <c r="H195" s="119" t="s">
        <v>228</v>
      </c>
      <c r="I195" s="120" t="s">
        <v>229</v>
      </c>
      <c r="J195" s="121">
        <v>46091</v>
      </c>
      <c r="K195" s="164" t="s">
        <v>647</v>
      </c>
      <c r="L195" s="165" t="s">
        <v>236</v>
      </c>
      <c r="M195" s="121" t="s">
        <v>648</v>
      </c>
      <c r="N195" s="122">
        <v>7000</v>
      </c>
      <c r="O195" s="122" t="s">
        <v>240</v>
      </c>
      <c r="P195" s="122" t="s">
        <v>234</v>
      </c>
      <c r="Q195" s="123">
        <f>IF(O195="IVA Incluido",(N195/1.19),N195)</f>
        <v>7000</v>
      </c>
      <c r="R195" s="124">
        <f>IF(P195="Si tiene IVA",Q195*19%,0)</f>
        <v>1330</v>
      </c>
      <c r="S195" s="124">
        <f>Q195+R195</f>
        <v>8330</v>
      </c>
      <c r="T195" s="124">
        <f>IF(B195="","",(N195*G195))</f>
        <v>7000</v>
      </c>
      <c r="U195" s="124">
        <f>IF(B195="","",(S195*G195))</f>
        <v>8330</v>
      </c>
      <c r="V195" s="125" t="s">
        <v>229</v>
      </c>
      <c r="W195" s="126">
        <v>46091</v>
      </c>
      <c r="X195" s="166" t="s">
        <v>786</v>
      </c>
      <c r="Y195" s="167" t="s">
        <v>236</v>
      </c>
      <c r="Z195" s="168" t="s">
        <v>942</v>
      </c>
      <c r="AA195" s="127">
        <v>6150</v>
      </c>
      <c r="AB195" s="127" t="s">
        <v>233</v>
      </c>
      <c r="AC195" s="127" t="s">
        <v>234</v>
      </c>
      <c r="AD195" s="128">
        <f>IF(AB195="IVA Incluido",(AA195/1.19),AA195)</f>
        <v>5168.0672268907565</v>
      </c>
      <c r="AE195" s="129">
        <f>IF(AC195="Si tiene IVA",AD195*19%,0)</f>
        <v>981.93277310924373</v>
      </c>
      <c r="AF195" s="129">
        <f>AD195+AE195</f>
        <v>6150</v>
      </c>
      <c r="AG195" s="129">
        <f>IF(O195="","",(AA195*G195))</f>
        <v>6150</v>
      </c>
      <c r="AH195" s="129">
        <f>IF(O195="","",(AF195*G195))</f>
        <v>6150</v>
      </c>
      <c r="AI195" s="130" t="s">
        <v>229</v>
      </c>
      <c r="AJ195" s="131">
        <v>46091</v>
      </c>
      <c r="AK195" s="132" t="s">
        <v>308</v>
      </c>
      <c r="AL195" s="169" t="s">
        <v>231</v>
      </c>
      <c r="AM195" s="133" t="s">
        <v>824</v>
      </c>
      <c r="AN195" s="134">
        <v>8500</v>
      </c>
      <c r="AO195" s="134" t="s">
        <v>233</v>
      </c>
      <c r="AP195" s="135" t="s">
        <v>234</v>
      </c>
      <c r="AQ195" s="136">
        <f>IF(AO195="IVA Incluido",(AN195/1.19),AN195)</f>
        <v>7142.8571428571431</v>
      </c>
      <c r="AR195" s="137">
        <f>IF(AP195="Si tiene IVA",AQ195*19%,0)</f>
        <v>1357.1428571428571</v>
      </c>
      <c r="AS195" s="137">
        <f>AQ195+AR195</f>
        <v>8500</v>
      </c>
      <c r="AT195" s="137">
        <f>IF(AB195="","",(AN195*G195))</f>
        <v>8500</v>
      </c>
      <c r="AU195" s="137">
        <f>IF(AB195="","",(AS195*G195))</f>
        <v>8500</v>
      </c>
      <c r="AV195" s="138">
        <f>IF(A195="","",AVERAGE(S195,AF195,AS195))</f>
        <v>7660</v>
      </c>
      <c r="AW195" s="138">
        <f>IF(A195="","",AVERAGE(U195,AH195,AU195))</f>
        <v>7660</v>
      </c>
      <c r="AX195" s="138">
        <f>IF(N195="","",STDEV(U195,AH195,AU195))</f>
        <v>1310.4579352272242</v>
      </c>
      <c r="AY195" s="139">
        <f>IF(N195="","",(AX195/AW195))</f>
        <v>0.17107805942914153</v>
      </c>
      <c r="AZ195" s="5"/>
      <c r="BA195" s="7">
        <f>COUNTA(M195,Z195,AM195)</f>
        <v>3</v>
      </c>
      <c r="BB195" s="7"/>
    </row>
    <row r="196" spans="1:54" ht="405">
      <c r="A196" s="6" t="s">
        <v>294</v>
      </c>
      <c r="B196" s="6" t="s">
        <v>294</v>
      </c>
      <c r="C196" s="6" t="s">
        <v>294</v>
      </c>
      <c r="D196" s="6" t="s">
        <v>949</v>
      </c>
      <c r="E196" s="162" t="s">
        <v>950</v>
      </c>
      <c r="F196" s="119" t="s">
        <v>297</v>
      </c>
      <c r="G196" s="163">
        <v>1</v>
      </c>
      <c r="H196" s="119"/>
      <c r="I196" s="120"/>
      <c r="J196" s="121"/>
      <c r="K196" s="164"/>
      <c r="L196" s="165"/>
      <c r="M196" s="121"/>
      <c r="N196" s="122"/>
      <c r="O196" s="122"/>
      <c r="P196" s="122"/>
      <c r="Q196" s="123" t="s">
        <v>298</v>
      </c>
      <c r="R196" s="124" t="s">
        <v>298</v>
      </c>
      <c r="S196" s="124" t="s">
        <v>298</v>
      </c>
      <c r="T196" s="124" t="s">
        <v>298</v>
      </c>
      <c r="U196" s="124" t="s">
        <v>298</v>
      </c>
      <c r="V196" s="125" t="s">
        <v>294</v>
      </c>
      <c r="W196" s="126" t="s">
        <v>294</v>
      </c>
      <c r="X196" s="166" t="s">
        <v>294</v>
      </c>
      <c r="Y196" s="167" t="s">
        <v>294</v>
      </c>
      <c r="Z196" s="168" t="s">
        <v>299</v>
      </c>
      <c r="AA196" s="127" t="s">
        <v>294</v>
      </c>
      <c r="AB196" s="127" t="s">
        <v>294</v>
      </c>
      <c r="AC196" s="127" t="s">
        <v>294</v>
      </c>
      <c r="AD196" s="128" t="s">
        <v>294</v>
      </c>
      <c r="AE196" s="129" t="s">
        <v>294</v>
      </c>
      <c r="AF196" s="129">
        <f>AH196/1.19</f>
        <v>393815.12605042016</v>
      </c>
      <c r="AG196" s="129">
        <f>AF196*19%</f>
        <v>74824.873949579836</v>
      </c>
      <c r="AH196" s="129">
        <v>468640</v>
      </c>
      <c r="AI196" s="130" t="s">
        <v>294</v>
      </c>
      <c r="AJ196" s="131" t="s">
        <v>294</v>
      </c>
      <c r="AK196" s="132" t="s">
        <v>294</v>
      </c>
      <c r="AL196" s="169" t="s">
        <v>294</v>
      </c>
      <c r="AM196" s="133" t="s">
        <v>300</v>
      </c>
      <c r="AN196" s="134" t="s">
        <v>294</v>
      </c>
      <c r="AO196" s="134" t="s">
        <v>294</v>
      </c>
      <c r="AP196" s="135" t="s">
        <v>294</v>
      </c>
      <c r="AQ196" s="136">
        <v>382399</v>
      </c>
      <c r="AR196" s="137">
        <v>72656</v>
      </c>
      <c r="AS196" s="137">
        <v>455055</v>
      </c>
      <c r="AT196" s="137">
        <v>382399</v>
      </c>
      <c r="AU196" s="137">
        <v>455055</v>
      </c>
      <c r="AV196" s="138">
        <v>461847</v>
      </c>
      <c r="AW196" s="138">
        <v>461847</v>
      </c>
      <c r="AX196" s="138">
        <v>9606.08</v>
      </c>
      <c r="AY196" s="139">
        <v>2.0799999999999999E-2</v>
      </c>
      <c r="AZ196" s="5"/>
      <c r="BA196" s="7"/>
      <c r="BB196" s="7"/>
    </row>
    <row r="197" spans="1:54" ht="405">
      <c r="A197" s="6" t="s">
        <v>294</v>
      </c>
      <c r="B197" s="6" t="s">
        <v>294</v>
      </c>
      <c r="C197" s="6" t="s">
        <v>294</v>
      </c>
      <c r="D197" s="6" t="s">
        <v>951</v>
      </c>
      <c r="E197" s="162" t="s">
        <v>952</v>
      </c>
      <c r="F197" s="119" t="s">
        <v>297</v>
      </c>
      <c r="G197" s="163">
        <v>1</v>
      </c>
      <c r="H197" s="119"/>
      <c r="I197" s="120"/>
      <c r="J197" s="121"/>
      <c r="K197" s="164"/>
      <c r="L197" s="165"/>
      <c r="M197" s="121"/>
      <c r="N197" s="122"/>
      <c r="O197" s="122"/>
      <c r="P197" s="122"/>
      <c r="Q197" s="123" t="s">
        <v>298</v>
      </c>
      <c r="R197" s="124" t="s">
        <v>298</v>
      </c>
      <c r="S197" s="124" t="s">
        <v>298</v>
      </c>
      <c r="T197" s="124" t="s">
        <v>298</v>
      </c>
      <c r="U197" s="124" t="s">
        <v>298</v>
      </c>
      <c r="V197" s="125" t="s">
        <v>294</v>
      </c>
      <c r="W197" s="126" t="s">
        <v>294</v>
      </c>
      <c r="X197" s="166" t="s">
        <v>294</v>
      </c>
      <c r="Y197" s="167" t="s">
        <v>294</v>
      </c>
      <c r="Z197" s="168" t="s">
        <v>299</v>
      </c>
      <c r="AA197" s="127" t="s">
        <v>294</v>
      </c>
      <c r="AB197" s="127" t="s">
        <v>294</v>
      </c>
      <c r="AC197" s="127" t="s">
        <v>294</v>
      </c>
      <c r="AD197" s="128" t="s">
        <v>294</v>
      </c>
      <c r="AE197" s="129" t="s">
        <v>294</v>
      </c>
      <c r="AF197" s="129">
        <f>AH197/1.19</f>
        <v>1143285.7142857143</v>
      </c>
      <c r="AG197" s="129">
        <f>AF197*19%</f>
        <v>217224.28571428571</v>
      </c>
      <c r="AH197" s="129">
        <v>1360510</v>
      </c>
      <c r="AI197" s="130" t="s">
        <v>294</v>
      </c>
      <c r="AJ197" s="131" t="s">
        <v>294</v>
      </c>
      <c r="AK197" s="132" t="s">
        <v>294</v>
      </c>
      <c r="AL197" s="169" t="s">
        <v>294</v>
      </c>
      <c r="AM197" s="133" t="s">
        <v>300</v>
      </c>
      <c r="AN197" s="134" t="s">
        <v>294</v>
      </c>
      <c r="AO197" s="134" t="s">
        <v>294</v>
      </c>
      <c r="AP197" s="135" t="s">
        <v>294</v>
      </c>
      <c r="AQ197" s="136">
        <v>1137221</v>
      </c>
      <c r="AR197" s="137">
        <v>216072</v>
      </c>
      <c r="AS197" s="137">
        <v>1353293</v>
      </c>
      <c r="AT197" s="137">
        <v>1137221</v>
      </c>
      <c r="AU197" s="137">
        <v>1353293</v>
      </c>
      <c r="AV197" s="138">
        <v>1356901</v>
      </c>
      <c r="AW197" s="138">
        <v>1356901</v>
      </c>
      <c r="AX197" s="138">
        <v>5103.59</v>
      </c>
      <c r="AY197" s="139">
        <v>3.8E-3</v>
      </c>
      <c r="AZ197" s="5"/>
      <c r="BA197" s="7"/>
      <c r="BB197" s="7"/>
    </row>
    <row r="198" spans="1:54" ht="300">
      <c r="A198" s="6" t="s">
        <v>223</v>
      </c>
      <c r="B198" s="6" t="s">
        <v>283</v>
      </c>
      <c r="C198" s="6">
        <v>90101603</v>
      </c>
      <c r="D198" s="6" t="s">
        <v>953</v>
      </c>
      <c r="E198" s="162" t="s">
        <v>954</v>
      </c>
      <c r="F198" s="119" t="s">
        <v>227</v>
      </c>
      <c r="G198" s="163">
        <v>1</v>
      </c>
      <c r="H198" s="119" t="s">
        <v>228</v>
      </c>
      <c r="I198" s="120" t="s">
        <v>229</v>
      </c>
      <c r="J198" s="121">
        <v>46153</v>
      </c>
      <c r="K198" s="164" t="s">
        <v>955</v>
      </c>
      <c r="L198" s="165" t="s">
        <v>231</v>
      </c>
      <c r="M198" s="121" t="s">
        <v>956</v>
      </c>
      <c r="N198" s="122">
        <v>21600</v>
      </c>
      <c r="O198" s="122" t="s">
        <v>315</v>
      </c>
      <c r="P198" s="122" t="s">
        <v>316</v>
      </c>
      <c r="Q198" s="123">
        <f>IF(O198="IVA Incluido",(N198/1.19),IF(O198="Ipoconsumo Incluido",(N198/1.08),N198))</f>
        <v>21600</v>
      </c>
      <c r="R198" s="124">
        <f>IF(P198="Si tiene IVA",Q198*19%,IF(P198="Si tiene IPOCONSUMO",Q198*8%,0))</f>
        <v>1728</v>
      </c>
      <c r="S198" s="124">
        <f t="shared" ref="S198:S211" si="147">Q198+R198</f>
        <v>23328</v>
      </c>
      <c r="T198" s="124">
        <f>IF(R198="IVA Incluido",(Q198/1.19),IF(R198="Ipoconsumo Incluido",(Q198/1.08),Q198))</f>
        <v>21600</v>
      </c>
      <c r="U198" s="124">
        <f>Q198+R198</f>
        <v>23328</v>
      </c>
      <c r="V198" s="125" t="s">
        <v>229</v>
      </c>
      <c r="W198" s="126">
        <v>46077</v>
      </c>
      <c r="X198" s="166" t="s">
        <v>317</v>
      </c>
      <c r="Y198" s="167" t="s">
        <v>236</v>
      </c>
      <c r="Z198" s="168" t="s">
        <v>318</v>
      </c>
      <c r="AA198" s="127">
        <v>25000</v>
      </c>
      <c r="AB198" s="127" t="s">
        <v>315</v>
      </c>
      <c r="AC198" s="127" t="s">
        <v>316</v>
      </c>
      <c r="AD198" s="128">
        <f>IF(AB198="IVA Incluido",(AA198/1.19),IF(AB198="Ipoconsumo Incluido",(AA198/1.08),AA198))</f>
        <v>25000</v>
      </c>
      <c r="AE198" s="129">
        <f>IF(AC198="Si tiene IVA",AD198*19%,IF(AC198="Si tiene IPOCONSUMO",AD198*8%,0))</f>
        <v>2000</v>
      </c>
      <c r="AF198" s="129">
        <f t="shared" ref="AF198:AF211" si="148">AD198+AE198</f>
        <v>27000</v>
      </c>
      <c r="AG198" s="129">
        <f>IF(AE198="IVA Incluido",(AD198/1.19),IF(AE198="Ipoconsumo Incluido",(AD198/1.08),AD198))</f>
        <v>25000</v>
      </c>
      <c r="AH198" s="129">
        <f>AD198+AE198</f>
        <v>27000</v>
      </c>
      <c r="AI198" s="130" t="s">
        <v>229</v>
      </c>
      <c r="AJ198" s="131">
        <v>46094</v>
      </c>
      <c r="AK198" s="132" t="s">
        <v>319</v>
      </c>
      <c r="AL198" s="169" t="s">
        <v>236</v>
      </c>
      <c r="AM198" s="133" t="s">
        <v>320</v>
      </c>
      <c r="AN198" s="134">
        <v>26824</v>
      </c>
      <c r="AO198" s="134" t="s">
        <v>315</v>
      </c>
      <c r="AP198" s="135" t="s">
        <v>316</v>
      </c>
      <c r="AQ198" s="136">
        <f>IF(AO198="IVA Incluido",(AN198/1.19),IF(AO198="Ipoconsumo Incluido",(AN198/1.08),AN198))</f>
        <v>26824</v>
      </c>
      <c r="AR198" s="137">
        <f>IF(AP198="Si tiene IVA",AQ198*19%,IF(AP198="Si tiene IPOCONSUMO",AQ198*8%,0))</f>
        <v>2145.92</v>
      </c>
      <c r="AS198" s="137">
        <f t="shared" ref="AS198:AS203" si="149">AQ198+AR198</f>
        <v>28969.919999999998</v>
      </c>
      <c r="AT198" s="137">
        <f>IF(AR198="IVA Incluido",(AQ198/1.19),IF(AR198="Ipoconsumo Incluido",(AQ198/1.08),AQ198))</f>
        <v>26824</v>
      </c>
      <c r="AU198" s="137">
        <f>AQ198+AR198</f>
        <v>28969.919999999998</v>
      </c>
      <c r="AV198" s="138">
        <f t="shared" ref="AV198:AV204" si="150">IF(A198="","",AVERAGE(S198,AF198,AS198))</f>
        <v>26432.639999999999</v>
      </c>
      <c r="AW198" s="138">
        <f t="shared" ref="AW198:AW204" si="151">IF(A198="","",AVERAGE(U198,AH198,AU198))</f>
        <v>26432.639999999999</v>
      </c>
      <c r="AX198" s="138">
        <f t="shared" ref="AX198:AX204" si="152">IF(N198="","",STDEV(U198,AH198,AU198))</f>
        <v>2863.4312194987319</v>
      </c>
      <c r="AY198" s="139">
        <f t="shared" ref="AY198:AY211" si="153">IF(N198="","",(AX198/AW198))</f>
        <v>0.10832936927596835</v>
      </c>
      <c r="AZ198" s="5"/>
      <c r="BA198" s="7">
        <f t="shared" ref="BA198:BA211" si="154">COUNTA(M198,Z198,AM198)</f>
        <v>3</v>
      </c>
      <c r="BB198" s="7"/>
    </row>
    <row r="199" spans="1:54" ht="150">
      <c r="A199" s="6" t="s">
        <v>223</v>
      </c>
      <c r="B199" s="6" t="s">
        <v>283</v>
      </c>
      <c r="C199" s="6">
        <v>90101603</v>
      </c>
      <c r="D199" s="6" t="s">
        <v>957</v>
      </c>
      <c r="E199" s="162" t="s">
        <v>958</v>
      </c>
      <c r="F199" s="119" t="s">
        <v>227</v>
      </c>
      <c r="G199" s="163">
        <v>1</v>
      </c>
      <c r="H199" s="119" t="s">
        <v>228</v>
      </c>
      <c r="I199" s="120" t="s">
        <v>229</v>
      </c>
      <c r="J199" s="121">
        <v>46153</v>
      </c>
      <c r="K199" s="164" t="s">
        <v>319</v>
      </c>
      <c r="L199" s="165" t="s">
        <v>236</v>
      </c>
      <c r="M199" s="121" t="s">
        <v>320</v>
      </c>
      <c r="N199" s="122">
        <v>14500</v>
      </c>
      <c r="O199" s="122" t="s">
        <v>315</v>
      </c>
      <c r="P199" s="122" t="s">
        <v>316</v>
      </c>
      <c r="Q199" s="123">
        <f>IF(O199="IVA Incluido",(N199/1.19),IF(O199="Ipoconsumo Incluido",(N199/1.08),N199))</f>
        <v>14500</v>
      </c>
      <c r="R199" s="124">
        <f>IF(P199="Si tiene IVA",Q199*19%,IF(P199="Si tiene IPOCONSUMO",Q199*8%,0))</f>
        <v>1160</v>
      </c>
      <c r="S199" s="124">
        <f t="shared" si="147"/>
        <v>15660</v>
      </c>
      <c r="T199" s="124">
        <f>IF(R199="IVA Incluido",(Q199/1.19),IF(R199="Ipoconsumo Incluido",(Q199/1.08),Q199))</f>
        <v>14500</v>
      </c>
      <c r="U199" s="124">
        <f>Q199+R199</f>
        <v>15660</v>
      </c>
      <c r="V199" s="125" t="s">
        <v>229</v>
      </c>
      <c r="W199" s="126">
        <v>46153</v>
      </c>
      <c r="X199" s="166" t="s">
        <v>428</v>
      </c>
      <c r="Y199" s="167" t="s">
        <v>236</v>
      </c>
      <c r="Z199" s="168" t="s">
        <v>342</v>
      </c>
      <c r="AA199" s="127">
        <v>16300</v>
      </c>
      <c r="AB199" s="127" t="s">
        <v>315</v>
      </c>
      <c r="AC199" s="127" t="s">
        <v>316</v>
      </c>
      <c r="AD199" s="128">
        <f>IF(AB199="IVA Incluido",(AA199/1.19),IF(AB199="Ipoconsumo Incluido",(AA199/1.08),AA199))</f>
        <v>16300</v>
      </c>
      <c r="AE199" s="129">
        <f>IF(AC199="Si tiene IVA",AD199*19%,IF(AC199="Si tiene IPOCONSUMO",AD199*8%,0))</f>
        <v>1304</v>
      </c>
      <c r="AF199" s="129">
        <f t="shared" si="148"/>
        <v>17604</v>
      </c>
      <c r="AG199" s="129">
        <f>IF(AE199="IVA Incluido",(AD199/1.19),IF(AE199="Ipoconsumo Incluido",(AD199/1.08),AD199))</f>
        <v>16300</v>
      </c>
      <c r="AH199" s="129">
        <f>AD199+AE199</f>
        <v>17604</v>
      </c>
      <c r="AI199" s="130" t="s">
        <v>229</v>
      </c>
      <c r="AJ199" s="131">
        <v>46153</v>
      </c>
      <c r="AK199" s="132" t="s">
        <v>959</v>
      </c>
      <c r="AL199" s="169" t="s">
        <v>236</v>
      </c>
      <c r="AM199" s="133" t="s">
        <v>960</v>
      </c>
      <c r="AN199" s="134">
        <v>15000</v>
      </c>
      <c r="AO199" s="134" t="s">
        <v>315</v>
      </c>
      <c r="AP199" s="135" t="s">
        <v>316</v>
      </c>
      <c r="AQ199" s="136">
        <f>IF(AO199="IVA Incluido",(AN199/1.19),IF(AO199="Ipoconsumo Incluido",(AN199/1.08),AN199))</f>
        <v>15000</v>
      </c>
      <c r="AR199" s="137">
        <f>IF(AP199="Si tiene IVA",AQ199*19%,IF(AP199="Si tiene IPOCONSUMO",AQ199*8%,0))</f>
        <v>1200</v>
      </c>
      <c r="AS199" s="137">
        <f t="shared" si="149"/>
        <v>16200</v>
      </c>
      <c r="AT199" s="137">
        <f>IF(AR199="IVA Incluido",(AQ199/1.19),IF(AR199="Ipoconsumo Incluido",(AQ199/1.08),AQ199))</f>
        <v>15000</v>
      </c>
      <c r="AU199" s="137">
        <f>AQ199+AR199</f>
        <v>16200</v>
      </c>
      <c r="AV199" s="138">
        <f t="shared" si="150"/>
        <v>16488</v>
      </c>
      <c r="AW199" s="138">
        <f t="shared" si="151"/>
        <v>16488</v>
      </c>
      <c r="AX199" s="138">
        <f t="shared" si="152"/>
        <v>1003.4899102631775</v>
      </c>
      <c r="AY199" s="139">
        <f t="shared" si="153"/>
        <v>6.0861833470595435E-2</v>
      </c>
      <c r="AZ199" s="5"/>
      <c r="BA199" s="7">
        <f t="shared" si="154"/>
        <v>3</v>
      </c>
      <c r="BB199" s="7"/>
    </row>
    <row r="200" spans="1:54" ht="405">
      <c r="A200" s="6" t="s">
        <v>223</v>
      </c>
      <c r="B200" s="6" t="s">
        <v>283</v>
      </c>
      <c r="C200" s="6">
        <v>90101603</v>
      </c>
      <c r="D200" s="6" t="s">
        <v>961</v>
      </c>
      <c r="E200" s="162" t="s">
        <v>962</v>
      </c>
      <c r="F200" s="119" t="s">
        <v>227</v>
      </c>
      <c r="G200" s="163">
        <v>1</v>
      </c>
      <c r="H200" s="119" t="s">
        <v>228</v>
      </c>
      <c r="I200" s="120" t="s">
        <v>229</v>
      </c>
      <c r="J200" s="121">
        <v>46062</v>
      </c>
      <c r="K200" s="164" t="s">
        <v>313</v>
      </c>
      <c r="L200" s="165" t="s">
        <v>236</v>
      </c>
      <c r="M200" s="121" t="s">
        <v>314</v>
      </c>
      <c r="N200" s="122">
        <v>11700</v>
      </c>
      <c r="O200" s="122" t="s">
        <v>315</v>
      </c>
      <c r="P200" s="122" t="s">
        <v>316</v>
      </c>
      <c r="Q200" s="123">
        <f>IF(O200="IVA Incluido",(N200/1.19),IF(O200="Ipoconsumo Incluido",(N200/1.08),N200))</f>
        <v>11700</v>
      </c>
      <c r="R200" s="124">
        <f>IF(P200="Si tiene IVA",Q200*19%,IF(P200="Si tiene IPOCONSUMO",Q200*8%,0))</f>
        <v>936</v>
      </c>
      <c r="S200" s="124">
        <f t="shared" si="147"/>
        <v>12636</v>
      </c>
      <c r="T200" s="124">
        <f>IF(R200="IVA Incluido",(Q200/1.19),IF(R200="Ipoconsumo Incluido",(Q200/1.08),Q200))</f>
        <v>11700</v>
      </c>
      <c r="U200" s="124">
        <f>Q200+R200</f>
        <v>12636</v>
      </c>
      <c r="V200" s="125" t="s">
        <v>229</v>
      </c>
      <c r="W200" s="126">
        <v>46129</v>
      </c>
      <c r="X200" s="166" t="s">
        <v>963</v>
      </c>
      <c r="Y200" s="167" t="s">
        <v>231</v>
      </c>
      <c r="Z200" s="168" t="s">
        <v>964</v>
      </c>
      <c r="AA200" s="127">
        <v>8570</v>
      </c>
      <c r="AB200" s="127" t="s">
        <v>315</v>
      </c>
      <c r="AC200" s="127" t="s">
        <v>316</v>
      </c>
      <c r="AD200" s="128">
        <f>IF(AB200="IVA Incluido",(AA200/1.19),IF(AB200="Ipoconsumo Incluido",(AA200/1.08),AA200))</f>
        <v>8570</v>
      </c>
      <c r="AE200" s="129">
        <f>IF(AC200="Si tiene IVA",AD200*19%,IF(AC200="Si tiene IPOCONSUMO",AD200*8%,0))</f>
        <v>685.6</v>
      </c>
      <c r="AF200" s="129">
        <f t="shared" si="148"/>
        <v>9255.6</v>
      </c>
      <c r="AG200" s="129">
        <f>IF(AE200="IVA Incluido",(AD200/1.19),IF(AE200="Ipoconsumo Incluido",(AD200/1.08),AD200))</f>
        <v>8570</v>
      </c>
      <c r="AH200" s="129">
        <f>AD200+AE200</f>
        <v>9255.6</v>
      </c>
      <c r="AI200" s="130" t="s">
        <v>965</v>
      </c>
      <c r="AJ200" s="131" t="s">
        <v>294</v>
      </c>
      <c r="AK200" s="132"/>
      <c r="AL200" s="169"/>
      <c r="AM200" s="133" t="s">
        <v>299</v>
      </c>
      <c r="AN200" s="134">
        <v>13871</v>
      </c>
      <c r="AO200" s="134"/>
      <c r="AP200" s="135"/>
      <c r="AQ200" s="136">
        <f>AN200/1.08</f>
        <v>12843.518518518518</v>
      </c>
      <c r="AR200" s="137">
        <f>AQ200*8%</f>
        <v>1027.4814814814815</v>
      </c>
      <c r="AS200" s="137">
        <f t="shared" si="149"/>
        <v>13871</v>
      </c>
      <c r="AT200" s="137">
        <f>IF(AR200="IVA Incluido",(AQ200/1.19),IF(AR200="Ipoconsumo Incluido",(AQ200/1.08),AQ200))</f>
        <v>12843.518518518518</v>
      </c>
      <c r="AU200" s="137">
        <f>AQ200+AR200</f>
        <v>13871</v>
      </c>
      <c r="AV200" s="138">
        <f t="shared" si="150"/>
        <v>11920.866666666667</v>
      </c>
      <c r="AW200" s="138">
        <f t="shared" si="151"/>
        <v>11920.866666666667</v>
      </c>
      <c r="AX200" s="138">
        <f t="shared" si="152"/>
        <v>2389.3599672994737</v>
      </c>
      <c r="AY200" s="139">
        <f t="shared" si="153"/>
        <v>0.20043508866520951</v>
      </c>
      <c r="AZ200" s="5" t="s">
        <v>966</v>
      </c>
      <c r="BA200" s="7">
        <f t="shared" si="154"/>
        <v>3</v>
      </c>
      <c r="BB200" s="7"/>
    </row>
    <row r="201" spans="1:54" ht="75">
      <c r="A201" s="6" t="s">
        <v>223</v>
      </c>
      <c r="B201" s="6" t="s">
        <v>301</v>
      </c>
      <c r="C201" s="6">
        <v>14111514</v>
      </c>
      <c r="D201" s="6" t="s">
        <v>967</v>
      </c>
      <c r="E201" s="162" t="s">
        <v>968</v>
      </c>
      <c r="F201" s="119" t="s">
        <v>227</v>
      </c>
      <c r="G201" s="163">
        <v>1</v>
      </c>
      <c r="H201" s="119" t="s">
        <v>228</v>
      </c>
      <c r="I201" s="120" t="s">
        <v>229</v>
      </c>
      <c r="J201" s="121">
        <v>46091</v>
      </c>
      <c r="K201" s="164" t="s">
        <v>786</v>
      </c>
      <c r="L201" s="165" t="s">
        <v>236</v>
      </c>
      <c r="M201" s="121" t="s">
        <v>969</v>
      </c>
      <c r="N201" s="122">
        <v>15000</v>
      </c>
      <c r="O201" s="122" t="s">
        <v>233</v>
      </c>
      <c r="P201" s="122" t="s">
        <v>234</v>
      </c>
      <c r="Q201" s="123">
        <f t="shared" ref="Q201:Q211" si="155">IF(O201="IVA Incluido",(N201/1.19),N201)</f>
        <v>12605.042016806723</v>
      </c>
      <c r="R201" s="124">
        <f t="shared" ref="R201:R211" si="156">IF(P201="Si tiene IVA",Q201*19%,0)</f>
        <v>2394.9579831932774</v>
      </c>
      <c r="S201" s="124">
        <f t="shared" si="147"/>
        <v>15000</v>
      </c>
      <c r="T201" s="124">
        <f t="shared" ref="T201:T211" si="157">IF(B201="","",(N201*G201))</f>
        <v>15000</v>
      </c>
      <c r="U201" s="124">
        <f t="shared" ref="U201:U211" si="158">IF(B201="","",(S201*G201))</f>
        <v>15000</v>
      </c>
      <c r="V201" s="125" t="s">
        <v>229</v>
      </c>
      <c r="W201" s="126">
        <v>46091</v>
      </c>
      <c r="X201" s="166" t="s">
        <v>308</v>
      </c>
      <c r="Y201" s="167" t="s">
        <v>236</v>
      </c>
      <c r="Z201" s="168" t="s">
        <v>824</v>
      </c>
      <c r="AA201" s="127">
        <v>15000</v>
      </c>
      <c r="AB201" s="127" t="s">
        <v>233</v>
      </c>
      <c r="AC201" s="127" t="s">
        <v>234</v>
      </c>
      <c r="AD201" s="128">
        <f t="shared" ref="AD201:AD211" si="159">IF(AB201="IVA Incluido",(AA201/1.19),AA201)</f>
        <v>12605.042016806723</v>
      </c>
      <c r="AE201" s="129">
        <f t="shared" ref="AE201:AE211" si="160">IF(AC201="Si tiene IVA",AD201*19%,0)</f>
        <v>2394.9579831932774</v>
      </c>
      <c r="AF201" s="129">
        <f t="shared" si="148"/>
        <v>15000</v>
      </c>
      <c r="AG201" s="129">
        <f t="shared" ref="AG201:AG211" si="161">IF(O201="","",(AA201*G201))</f>
        <v>15000</v>
      </c>
      <c r="AH201" s="129">
        <f t="shared" ref="AH201:AH211" si="162">IF(O201="","",(AF201*G201))</f>
        <v>15000</v>
      </c>
      <c r="AI201" s="130" t="s">
        <v>229</v>
      </c>
      <c r="AJ201" s="131">
        <v>46091</v>
      </c>
      <c r="AK201" s="132" t="s">
        <v>647</v>
      </c>
      <c r="AL201" s="169" t="s">
        <v>236</v>
      </c>
      <c r="AM201" s="133" t="s">
        <v>648</v>
      </c>
      <c r="AN201" s="134">
        <v>15497</v>
      </c>
      <c r="AO201" s="134" t="s">
        <v>240</v>
      </c>
      <c r="AP201" s="135" t="s">
        <v>234</v>
      </c>
      <c r="AQ201" s="136">
        <f>IF(AO201="IVA Incluido",(AN201/1.19),AN201)</f>
        <v>15497</v>
      </c>
      <c r="AR201" s="137">
        <f>IF(AP201="Si tiene IVA",AQ201*19%,0)</f>
        <v>2944.43</v>
      </c>
      <c r="AS201" s="137">
        <f t="shared" si="149"/>
        <v>18441.43</v>
      </c>
      <c r="AT201" s="137">
        <f>IF(AB201="","",(AN201*G201))</f>
        <v>15497</v>
      </c>
      <c r="AU201" s="137">
        <f>IF(AB201="","",(AS201*G201))</f>
        <v>18441.43</v>
      </c>
      <c r="AV201" s="138">
        <f t="shared" si="150"/>
        <v>16147.143333333333</v>
      </c>
      <c r="AW201" s="138">
        <f t="shared" si="151"/>
        <v>16147.143333333333</v>
      </c>
      <c r="AX201" s="138">
        <f t="shared" si="152"/>
        <v>1986.9105368972539</v>
      </c>
      <c r="AY201" s="139">
        <f t="shared" si="153"/>
        <v>0.12305028176690411</v>
      </c>
      <c r="AZ201" s="5"/>
      <c r="BA201" s="7">
        <f t="shared" si="154"/>
        <v>3</v>
      </c>
      <c r="BB201" s="7"/>
    </row>
    <row r="202" spans="1:54" ht="75">
      <c r="A202" s="6" t="s">
        <v>223</v>
      </c>
      <c r="B202" s="6" t="s">
        <v>301</v>
      </c>
      <c r="C202" s="6">
        <v>14111514</v>
      </c>
      <c r="D202" s="6" t="s">
        <v>970</v>
      </c>
      <c r="E202" s="162" t="s">
        <v>971</v>
      </c>
      <c r="F202" s="119" t="s">
        <v>227</v>
      </c>
      <c r="G202" s="163">
        <v>1</v>
      </c>
      <c r="H202" s="119" t="s">
        <v>228</v>
      </c>
      <c r="I202" s="120" t="s">
        <v>229</v>
      </c>
      <c r="J202" s="121">
        <v>46091</v>
      </c>
      <c r="K202" s="164" t="s">
        <v>647</v>
      </c>
      <c r="L202" s="165" t="s">
        <v>236</v>
      </c>
      <c r="M202" s="121" t="s">
        <v>648</v>
      </c>
      <c r="N202" s="122">
        <v>18500</v>
      </c>
      <c r="O202" s="122" t="s">
        <v>240</v>
      </c>
      <c r="P202" s="122" t="s">
        <v>234</v>
      </c>
      <c r="Q202" s="123">
        <f t="shared" si="155"/>
        <v>18500</v>
      </c>
      <c r="R202" s="124">
        <f t="shared" si="156"/>
        <v>3515</v>
      </c>
      <c r="S202" s="124">
        <f t="shared" si="147"/>
        <v>22015</v>
      </c>
      <c r="T202" s="124">
        <f t="shared" si="157"/>
        <v>18500</v>
      </c>
      <c r="U202" s="124">
        <f t="shared" si="158"/>
        <v>22015</v>
      </c>
      <c r="V202" s="125" t="s">
        <v>229</v>
      </c>
      <c r="W202" s="126">
        <v>46091</v>
      </c>
      <c r="X202" s="166" t="s">
        <v>786</v>
      </c>
      <c r="Y202" s="167" t="s">
        <v>236</v>
      </c>
      <c r="Z202" s="168" t="s">
        <v>972</v>
      </c>
      <c r="AA202" s="127">
        <v>19000</v>
      </c>
      <c r="AB202" s="127" t="s">
        <v>233</v>
      </c>
      <c r="AC202" s="127" t="s">
        <v>234</v>
      </c>
      <c r="AD202" s="128">
        <f t="shared" si="159"/>
        <v>15966.386554621849</v>
      </c>
      <c r="AE202" s="129">
        <f t="shared" si="160"/>
        <v>3033.6134453781515</v>
      </c>
      <c r="AF202" s="129">
        <f t="shared" si="148"/>
        <v>19000</v>
      </c>
      <c r="AG202" s="129">
        <f t="shared" si="161"/>
        <v>19000</v>
      </c>
      <c r="AH202" s="129">
        <f t="shared" si="162"/>
        <v>19000</v>
      </c>
      <c r="AI202" s="130" t="s">
        <v>229</v>
      </c>
      <c r="AJ202" s="131">
        <v>46091</v>
      </c>
      <c r="AK202" s="132" t="s">
        <v>308</v>
      </c>
      <c r="AL202" s="169" t="s">
        <v>236</v>
      </c>
      <c r="AM202" s="133" t="s">
        <v>824</v>
      </c>
      <c r="AN202" s="134">
        <v>22000</v>
      </c>
      <c r="AO202" s="134" t="s">
        <v>233</v>
      </c>
      <c r="AP202" s="135" t="s">
        <v>234</v>
      </c>
      <c r="AQ202" s="136">
        <f>IF(AO202="IVA Incluido",(AN202/1.19),AN202)</f>
        <v>18487.394957983193</v>
      </c>
      <c r="AR202" s="137">
        <f>IF(AP202="Si tiene IVA",AQ202*19%,0)</f>
        <v>3512.6050420168067</v>
      </c>
      <c r="AS202" s="137">
        <f t="shared" si="149"/>
        <v>22000</v>
      </c>
      <c r="AT202" s="137">
        <f>IF(AB202="","",(AN202*G202))</f>
        <v>22000</v>
      </c>
      <c r="AU202" s="137">
        <f>IF(AB202="","",(AS202*G202))</f>
        <v>22000</v>
      </c>
      <c r="AV202" s="138">
        <f t="shared" si="150"/>
        <v>21005</v>
      </c>
      <c r="AW202" s="138">
        <f t="shared" si="151"/>
        <v>21005</v>
      </c>
      <c r="AX202" s="138">
        <f t="shared" si="152"/>
        <v>1736.3971319948671</v>
      </c>
      <c r="AY202" s="139">
        <f t="shared" si="153"/>
        <v>8.2665895358003672E-2</v>
      </c>
      <c r="AZ202" s="5"/>
      <c r="BA202" s="7">
        <f t="shared" si="154"/>
        <v>3</v>
      </c>
      <c r="BB202" s="7"/>
    </row>
    <row r="203" spans="1:54" ht="105">
      <c r="A203" s="6" t="s">
        <v>223</v>
      </c>
      <c r="B203" s="6" t="s">
        <v>301</v>
      </c>
      <c r="C203" s="6">
        <v>44121619</v>
      </c>
      <c r="D203" s="6" t="s">
        <v>973</v>
      </c>
      <c r="E203" s="162" t="s">
        <v>974</v>
      </c>
      <c r="F203" s="119" t="s">
        <v>227</v>
      </c>
      <c r="G203" s="163">
        <v>1</v>
      </c>
      <c r="H203" s="119" t="s">
        <v>228</v>
      </c>
      <c r="I203" s="120" t="s">
        <v>229</v>
      </c>
      <c r="J203" s="121">
        <v>46091</v>
      </c>
      <c r="K203" s="164" t="s">
        <v>647</v>
      </c>
      <c r="L203" s="165" t="s">
        <v>236</v>
      </c>
      <c r="M203" s="121" t="s">
        <v>648</v>
      </c>
      <c r="N203" s="122">
        <v>5461</v>
      </c>
      <c r="O203" s="122" t="s">
        <v>240</v>
      </c>
      <c r="P203" s="122" t="s">
        <v>234</v>
      </c>
      <c r="Q203" s="123">
        <f t="shared" si="155"/>
        <v>5461</v>
      </c>
      <c r="R203" s="124">
        <f t="shared" si="156"/>
        <v>1037.5899999999999</v>
      </c>
      <c r="S203" s="124">
        <f t="shared" si="147"/>
        <v>6498.59</v>
      </c>
      <c r="T203" s="124">
        <f t="shared" si="157"/>
        <v>5461</v>
      </c>
      <c r="U203" s="124">
        <f t="shared" si="158"/>
        <v>6498.59</v>
      </c>
      <c r="V203" s="125" t="s">
        <v>229</v>
      </c>
      <c r="W203" s="126">
        <v>46091</v>
      </c>
      <c r="X203" s="166" t="s">
        <v>786</v>
      </c>
      <c r="Y203" s="167" t="s">
        <v>236</v>
      </c>
      <c r="Z203" s="168" t="s">
        <v>972</v>
      </c>
      <c r="AA203" s="127">
        <v>6600</v>
      </c>
      <c r="AB203" s="127" t="s">
        <v>233</v>
      </c>
      <c r="AC203" s="127" t="s">
        <v>234</v>
      </c>
      <c r="AD203" s="128">
        <f t="shared" si="159"/>
        <v>5546.2184873949582</v>
      </c>
      <c r="AE203" s="129">
        <f t="shared" si="160"/>
        <v>1053.7815126050421</v>
      </c>
      <c r="AF203" s="129">
        <f t="shared" si="148"/>
        <v>6600</v>
      </c>
      <c r="AG203" s="129">
        <f t="shared" si="161"/>
        <v>6600</v>
      </c>
      <c r="AH203" s="129">
        <f t="shared" si="162"/>
        <v>6600</v>
      </c>
      <c r="AI203" s="130" t="s">
        <v>229</v>
      </c>
      <c r="AJ203" s="131">
        <v>46091</v>
      </c>
      <c r="AK203" s="132" t="s">
        <v>975</v>
      </c>
      <c r="AL203" s="169" t="s">
        <v>236</v>
      </c>
      <c r="AM203" s="133" t="s">
        <v>976</v>
      </c>
      <c r="AN203" s="134">
        <v>6684</v>
      </c>
      <c r="AO203" s="134" t="s">
        <v>233</v>
      </c>
      <c r="AP203" s="135" t="s">
        <v>234</v>
      </c>
      <c r="AQ203" s="136">
        <f>IF(AO203="IVA Incluido",(AN203/1.19),AN203)</f>
        <v>5616.8067226890762</v>
      </c>
      <c r="AR203" s="137">
        <f>IF(AP203="Si tiene IVA",AQ203*19%,0)</f>
        <v>1067.1932773109245</v>
      </c>
      <c r="AS203" s="137">
        <f t="shared" si="149"/>
        <v>6684.0000000000009</v>
      </c>
      <c r="AT203" s="137">
        <f>IF(AB203="","",(AN203*G203))</f>
        <v>6684</v>
      </c>
      <c r="AU203" s="137">
        <f>IF(AB203="","",(AS203*G203))</f>
        <v>6684.0000000000009</v>
      </c>
      <c r="AV203" s="138">
        <f t="shared" si="150"/>
        <v>6594.1966666666667</v>
      </c>
      <c r="AW203" s="138">
        <f t="shared" si="151"/>
        <v>6594.1966666666667</v>
      </c>
      <c r="AX203" s="138">
        <f t="shared" si="152"/>
        <v>92.841133304874091</v>
      </c>
      <c r="AY203" s="139">
        <f t="shared" si="153"/>
        <v>1.4079218136483761E-2</v>
      </c>
      <c r="AZ203" s="5"/>
      <c r="BA203" s="7">
        <f t="shared" si="154"/>
        <v>3</v>
      </c>
      <c r="BB203" s="7"/>
    </row>
    <row r="204" spans="1:54" ht="105">
      <c r="A204" s="6" t="s">
        <v>223</v>
      </c>
      <c r="B204" s="6" t="s">
        <v>492</v>
      </c>
      <c r="C204" s="6" t="s">
        <v>493</v>
      </c>
      <c r="D204" s="6" t="s">
        <v>977</v>
      </c>
      <c r="E204" s="162" t="s">
        <v>978</v>
      </c>
      <c r="F204" s="119" t="s">
        <v>227</v>
      </c>
      <c r="G204" s="163">
        <v>1</v>
      </c>
      <c r="H204" s="119" t="s">
        <v>330</v>
      </c>
      <c r="I204" s="120" t="s">
        <v>242</v>
      </c>
      <c r="J204" s="121">
        <v>46142</v>
      </c>
      <c r="K204" s="164" t="s">
        <v>979</v>
      </c>
      <c r="L204" s="165" t="s">
        <v>231</v>
      </c>
      <c r="M204" s="121" t="s">
        <v>980</v>
      </c>
      <c r="N204" s="122">
        <v>470589</v>
      </c>
      <c r="O204" s="122" t="s">
        <v>240</v>
      </c>
      <c r="P204" s="122" t="s">
        <v>234</v>
      </c>
      <c r="Q204" s="123">
        <f t="shared" si="155"/>
        <v>470589</v>
      </c>
      <c r="R204" s="124">
        <f t="shared" si="156"/>
        <v>89411.91</v>
      </c>
      <c r="S204" s="124">
        <f t="shared" si="147"/>
        <v>560000.91</v>
      </c>
      <c r="T204" s="124">
        <f t="shared" si="157"/>
        <v>470589</v>
      </c>
      <c r="U204" s="124">
        <f t="shared" si="158"/>
        <v>560000.91</v>
      </c>
      <c r="V204" s="125" t="s">
        <v>242</v>
      </c>
      <c r="W204" s="126">
        <v>46142</v>
      </c>
      <c r="X204" s="166" t="s">
        <v>981</v>
      </c>
      <c r="Y204" s="167" t="s">
        <v>231</v>
      </c>
      <c r="Z204" s="168" t="s">
        <v>981</v>
      </c>
      <c r="AA204" s="127">
        <v>361345</v>
      </c>
      <c r="AB204" s="127" t="s">
        <v>240</v>
      </c>
      <c r="AC204" s="127" t="s">
        <v>234</v>
      </c>
      <c r="AD204" s="128">
        <f t="shared" si="159"/>
        <v>361345</v>
      </c>
      <c r="AE204" s="129">
        <f t="shared" si="160"/>
        <v>68655.55</v>
      </c>
      <c r="AF204" s="129">
        <f t="shared" si="148"/>
        <v>430000.55</v>
      </c>
      <c r="AG204" s="129">
        <f t="shared" si="161"/>
        <v>361345</v>
      </c>
      <c r="AH204" s="129">
        <f t="shared" si="162"/>
        <v>430000.55</v>
      </c>
      <c r="AI204" s="130"/>
      <c r="AJ204" s="131"/>
      <c r="AK204" s="132"/>
      <c r="AL204" s="169"/>
      <c r="AM204" s="133"/>
      <c r="AN204" s="134"/>
      <c r="AO204" s="134"/>
      <c r="AP204" s="135"/>
      <c r="AQ204" s="136"/>
      <c r="AR204" s="137"/>
      <c r="AS204" s="137"/>
      <c r="AT204" s="137"/>
      <c r="AU204" s="137"/>
      <c r="AV204" s="138">
        <f t="shared" si="150"/>
        <v>495000.73</v>
      </c>
      <c r="AW204" s="138">
        <f t="shared" si="151"/>
        <v>495000.73</v>
      </c>
      <c r="AX204" s="138">
        <f t="shared" si="152"/>
        <v>91924.136112692839</v>
      </c>
      <c r="AY204" s="139">
        <f t="shared" si="153"/>
        <v>0.18570505161213166</v>
      </c>
      <c r="AZ204" s="5"/>
      <c r="BA204" s="7">
        <f t="shared" si="154"/>
        <v>2</v>
      </c>
      <c r="BB204" s="7"/>
    </row>
    <row r="205" spans="1:54" ht="105">
      <c r="A205" s="6" t="s">
        <v>223</v>
      </c>
      <c r="B205" s="6" t="s">
        <v>492</v>
      </c>
      <c r="C205" s="6" t="s">
        <v>493</v>
      </c>
      <c r="D205" s="6" t="s">
        <v>982</v>
      </c>
      <c r="E205" s="162" t="s">
        <v>983</v>
      </c>
      <c r="F205" s="119" t="s">
        <v>227</v>
      </c>
      <c r="G205" s="163">
        <v>1</v>
      </c>
      <c r="H205" s="119" t="s">
        <v>330</v>
      </c>
      <c r="I205" s="120" t="s">
        <v>244</v>
      </c>
      <c r="J205" s="121">
        <v>46142</v>
      </c>
      <c r="K205" s="164" t="s">
        <v>979</v>
      </c>
      <c r="L205" s="165" t="s">
        <v>231</v>
      </c>
      <c r="M205" s="121" t="s">
        <v>980</v>
      </c>
      <c r="N205" s="122">
        <v>302522</v>
      </c>
      <c r="O205" s="122" t="s">
        <v>240</v>
      </c>
      <c r="P205" s="122" t="s">
        <v>234</v>
      </c>
      <c r="Q205" s="123">
        <f t="shared" si="155"/>
        <v>302522</v>
      </c>
      <c r="R205" s="124">
        <f t="shared" si="156"/>
        <v>57479.18</v>
      </c>
      <c r="S205" s="124">
        <f t="shared" si="147"/>
        <v>360001.18</v>
      </c>
      <c r="T205" s="124">
        <f t="shared" si="157"/>
        <v>302522</v>
      </c>
      <c r="U205" s="124">
        <f t="shared" si="158"/>
        <v>360001.18</v>
      </c>
      <c r="V205" s="125" t="s">
        <v>242</v>
      </c>
      <c r="W205" s="126">
        <v>46142</v>
      </c>
      <c r="X205" s="166" t="s">
        <v>981</v>
      </c>
      <c r="Y205" s="167" t="s">
        <v>236</v>
      </c>
      <c r="Z205" s="168" t="s">
        <v>981</v>
      </c>
      <c r="AA205" s="127">
        <v>252101</v>
      </c>
      <c r="AB205" s="127" t="s">
        <v>240</v>
      </c>
      <c r="AC205" s="127" t="s">
        <v>234</v>
      </c>
      <c r="AD205" s="128">
        <f t="shared" si="159"/>
        <v>252101</v>
      </c>
      <c r="AE205" s="129">
        <f t="shared" si="160"/>
        <v>47899.19</v>
      </c>
      <c r="AF205" s="129">
        <f t="shared" si="148"/>
        <v>300000.19</v>
      </c>
      <c r="AG205" s="129">
        <f t="shared" si="161"/>
        <v>252101</v>
      </c>
      <c r="AH205" s="129">
        <f t="shared" si="162"/>
        <v>300000.19</v>
      </c>
      <c r="AI205" s="130"/>
      <c r="AJ205" s="131"/>
      <c r="AK205" s="132"/>
      <c r="AL205" s="169"/>
      <c r="AM205" s="133"/>
      <c r="AN205" s="134"/>
      <c r="AO205" s="134"/>
      <c r="AP205" s="135"/>
      <c r="AQ205" s="136"/>
      <c r="AR205" s="137"/>
      <c r="AS205" s="137"/>
      <c r="AT205" s="137"/>
      <c r="AU205" s="137"/>
      <c r="AV205" s="138">
        <f>IF(A205="","",AVERAGE(S205,AF205))</f>
        <v>330000.685</v>
      </c>
      <c r="AW205" s="138">
        <f>IF(A205="","",AVERAGE(U205,AH205))</f>
        <v>330000.685</v>
      </c>
      <c r="AX205" s="138">
        <f>IF(N205="","",STDEV(U205,AH205))</f>
        <v>42427.106906906221</v>
      </c>
      <c r="AY205" s="139">
        <f t="shared" si="153"/>
        <v>0.12856672375363773</v>
      </c>
      <c r="AZ205" s="5"/>
      <c r="BA205" s="7">
        <f t="shared" si="154"/>
        <v>2</v>
      </c>
      <c r="BB205" s="7"/>
    </row>
    <row r="206" spans="1:54" ht="75">
      <c r="A206" s="6" t="s">
        <v>223</v>
      </c>
      <c r="B206" s="6" t="s">
        <v>492</v>
      </c>
      <c r="C206" s="6" t="s">
        <v>493</v>
      </c>
      <c r="D206" s="6" t="s">
        <v>984</v>
      </c>
      <c r="E206" s="162" t="s">
        <v>985</v>
      </c>
      <c r="F206" s="119" t="s">
        <v>227</v>
      </c>
      <c r="G206" s="163">
        <v>1</v>
      </c>
      <c r="H206" s="119" t="s">
        <v>330</v>
      </c>
      <c r="I206" s="120" t="s">
        <v>242</v>
      </c>
      <c r="J206" s="121">
        <v>46142</v>
      </c>
      <c r="K206" s="164" t="s">
        <v>986</v>
      </c>
      <c r="L206" s="165" t="s">
        <v>231</v>
      </c>
      <c r="M206" s="121" t="s">
        <v>981</v>
      </c>
      <c r="N206" s="122">
        <v>361345</v>
      </c>
      <c r="O206" s="122" t="s">
        <v>240</v>
      </c>
      <c r="P206" s="122" t="s">
        <v>234</v>
      </c>
      <c r="Q206" s="123">
        <f t="shared" si="155"/>
        <v>361345</v>
      </c>
      <c r="R206" s="124">
        <f t="shared" si="156"/>
        <v>68655.55</v>
      </c>
      <c r="S206" s="124">
        <f t="shared" si="147"/>
        <v>430000.55</v>
      </c>
      <c r="T206" s="124">
        <f t="shared" si="157"/>
        <v>361345</v>
      </c>
      <c r="U206" s="124">
        <f t="shared" si="158"/>
        <v>430000.55</v>
      </c>
      <c r="V206" s="125" t="s">
        <v>242</v>
      </c>
      <c r="W206" s="126">
        <v>46142</v>
      </c>
      <c r="X206" s="166" t="s">
        <v>979</v>
      </c>
      <c r="Y206" s="167" t="s">
        <v>231</v>
      </c>
      <c r="Z206" s="168" t="s">
        <v>980</v>
      </c>
      <c r="AA206" s="127">
        <v>470589</v>
      </c>
      <c r="AB206" s="127" t="s">
        <v>240</v>
      </c>
      <c r="AC206" s="127" t="s">
        <v>234</v>
      </c>
      <c r="AD206" s="128">
        <f t="shared" si="159"/>
        <v>470589</v>
      </c>
      <c r="AE206" s="129">
        <f t="shared" si="160"/>
        <v>89411.91</v>
      </c>
      <c r="AF206" s="129">
        <f t="shared" si="148"/>
        <v>560000.91</v>
      </c>
      <c r="AG206" s="129">
        <f t="shared" si="161"/>
        <v>470589</v>
      </c>
      <c r="AH206" s="129">
        <f t="shared" si="162"/>
        <v>560000.91</v>
      </c>
      <c r="AI206" s="130"/>
      <c r="AJ206" s="131"/>
      <c r="AK206" s="132"/>
      <c r="AL206" s="169"/>
      <c r="AM206" s="133"/>
      <c r="AN206" s="134"/>
      <c r="AO206" s="134"/>
      <c r="AP206" s="135"/>
      <c r="AQ206" s="136"/>
      <c r="AR206" s="137"/>
      <c r="AS206" s="137"/>
      <c r="AT206" s="137"/>
      <c r="AU206" s="137"/>
      <c r="AV206" s="138">
        <f>IF(A206="","",AVERAGE(S206,AF206,AS206))</f>
        <v>495000.73</v>
      </c>
      <c r="AW206" s="138">
        <f>IF(A206="","",AVERAGE(U206,AH206,AU206))</f>
        <v>495000.73</v>
      </c>
      <c r="AX206" s="138">
        <f>IF(N206="","",STDEV(U206,AH206,AU206))</f>
        <v>91924.136112692839</v>
      </c>
      <c r="AY206" s="139">
        <f t="shared" si="153"/>
        <v>0.18570505161213166</v>
      </c>
      <c r="AZ206" s="5"/>
      <c r="BA206" s="7">
        <f t="shared" si="154"/>
        <v>2</v>
      </c>
      <c r="BB206" s="7"/>
    </row>
    <row r="207" spans="1:54" ht="75">
      <c r="A207" s="6" t="s">
        <v>223</v>
      </c>
      <c r="B207" s="6" t="s">
        <v>492</v>
      </c>
      <c r="C207" s="6" t="s">
        <v>493</v>
      </c>
      <c r="D207" s="6" t="s">
        <v>987</v>
      </c>
      <c r="E207" s="162" t="s">
        <v>988</v>
      </c>
      <c r="F207" s="119" t="s">
        <v>227</v>
      </c>
      <c r="G207" s="163">
        <v>1</v>
      </c>
      <c r="H207" s="119" t="s">
        <v>330</v>
      </c>
      <c r="I207" s="120" t="s">
        <v>244</v>
      </c>
      <c r="J207" s="121">
        <v>46147</v>
      </c>
      <c r="K207" s="164" t="s">
        <v>979</v>
      </c>
      <c r="L207" s="165" t="s">
        <v>231</v>
      </c>
      <c r="M207" s="121" t="s">
        <v>980</v>
      </c>
      <c r="N207" s="122">
        <v>302522</v>
      </c>
      <c r="O207" s="122" t="s">
        <v>240</v>
      </c>
      <c r="P207" s="122" t="s">
        <v>234</v>
      </c>
      <c r="Q207" s="123">
        <f t="shared" si="155"/>
        <v>302522</v>
      </c>
      <c r="R207" s="124">
        <f t="shared" si="156"/>
        <v>57479.18</v>
      </c>
      <c r="S207" s="124">
        <f t="shared" si="147"/>
        <v>360001.18</v>
      </c>
      <c r="T207" s="124">
        <f t="shared" si="157"/>
        <v>302522</v>
      </c>
      <c r="U207" s="124">
        <f t="shared" si="158"/>
        <v>360001.18</v>
      </c>
      <c r="V207" s="125" t="s">
        <v>242</v>
      </c>
      <c r="W207" s="126">
        <v>46143</v>
      </c>
      <c r="X207" s="166" t="s">
        <v>981</v>
      </c>
      <c r="Y207" s="167" t="s">
        <v>231</v>
      </c>
      <c r="Z207" s="168" t="s">
        <v>981</v>
      </c>
      <c r="AA207" s="127">
        <v>252101</v>
      </c>
      <c r="AB207" s="127" t="s">
        <v>240</v>
      </c>
      <c r="AC207" s="127" t="s">
        <v>234</v>
      </c>
      <c r="AD207" s="128">
        <f t="shared" si="159"/>
        <v>252101</v>
      </c>
      <c r="AE207" s="129">
        <f t="shared" si="160"/>
        <v>47899.19</v>
      </c>
      <c r="AF207" s="129">
        <f t="shared" si="148"/>
        <v>300000.19</v>
      </c>
      <c r="AG207" s="129">
        <f t="shared" si="161"/>
        <v>252101</v>
      </c>
      <c r="AH207" s="129">
        <f t="shared" si="162"/>
        <v>300000.19</v>
      </c>
      <c r="AI207" s="130"/>
      <c r="AJ207" s="131"/>
      <c r="AK207" s="132"/>
      <c r="AL207" s="169"/>
      <c r="AM207" s="133"/>
      <c r="AN207" s="134"/>
      <c r="AO207" s="134"/>
      <c r="AP207" s="135"/>
      <c r="AQ207" s="136"/>
      <c r="AR207" s="137"/>
      <c r="AS207" s="137"/>
      <c r="AT207" s="137"/>
      <c r="AU207" s="137"/>
      <c r="AV207" s="138">
        <f>IF(A207="","",AVERAGE(S207,AF207,AS207))</f>
        <v>330000.685</v>
      </c>
      <c r="AW207" s="138">
        <f>IF(A207="","",AVERAGE(U207,AH207,AU207))</f>
        <v>330000.685</v>
      </c>
      <c r="AX207" s="138">
        <f>IF(N207="","",STDEV(U207,AH207,AU207))</f>
        <v>42427.106906906221</v>
      </c>
      <c r="AY207" s="139">
        <f t="shared" si="153"/>
        <v>0.12856672375363773</v>
      </c>
      <c r="AZ207" s="5"/>
      <c r="BA207" s="7">
        <f t="shared" si="154"/>
        <v>2</v>
      </c>
      <c r="BB207" s="7"/>
    </row>
    <row r="208" spans="1:54" ht="105">
      <c r="A208" s="6" t="s">
        <v>223</v>
      </c>
      <c r="B208" s="6" t="s">
        <v>492</v>
      </c>
      <c r="C208" s="6" t="s">
        <v>493</v>
      </c>
      <c r="D208" s="6" t="s">
        <v>989</v>
      </c>
      <c r="E208" s="162" t="s">
        <v>990</v>
      </c>
      <c r="F208" s="119" t="s">
        <v>227</v>
      </c>
      <c r="G208" s="163">
        <v>1</v>
      </c>
      <c r="H208" s="119" t="s">
        <v>330</v>
      </c>
      <c r="I208" s="120" t="s">
        <v>244</v>
      </c>
      <c r="J208" s="121">
        <v>46100</v>
      </c>
      <c r="K208" s="164" t="s">
        <v>979</v>
      </c>
      <c r="L208" s="165" t="s">
        <v>236</v>
      </c>
      <c r="M208" s="121" t="s">
        <v>980</v>
      </c>
      <c r="N208" s="122">
        <v>302522</v>
      </c>
      <c r="O208" s="122" t="s">
        <v>240</v>
      </c>
      <c r="P208" s="122" t="s">
        <v>234</v>
      </c>
      <c r="Q208" s="123">
        <f t="shared" si="155"/>
        <v>302522</v>
      </c>
      <c r="R208" s="124">
        <f t="shared" si="156"/>
        <v>57479.18</v>
      </c>
      <c r="S208" s="124">
        <f t="shared" si="147"/>
        <v>360001.18</v>
      </c>
      <c r="T208" s="124">
        <f t="shared" si="157"/>
        <v>302522</v>
      </c>
      <c r="U208" s="124">
        <f t="shared" si="158"/>
        <v>360001.18</v>
      </c>
      <c r="V208" s="125" t="s">
        <v>229</v>
      </c>
      <c r="W208" s="126">
        <v>46139</v>
      </c>
      <c r="X208" s="166" t="s">
        <v>981</v>
      </c>
      <c r="Y208" s="167" t="s">
        <v>231</v>
      </c>
      <c r="Z208" s="168" t="s">
        <v>981</v>
      </c>
      <c r="AA208" s="127">
        <v>252101</v>
      </c>
      <c r="AB208" s="127" t="s">
        <v>240</v>
      </c>
      <c r="AC208" s="127" t="s">
        <v>234</v>
      </c>
      <c r="AD208" s="128">
        <f t="shared" si="159"/>
        <v>252101</v>
      </c>
      <c r="AE208" s="129">
        <f t="shared" si="160"/>
        <v>47899.19</v>
      </c>
      <c r="AF208" s="129">
        <f t="shared" si="148"/>
        <v>300000.19</v>
      </c>
      <c r="AG208" s="129">
        <f t="shared" si="161"/>
        <v>252101</v>
      </c>
      <c r="AH208" s="129">
        <f t="shared" si="162"/>
        <v>300000.19</v>
      </c>
      <c r="AI208" s="130"/>
      <c r="AJ208" s="131"/>
      <c r="AK208" s="132"/>
      <c r="AL208" s="169"/>
      <c r="AM208" s="133"/>
      <c r="AN208" s="134"/>
      <c r="AO208" s="134"/>
      <c r="AP208" s="135"/>
      <c r="AQ208" s="136"/>
      <c r="AR208" s="137"/>
      <c r="AS208" s="137"/>
      <c r="AT208" s="137"/>
      <c r="AU208" s="137"/>
      <c r="AV208" s="138">
        <f>IF(A208="","",AVERAGE(S208,AF208))</f>
        <v>330000.685</v>
      </c>
      <c r="AW208" s="138">
        <f>IF(A208="","",AVERAGE(U208,AH208))</f>
        <v>330000.685</v>
      </c>
      <c r="AX208" s="138">
        <f>IF(N208="","",STDEV(U208,AH208))</f>
        <v>42427.106906906221</v>
      </c>
      <c r="AY208" s="139">
        <f t="shared" si="153"/>
        <v>0.12856672375363773</v>
      </c>
      <c r="AZ208" s="5"/>
      <c r="BA208" s="7">
        <f t="shared" si="154"/>
        <v>2</v>
      </c>
      <c r="BB208" s="7"/>
    </row>
    <row r="209" spans="1:54" ht="105">
      <c r="A209" s="6" t="s">
        <v>223</v>
      </c>
      <c r="B209" s="6" t="s">
        <v>492</v>
      </c>
      <c r="C209" s="6" t="s">
        <v>493</v>
      </c>
      <c r="D209" s="6" t="s">
        <v>991</v>
      </c>
      <c r="E209" s="162" t="s">
        <v>992</v>
      </c>
      <c r="F209" s="119" t="s">
        <v>227</v>
      </c>
      <c r="G209" s="163">
        <v>1</v>
      </c>
      <c r="H209" s="119" t="s">
        <v>330</v>
      </c>
      <c r="I209" s="120" t="s">
        <v>244</v>
      </c>
      <c r="J209" s="121">
        <v>46143</v>
      </c>
      <c r="K209" s="164" t="s">
        <v>979</v>
      </c>
      <c r="L209" s="165" t="s">
        <v>231</v>
      </c>
      <c r="M209" s="121" t="s">
        <v>980</v>
      </c>
      <c r="N209" s="122">
        <v>302522</v>
      </c>
      <c r="O209" s="122" t="s">
        <v>240</v>
      </c>
      <c r="P209" s="122" t="s">
        <v>234</v>
      </c>
      <c r="Q209" s="123">
        <f t="shared" si="155"/>
        <v>302522</v>
      </c>
      <c r="R209" s="124">
        <f t="shared" si="156"/>
        <v>57479.18</v>
      </c>
      <c r="S209" s="124">
        <f t="shared" si="147"/>
        <v>360001.18</v>
      </c>
      <c r="T209" s="124">
        <f t="shared" si="157"/>
        <v>302522</v>
      </c>
      <c r="U209" s="124">
        <f t="shared" si="158"/>
        <v>360001.18</v>
      </c>
      <c r="V209" s="125" t="s">
        <v>242</v>
      </c>
      <c r="W209" s="126">
        <v>46143</v>
      </c>
      <c r="X209" s="166" t="s">
        <v>981</v>
      </c>
      <c r="Y209" s="167" t="s">
        <v>231</v>
      </c>
      <c r="Z209" s="168" t="s">
        <v>981</v>
      </c>
      <c r="AA209" s="127">
        <v>361345</v>
      </c>
      <c r="AB209" s="127" t="s">
        <v>240</v>
      </c>
      <c r="AC209" s="127" t="s">
        <v>234</v>
      </c>
      <c r="AD209" s="128">
        <f t="shared" si="159"/>
        <v>361345</v>
      </c>
      <c r="AE209" s="129">
        <f t="shared" si="160"/>
        <v>68655.55</v>
      </c>
      <c r="AF209" s="129">
        <f t="shared" si="148"/>
        <v>430000.55</v>
      </c>
      <c r="AG209" s="129">
        <f t="shared" si="161"/>
        <v>361345</v>
      </c>
      <c r="AH209" s="129">
        <f t="shared" si="162"/>
        <v>430000.55</v>
      </c>
      <c r="AI209" s="130"/>
      <c r="AJ209" s="131"/>
      <c r="AK209" s="132"/>
      <c r="AL209" s="169"/>
      <c r="AM209" s="133"/>
      <c r="AN209" s="134"/>
      <c r="AO209" s="134"/>
      <c r="AP209" s="135"/>
      <c r="AQ209" s="136"/>
      <c r="AR209" s="137"/>
      <c r="AS209" s="137"/>
      <c r="AT209" s="137"/>
      <c r="AU209" s="137"/>
      <c r="AV209" s="138">
        <f>IF(A209="","",AVERAGE(S209,AF209,AS209))</f>
        <v>395000.86499999999</v>
      </c>
      <c r="AW209" s="138">
        <f>IF(A209="","",AVERAGE(U209,AH209,AU209))</f>
        <v>395000.86499999999</v>
      </c>
      <c r="AX209" s="138">
        <f>IF(N209="","",STDEV(U209,AH209,AU209))</f>
        <v>49497.029205786173</v>
      </c>
      <c r="AY209" s="139">
        <f t="shared" si="153"/>
        <v>0.12530866028808868</v>
      </c>
      <c r="AZ209" s="5"/>
      <c r="BA209" s="7">
        <f t="shared" si="154"/>
        <v>2</v>
      </c>
      <c r="BB209" s="7"/>
    </row>
    <row r="210" spans="1:54" ht="75">
      <c r="A210" s="6" t="s">
        <v>223</v>
      </c>
      <c r="B210" s="6" t="s">
        <v>492</v>
      </c>
      <c r="C210" s="6" t="s">
        <v>493</v>
      </c>
      <c r="D210" s="6" t="s">
        <v>993</v>
      </c>
      <c r="E210" s="162" t="s">
        <v>994</v>
      </c>
      <c r="F210" s="119" t="s">
        <v>227</v>
      </c>
      <c r="G210" s="163">
        <v>1</v>
      </c>
      <c r="H210" s="119" t="s">
        <v>330</v>
      </c>
      <c r="I210" s="120" t="s">
        <v>244</v>
      </c>
      <c r="J210" s="121">
        <v>46143</v>
      </c>
      <c r="K210" s="164" t="s">
        <v>981</v>
      </c>
      <c r="L210" s="165" t="s">
        <v>231</v>
      </c>
      <c r="M210" s="121" t="s">
        <v>981</v>
      </c>
      <c r="N210" s="122">
        <v>361345</v>
      </c>
      <c r="O210" s="122" t="s">
        <v>240</v>
      </c>
      <c r="P210" s="122" t="s">
        <v>234</v>
      </c>
      <c r="Q210" s="123">
        <f t="shared" si="155"/>
        <v>361345</v>
      </c>
      <c r="R210" s="124">
        <f t="shared" si="156"/>
        <v>68655.55</v>
      </c>
      <c r="S210" s="124">
        <f t="shared" si="147"/>
        <v>430000.55</v>
      </c>
      <c r="T210" s="124">
        <f t="shared" si="157"/>
        <v>361345</v>
      </c>
      <c r="U210" s="124">
        <f t="shared" si="158"/>
        <v>430000.55</v>
      </c>
      <c r="V210" s="125" t="s">
        <v>242</v>
      </c>
      <c r="W210" s="126">
        <v>46143</v>
      </c>
      <c r="X210" s="166" t="s">
        <v>979</v>
      </c>
      <c r="Y210" s="167" t="s">
        <v>231</v>
      </c>
      <c r="Z210" s="168" t="s">
        <v>980</v>
      </c>
      <c r="AA210" s="127">
        <v>302522</v>
      </c>
      <c r="AB210" s="127" t="s">
        <v>240</v>
      </c>
      <c r="AC210" s="127" t="s">
        <v>234</v>
      </c>
      <c r="AD210" s="128">
        <f t="shared" si="159"/>
        <v>302522</v>
      </c>
      <c r="AE210" s="129">
        <f t="shared" si="160"/>
        <v>57479.18</v>
      </c>
      <c r="AF210" s="129">
        <f t="shared" si="148"/>
        <v>360001.18</v>
      </c>
      <c r="AG210" s="129">
        <f t="shared" si="161"/>
        <v>302522</v>
      </c>
      <c r="AH210" s="129">
        <f t="shared" si="162"/>
        <v>360001.18</v>
      </c>
      <c r="AI210" s="130"/>
      <c r="AJ210" s="131"/>
      <c r="AK210" s="132"/>
      <c r="AL210" s="169"/>
      <c r="AM210" s="133"/>
      <c r="AN210" s="134"/>
      <c r="AO210" s="134"/>
      <c r="AP210" s="135"/>
      <c r="AQ210" s="136"/>
      <c r="AR210" s="137"/>
      <c r="AS210" s="137"/>
      <c r="AT210" s="137"/>
      <c r="AU210" s="137"/>
      <c r="AV210" s="138">
        <f>IF(A210="","",AVERAGE(S210,AF210,AS210))</f>
        <v>395000.86499999999</v>
      </c>
      <c r="AW210" s="138">
        <f>IF(A210="","",AVERAGE(U210,AH210,AU210))</f>
        <v>395000.86499999999</v>
      </c>
      <c r="AX210" s="138">
        <f>IF(N210="","",STDEV(U210,AH210,AU210))</f>
        <v>49497.029205786173</v>
      </c>
      <c r="AY210" s="139">
        <f t="shared" si="153"/>
        <v>0.12530866028808868</v>
      </c>
      <c r="AZ210" s="5"/>
      <c r="BA210" s="7">
        <f t="shared" si="154"/>
        <v>2</v>
      </c>
      <c r="BB210" s="7"/>
    </row>
    <row r="211" spans="1:54" ht="75">
      <c r="A211" s="6" t="s">
        <v>223</v>
      </c>
      <c r="B211" s="6" t="s">
        <v>492</v>
      </c>
      <c r="C211" s="6" t="s">
        <v>493</v>
      </c>
      <c r="D211" s="6" t="s">
        <v>995</v>
      </c>
      <c r="E211" s="162" t="s">
        <v>996</v>
      </c>
      <c r="F211" s="119" t="s">
        <v>227</v>
      </c>
      <c r="G211" s="163">
        <v>1</v>
      </c>
      <c r="H211" s="119" t="s">
        <v>330</v>
      </c>
      <c r="I211" s="120" t="s">
        <v>244</v>
      </c>
      <c r="J211" s="121">
        <v>46143</v>
      </c>
      <c r="K211" s="164" t="s">
        <v>981</v>
      </c>
      <c r="L211" s="165" t="s">
        <v>231</v>
      </c>
      <c r="M211" s="121" t="s">
        <v>981</v>
      </c>
      <c r="N211" s="122">
        <v>252101</v>
      </c>
      <c r="O211" s="122" t="s">
        <v>240</v>
      </c>
      <c r="P211" s="122" t="s">
        <v>234</v>
      </c>
      <c r="Q211" s="123">
        <f t="shared" si="155"/>
        <v>252101</v>
      </c>
      <c r="R211" s="124">
        <f t="shared" si="156"/>
        <v>47899.19</v>
      </c>
      <c r="S211" s="124">
        <f t="shared" si="147"/>
        <v>300000.19</v>
      </c>
      <c r="T211" s="124">
        <f t="shared" si="157"/>
        <v>252101</v>
      </c>
      <c r="U211" s="124">
        <f t="shared" si="158"/>
        <v>300000.19</v>
      </c>
      <c r="V211" s="125" t="s">
        <v>242</v>
      </c>
      <c r="W211" s="126">
        <v>46143</v>
      </c>
      <c r="X211" s="166" t="s">
        <v>979</v>
      </c>
      <c r="Y211" s="167" t="s">
        <v>231</v>
      </c>
      <c r="Z211" s="168" t="s">
        <v>980</v>
      </c>
      <c r="AA211" s="127">
        <v>302522</v>
      </c>
      <c r="AB211" s="127" t="s">
        <v>240</v>
      </c>
      <c r="AC211" s="127" t="s">
        <v>234</v>
      </c>
      <c r="AD211" s="128">
        <f t="shared" si="159"/>
        <v>302522</v>
      </c>
      <c r="AE211" s="129">
        <f t="shared" si="160"/>
        <v>57479.18</v>
      </c>
      <c r="AF211" s="129">
        <f t="shared" si="148"/>
        <v>360001.18</v>
      </c>
      <c r="AG211" s="129">
        <f t="shared" si="161"/>
        <v>302522</v>
      </c>
      <c r="AH211" s="129">
        <f t="shared" si="162"/>
        <v>360001.18</v>
      </c>
      <c r="AI211" s="130"/>
      <c r="AJ211" s="131"/>
      <c r="AK211" s="132"/>
      <c r="AL211" s="169"/>
      <c r="AM211" s="133"/>
      <c r="AN211" s="134"/>
      <c r="AO211" s="134"/>
      <c r="AP211" s="135"/>
      <c r="AQ211" s="136"/>
      <c r="AR211" s="137"/>
      <c r="AS211" s="137"/>
      <c r="AT211" s="137"/>
      <c r="AU211" s="137"/>
      <c r="AV211" s="138">
        <f>IF(A211="","",AVERAGE(S211,AF211,AS211))</f>
        <v>330000.685</v>
      </c>
      <c r="AW211" s="138">
        <f>IF(A211="","",AVERAGE(U211,AH211,AU211))</f>
        <v>330000.685</v>
      </c>
      <c r="AX211" s="138">
        <f>IF(N211="","",STDEV(U211,AH211,AU211))</f>
        <v>42427.106906906221</v>
      </c>
      <c r="AY211" s="139">
        <f t="shared" si="153"/>
        <v>0.12856672375363773</v>
      </c>
      <c r="AZ211" s="5"/>
      <c r="BA211" s="7">
        <f t="shared" si="154"/>
        <v>2</v>
      </c>
      <c r="BB211" s="7"/>
    </row>
    <row r="212" spans="1:54" ht="90">
      <c r="A212" s="6" t="s">
        <v>294</v>
      </c>
      <c r="B212" s="6" t="s">
        <v>294</v>
      </c>
      <c r="C212" s="6" t="s">
        <v>294</v>
      </c>
      <c r="D212" s="6" t="s">
        <v>997</v>
      </c>
      <c r="E212" s="162" t="s">
        <v>998</v>
      </c>
      <c r="F212" s="119" t="s">
        <v>312</v>
      </c>
      <c r="G212" s="163">
        <v>1</v>
      </c>
      <c r="H212" s="119"/>
      <c r="I212" s="120" t="s">
        <v>294</v>
      </c>
      <c r="J212" s="121" t="s">
        <v>294</v>
      </c>
      <c r="K212" s="164" t="s">
        <v>294</v>
      </c>
      <c r="L212" s="165" t="s">
        <v>294</v>
      </c>
      <c r="M212" s="121" t="s">
        <v>294</v>
      </c>
      <c r="N212" s="122"/>
      <c r="O212" s="122"/>
      <c r="P212" s="122"/>
      <c r="Q212" s="123">
        <v>840000</v>
      </c>
      <c r="R212" s="124">
        <v>159600</v>
      </c>
      <c r="S212" s="124">
        <v>999600</v>
      </c>
      <c r="T212" s="124">
        <v>840000</v>
      </c>
      <c r="U212" s="124">
        <v>999600</v>
      </c>
      <c r="V212" s="125" t="s">
        <v>294</v>
      </c>
      <c r="W212" s="126" t="s">
        <v>294</v>
      </c>
      <c r="X212" s="166" t="s">
        <v>294</v>
      </c>
      <c r="Y212" s="167" t="s">
        <v>294</v>
      </c>
      <c r="Z212" s="168" t="s">
        <v>298</v>
      </c>
      <c r="AA212" s="127" t="s">
        <v>294</v>
      </c>
      <c r="AB212" s="127" t="s">
        <v>294</v>
      </c>
      <c r="AC212" s="127" t="s">
        <v>294</v>
      </c>
      <c r="AD212" s="128" t="s">
        <v>294</v>
      </c>
      <c r="AE212" s="129" t="s">
        <v>294</v>
      </c>
      <c r="AF212" s="129" t="s">
        <v>298</v>
      </c>
      <c r="AG212" s="129" t="s">
        <v>298</v>
      </c>
      <c r="AH212" s="129" t="s">
        <v>298</v>
      </c>
      <c r="AI212" s="130" t="s">
        <v>294</v>
      </c>
      <c r="AJ212" s="131" t="s">
        <v>294</v>
      </c>
      <c r="AK212" s="132" t="s">
        <v>294</v>
      </c>
      <c r="AL212" s="169" t="s">
        <v>294</v>
      </c>
      <c r="AM212" s="133" t="s">
        <v>300</v>
      </c>
      <c r="AN212" s="134" t="s">
        <v>294</v>
      </c>
      <c r="AO212" s="134" t="s">
        <v>294</v>
      </c>
      <c r="AP212" s="135" t="s">
        <v>294</v>
      </c>
      <c r="AQ212" s="136">
        <v>588235</v>
      </c>
      <c r="AR212" s="137">
        <v>111765</v>
      </c>
      <c r="AS212" s="137">
        <v>700000</v>
      </c>
      <c r="AT212" s="137">
        <v>588235</v>
      </c>
      <c r="AU212" s="137">
        <v>700000</v>
      </c>
      <c r="AV212" s="138">
        <v>849800</v>
      </c>
      <c r="AW212" s="138">
        <v>849800</v>
      </c>
      <c r="AX212" s="138">
        <v>211849.19</v>
      </c>
      <c r="AY212" s="139">
        <v>0.24929999999999999</v>
      </c>
      <c r="AZ212" s="5"/>
      <c r="BA212" s="7"/>
      <c r="BB212" s="7"/>
    </row>
    <row r="213" spans="1:54" ht="405">
      <c r="A213" s="6" t="s">
        <v>294</v>
      </c>
      <c r="B213" s="6" t="s">
        <v>294</v>
      </c>
      <c r="C213" s="6" t="s">
        <v>294</v>
      </c>
      <c r="D213" s="6" t="s">
        <v>999</v>
      </c>
      <c r="E213" s="162" t="s">
        <v>1000</v>
      </c>
      <c r="F213" s="119" t="s">
        <v>297</v>
      </c>
      <c r="G213" s="163">
        <v>1</v>
      </c>
      <c r="H213" s="119"/>
      <c r="I213" s="120"/>
      <c r="J213" s="121"/>
      <c r="K213" s="164"/>
      <c r="L213" s="165"/>
      <c r="M213" s="121"/>
      <c r="N213" s="122"/>
      <c r="O213" s="122"/>
      <c r="P213" s="122"/>
      <c r="Q213" s="123" t="s">
        <v>298</v>
      </c>
      <c r="R213" s="124" t="s">
        <v>298</v>
      </c>
      <c r="S213" s="124" t="s">
        <v>298</v>
      </c>
      <c r="T213" s="124" t="s">
        <v>298</v>
      </c>
      <c r="U213" s="124" t="s">
        <v>298</v>
      </c>
      <c r="V213" s="125" t="s">
        <v>294</v>
      </c>
      <c r="W213" s="126" t="s">
        <v>294</v>
      </c>
      <c r="X213" s="166" t="s">
        <v>294</v>
      </c>
      <c r="Y213" s="167" t="s">
        <v>294</v>
      </c>
      <c r="Z213" s="168" t="s">
        <v>299</v>
      </c>
      <c r="AA213" s="127" t="s">
        <v>294</v>
      </c>
      <c r="AB213" s="127" t="s">
        <v>294</v>
      </c>
      <c r="AC213" s="127" t="s">
        <v>294</v>
      </c>
      <c r="AD213" s="128" t="s">
        <v>294</v>
      </c>
      <c r="AE213" s="129" t="s">
        <v>294</v>
      </c>
      <c r="AF213" s="129">
        <f>AH213/1.19</f>
        <v>885897.47899159673</v>
      </c>
      <c r="AG213" s="129">
        <f>AF213*19%</f>
        <v>168320.52100840339</v>
      </c>
      <c r="AH213" s="129">
        <v>1054218</v>
      </c>
      <c r="AI213" s="130" t="s">
        <v>294</v>
      </c>
      <c r="AJ213" s="131" t="s">
        <v>294</v>
      </c>
      <c r="AK213" s="132" t="s">
        <v>294</v>
      </c>
      <c r="AL213" s="169" t="s">
        <v>294</v>
      </c>
      <c r="AM213" s="133" t="s">
        <v>300</v>
      </c>
      <c r="AN213" s="134" t="s">
        <v>294</v>
      </c>
      <c r="AO213" s="134" t="s">
        <v>294</v>
      </c>
      <c r="AP213" s="135" t="s">
        <v>294</v>
      </c>
      <c r="AQ213" s="136">
        <v>856021</v>
      </c>
      <c r="AR213" s="137">
        <v>162644</v>
      </c>
      <c r="AS213" s="137">
        <v>1018665</v>
      </c>
      <c r="AT213" s="137">
        <v>856021</v>
      </c>
      <c r="AU213" s="137">
        <v>1018665</v>
      </c>
      <c r="AV213" s="138">
        <v>1036442</v>
      </c>
      <c r="AW213" s="138">
        <v>1036442</v>
      </c>
      <c r="AX213" s="138">
        <v>25140.06</v>
      </c>
      <c r="AY213" s="139">
        <v>2.4299999999999999E-2</v>
      </c>
      <c r="AZ213" s="5"/>
      <c r="BA213" s="7"/>
      <c r="BB213" s="7"/>
    </row>
    <row r="214" spans="1:54" ht="409.5">
      <c r="A214" s="6" t="s">
        <v>294</v>
      </c>
      <c r="B214" s="6" t="s">
        <v>294</v>
      </c>
      <c r="C214" s="6" t="s">
        <v>294</v>
      </c>
      <c r="D214" s="6" t="s">
        <v>1001</v>
      </c>
      <c r="E214" s="162" t="s">
        <v>1002</v>
      </c>
      <c r="F214" s="119" t="s">
        <v>297</v>
      </c>
      <c r="G214" s="163">
        <v>1</v>
      </c>
      <c r="H214" s="119"/>
      <c r="I214" s="120"/>
      <c r="J214" s="121"/>
      <c r="K214" s="164"/>
      <c r="L214" s="165"/>
      <c r="M214" s="121"/>
      <c r="N214" s="122"/>
      <c r="O214" s="122"/>
      <c r="P214" s="122"/>
      <c r="Q214" s="123" t="s">
        <v>298</v>
      </c>
      <c r="R214" s="124" t="s">
        <v>298</v>
      </c>
      <c r="S214" s="124" t="s">
        <v>298</v>
      </c>
      <c r="T214" s="124" t="s">
        <v>298</v>
      </c>
      <c r="U214" s="124" t="s">
        <v>298</v>
      </c>
      <c r="V214" s="125" t="s">
        <v>294</v>
      </c>
      <c r="W214" s="126" t="s">
        <v>294</v>
      </c>
      <c r="X214" s="166" t="s">
        <v>294</v>
      </c>
      <c r="Y214" s="167" t="s">
        <v>294</v>
      </c>
      <c r="Z214" s="168" t="s">
        <v>299</v>
      </c>
      <c r="AA214" s="127" t="s">
        <v>294</v>
      </c>
      <c r="AB214" s="127" t="s">
        <v>294</v>
      </c>
      <c r="AC214" s="127" t="s">
        <v>294</v>
      </c>
      <c r="AD214" s="128" t="s">
        <v>294</v>
      </c>
      <c r="AE214" s="129" t="s">
        <v>294</v>
      </c>
      <c r="AF214" s="129">
        <f>AH214/1.19</f>
        <v>1456994.1176470588</v>
      </c>
      <c r="AG214" s="129">
        <f>AF214*19%</f>
        <v>276828.88235294115</v>
      </c>
      <c r="AH214" s="129">
        <v>1733823</v>
      </c>
      <c r="AI214" s="130" t="s">
        <v>294</v>
      </c>
      <c r="AJ214" s="131" t="s">
        <v>294</v>
      </c>
      <c r="AK214" s="132" t="s">
        <v>294</v>
      </c>
      <c r="AL214" s="169" t="s">
        <v>294</v>
      </c>
      <c r="AM214" s="133" t="s">
        <v>300</v>
      </c>
      <c r="AN214" s="134" t="s">
        <v>294</v>
      </c>
      <c r="AO214" s="134" t="s">
        <v>294</v>
      </c>
      <c r="AP214" s="135" t="s">
        <v>294</v>
      </c>
      <c r="AQ214" s="136">
        <v>1435462</v>
      </c>
      <c r="AR214" s="137">
        <v>272738</v>
      </c>
      <c r="AS214" s="137">
        <v>1708200</v>
      </c>
      <c r="AT214" s="137">
        <v>1435462</v>
      </c>
      <c r="AU214" s="137">
        <v>1708200</v>
      </c>
      <c r="AV214" s="138">
        <v>1721012</v>
      </c>
      <c r="AW214" s="138">
        <v>1721012</v>
      </c>
      <c r="AX214" s="138">
        <v>18118.2</v>
      </c>
      <c r="AY214" s="139">
        <v>1.0500000000000001E-2</v>
      </c>
      <c r="AZ214" s="5"/>
      <c r="BA214" s="7"/>
      <c r="BB214" s="7"/>
    </row>
    <row r="215" spans="1:54" ht="409.5">
      <c r="A215" s="6" t="s">
        <v>294</v>
      </c>
      <c r="B215" s="6" t="s">
        <v>294</v>
      </c>
      <c r="C215" s="6" t="s">
        <v>294</v>
      </c>
      <c r="D215" s="6" t="s">
        <v>1003</v>
      </c>
      <c r="E215" s="162" t="s">
        <v>1004</v>
      </c>
      <c r="F215" s="119" t="s">
        <v>297</v>
      </c>
      <c r="G215" s="163">
        <v>1</v>
      </c>
      <c r="H215" s="119"/>
      <c r="I215" s="120"/>
      <c r="J215" s="121"/>
      <c r="K215" s="164"/>
      <c r="L215" s="165"/>
      <c r="M215" s="121"/>
      <c r="N215" s="122"/>
      <c r="O215" s="122"/>
      <c r="P215" s="122"/>
      <c r="Q215" s="123" t="s">
        <v>298</v>
      </c>
      <c r="R215" s="124" t="s">
        <v>298</v>
      </c>
      <c r="S215" s="124" t="s">
        <v>298</v>
      </c>
      <c r="T215" s="124" t="s">
        <v>298</v>
      </c>
      <c r="U215" s="124" t="s">
        <v>298</v>
      </c>
      <c r="V215" s="125" t="s">
        <v>294</v>
      </c>
      <c r="W215" s="126" t="s">
        <v>294</v>
      </c>
      <c r="X215" s="166" t="s">
        <v>294</v>
      </c>
      <c r="Y215" s="167" t="s">
        <v>294</v>
      </c>
      <c r="Z215" s="168" t="s">
        <v>299</v>
      </c>
      <c r="AA215" s="127" t="s">
        <v>294</v>
      </c>
      <c r="AB215" s="127" t="s">
        <v>294</v>
      </c>
      <c r="AC215" s="127" t="s">
        <v>294</v>
      </c>
      <c r="AD215" s="128" t="s">
        <v>294</v>
      </c>
      <c r="AE215" s="129" t="s">
        <v>294</v>
      </c>
      <c r="AF215" s="129">
        <f>AH215/1.19</f>
        <v>1113924.3697478992</v>
      </c>
      <c r="AG215" s="129">
        <f>AF215*19%</f>
        <v>211645.63025210085</v>
      </c>
      <c r="AH215" s="129">
        <v>1325570</v>
      </c>
      <c r="AI215" s="130" t="s">
        <v>294</v>
      </c>
      <c r="AJ215" s="131" t="s">
        <v>294</v>
      </c>
      <c r="AK215" s="132" t="s">
        <v>294</v>
      </c>
      <c r="AL215" s="169" t="s">
        <v>294</v>
      </c>
      <c r="AM215" s="133" t="s">
        <v>300</v>
      </c>
      <c r="AN215" s="134" t="s">
        <v>294</v>
      </c>
      <c r="AO215" s="134" t="s">
        <v>294</v>
      </c>
      <c r="AP215" s="135" t="s">
        <v>294</v>
      </c>
      <c r="AQ215" s="136">
        <v>1097462</v>
      </c>
      <c r="AR215" s="137">
        <v>208518</v>
      </c>
      <c r="AS215" s="137">
        <v>1305980</v>
      </c>
      <c r="AT215" s="137">
        <v>1097462</v>
      </c>
      <c r="AU215" s="137">
        <v>1305980</v>
      </c>
      <c r="AV215" s="138">
        <v>1315775</v>
      </c>
      <c r="AW215" s="138">
        <v>1315775</v>
      </c>
      <c r="AX215" s="138">
        <v>13852.01</v>
      </c>
      <c r="AY215" s="139">
        <v>1.0500000000000001E-2</v>
      </c>
      <c r="AZ215" s="5"/>
      <c r="BA215" s="7"/>
      <c r="BB215" s="7"/>
    </row>
    <row r="216" spans="1:54" ht="409.5">
      <c r="A216" s="6" t="s">
        <v>294</v>
      </c>
      <c r="B216" s="6" t="s">
        <v>294</v>
      </c>
      <c r="C216" s="6" t="s">
        <v>294</v>
      </c>
      <c r="D216" s="6" t="s">
        <v>1005</v>
      </c>
      <c r="E216" s="162" t="s">
        <v>1006</v>
      </c>
      <c r="F216" s="119" t="s">
        <v>297</v>
      </c>
      <c r="G216" s="163">
        <v>1</v>
      </c>
      <c r="H216" s="119"/>
      <c r="I216" s="120"/>
      <c r="J216" s="121"/>
      <c r="K216" s="164"/>
      <c r="L216" s="165"/>
      <c r="M216" s="121"/>
      <c r="N216" s="122"/>
      <c r="O216" s="122"/>
      <c r="P216" s="122"/>
      <c r="Q216" s="123" t="s">
        <v>298</v>
      </c>
      <c r="R216" s="124" t="s">
        <v>298</v>
      </c>
      <c r="S216" s="124" t="s">
        <v>298</v>
      </c>
      <c r="T216" s="124" t="s">
        <v>298</v>
      </c>
      <c r="U216" s="124" t="s">
        <v>298</v>
      </c>
      <c r="V216" s="125" t="s">
        <v>294</v>
      </c>
      <c r="W216" s="126" t="s">
        <v>294</v>
      </c>
      <c r="X216" s="166" t="s">
        <v>294</v>
      </c>
      <c r="Y216" s="167" t="s">
        <v>294</v>
      </c>
      <c r="Z216" s="168" t="s">
        <v>299</v>
      </c>
      <c r="AA216" s="127" t="s">
        <v>294</v>
      </c>
      <c r="AB216" s="127" t="s">
        <v>294</v>
      </c>
      <c r="AC216" s="127" t="s">
        <v>294</v>
      </c>
      <c r="AD216" s="128" t="s">
        <v>294</v>
      </c>
      <c r="AE216" s="129" t="s">
        <v>294</v>
      </c>
      <c r="AF216" s="129">
        <f>AH216/1.19</f>
        <v>1175352.9411764706</v>
      </c>
      <c r="AG216" s="129">
        <f>AF216*19%</f>
        <v>223317.05882352943</v>
      </c>
      <c r="AH216" s="129">
        <v>1398670</v>
      </c>
      <c r="AI216" s="130" t="s">
        <v>294</v>
      </c>
      <c r="AJ216" s="131" t="s">
        <v>294</v>
      </c>
      <c r="AK216" s="132" t="s">
        <v>294</v>
      </c>
      <c r="AL216" s="169" t="s">
        <v>294</v>
      </c>
      <c r="AM216" s="133" t="s">
        <v>300</v>
      </c>
      <c r="AN216" s="134" t="s">
        <v>294</v>
      </c>
      <c r="AO216" s="134" t="s">
        <v>294</v>
      </c>
      <c r="AP216" s="135" t="s">
        <v>294</v>
      </c>
      <c r="AQ216" s="136">
        <v>1157983</v>
      </c>
      <c r="AR216" s="137">
        <v>220017</v>
      </c>
      <c r="AS216" s="137">
        <v>1378000</v>
      </c>
      <c r="AT216" s="137">
        <v>1157983</v>
      </c>
      <c r="AU216" s="137">
        <v>1378000</v>
      </c>
      <c r="AV216" s="138">
        <v>1388335</v>
      </c>
      <c r="AW216" s="138">
        <v>1388335</v>
      </c>
      <c r="AX216" s="138">
        <v>14615.9</v>
      </c>
      <c r="AY216" s="139">
        <v>1.0500000000000001E-2</v>
      </c>
      <c r="AZ216" s="5"/>
      <c r="BA216" s="7"/>
      <c r="BB216" s="7"/>
    </row>
    <row r="217" spans="1:54" ht="409.5">
      <c r="A217" s="6" t="s">
        <v>223</v>
      </c>
      <c r="B217" s="6" t="s">
        <v>283</v>
      </c>
      <c r="C217" s="6">
        <v>78111803</v>
      </c>
      <c r="D217" s="6" t="s">
        <v>1007</v>
      </c>
      <c r="E217" s="162" t="s">
        <v>1008</v>
      </c>
      <c r="F217" s="119" t="s">
        <v>312</v>
      </c>
      <c r="G217" s="163">
        <v>1</v>
      </c>
      <c r="H217" s="119" t="s">
        <v>330</v>
      </c>
      <c r="I217" s="120" t="s">
        <v>229</v>
      </c>
      <c r="J217" s="121">
        <v>46085</v>
      </c>
      <c r="K217" s="164" t="s">
        <v>1009</v>
      </c>
      <c r="L217" s="165" t="s">
        <v>236</v>
      </c>
      <c r="M217" s="121" t="s">
        <v>1010</v>
      </c>
      <c r="N217" s="122">
        <v>468000</v>
      </c>
      <c r="O217" s="122" t="s">
        <v>240</v>
      </c>
      <c r="P217" s="122" t="s">
        <v>260</v>
      </c>
      <c r="Q217" s="123">
        <f t="shared" ref="Q217:Q230" si="163">IF(O217="IVA Incluido",(N217/1.19),N217)</f>
        <v>468000</v>
      </c>
      <c r="R217" s="124">
        <f t="shared" ref="R217:R230" si="164">IF(P217="Si tiene IVA",Q217*19%,0)</f>
        <v>0</v>
      </c>
      <c r="S217" s="124">
        <f t="shared" ref="S217:S230" si="165">Q217+R217</f>
        <v>468000</v>
      </c>
      <c r="T217" s="124">
        <f t="shared" ref="T217:T229" si="166">IF(B217="","",(N217*G217))</f>
        <v>468000</v>
      </c>
      <c r="U217" s="124">
        <f t="shared" ref="U217:U230" si="167">IF(B217="","",(S217*G217))</f>
        <v>468000</v>
      </c>
      <c r="V217" s="125" t="s">
        <v>420</v>
      </c>
      <c r="W217" s="126">
        <v>46140</v>
      </c>
      <c r="X217" s="166" t="s">
        <v>1011</v>
      </c>
      <c r="Y217" s="167" t="s">
        <v>236</v>
      </c>
      <c r="Z217" s="168" t="s">
        <v>1012</v>
      </c>
      <c r="AA217" s="127">
        <v>536000</v>
      </c>
      <c r="AB217" s="127" t="s">
        <v>240</v>
      </c>
      <c r="AC217" s="127" t="s">
        <v>260</v>
      </c>
      <c r="AD217" s="128">
        <f>IF(AB217="IVA Incluido",(AA217/1.19),IF(AB217="Ipoconsumo Incluido",(AA217/1.08),AA217))</f>
        <v>536000</v>
      </c>
      <c r="AE217" s="129">
        <f t="shared" ref="AE217:AE230" si="168">IF(AC217="Si tiene IVA",AD217*19%,0)</f>
        <v>0</v>
      </c>
      <c r="AF217" s="129">
        <f t="shared" ref="AF217:AF230" si="169">AD217+AE217</f>
        <v>536000</v>
      </c>
      <c r="AG217" s="129">
        <f t="shared" ref="AG217:AG222" si="170">IF(O217="","",(AA217*G217))</f>
        <v>536000</v>
      </c>
      <c r="AH217" s="129">
        <f t="shared" ref="AH217:AH222" si="171">IF(O217="","",(AF217*G217))</f>
        <v>536000</v>
      </c>
      <c r="AI217" s="130" t="s">
        <v>420</v>
      </c>
      <c r="AJ217" s="131">
        <v>46140</v>
      </c>
      <c r="AK217" s="132" t="s">
        <v>1013</v>
      </c>
      <c r="AL217" s="169" t="s">
        <v>236</v>
      </c>
      <c r="AM217" s="133" t="s">
        <v>1014</v>
      </c>
      <c r="AN217" s="134">
        <v>700000</v>
      </c>
      <c r="AO217" s="134" t="s">
        <v>240</v>
      </c>
      <c r="AP217" s="135" t="s">
        <v>260</v>
      </c>
      <c r="AQ217" s="136">
        <f>IF(AO217="IVA Incluido",(AN217/1.19),IF(AO217="Ipoconsumo Incluido",(AN217/1.08),AN217))</f>
        <v>700000</v>
      </c>
      <c r="AR217" s="137">
        <f>IF(AP217="Si tiene IVA",AQ217*19%,0)</f>
        <v>0</v>
      </c>
      <c r="AS217" s="137">
        <f>AQ217+AR217</f>
        <v>700000</v>
      </c>
      <c r="AT217" s="137">
        <f>IF(AB217="","",(AN217*G217))</f>
        <v>700000</v>
      </c>
      <c r="AU217" s="137">
        <f>IF(AB217="","",(AS217*G217))</f>
        <v>700000</v>
      </c>
      <c r="AV217" s="138">
        <f>IF(A217="","",AVERAGE(S217,AF217,AS217))</f>
        <v>568000</v>
      </c>
      <c r="AW217" s="138">
        <f>IF(A217="","",AVERAGE(U217,AH217,AU217))</f>
        <v>568000</v>
      </c>
      <c r="AX217" s="138">
        <f>IF(N217="","",STDEV(U217,AH217,AU217))</f>
        <v>119264.41212700459</v>
      </c>
      <c r="AY217" s="139">
        <f t="shared" ref="AY217:AY230" si="172">IF(N217="","",(AX217/AW217))</f>
        <v>0.2099725565616278</v>
      </c>
      <c r="AZ217" s="5"/>
      <c r="BA217" s="7">
        <f t="shared" ref="BA217:BA230" si="173">COUNTA(M217,Z217,AM217)</f>
        <v>3</v>
      </c>
      <c r="BB217" s="7" t="s">
        <v>343</v>
      </c>
    </row>
    <row r="218" spans="1:54" ht="409.5">
      <c r="A218" s="6" t="s">
        <v>223</v>
      </c>
      <c r="B218" s="6" t="s">
        <v>283</v>
      </c>
      <c r="C218" s="6">
        <v>78111803</v>
      </c>
      <c r="D218" s="6" t="s">
        <v>1015</v>
      </c>
      <c r="E218" s="162" t="s">
        <v>1008</v>
      </c>
      <c r="F218" s="119" t="s">
        <v>312</v>
      </c>
      <c r="G218" s="163">
        <v>1</v>
      </c>
      <c r="H218" s="119" t="s">
        <v>330</v>
      </c>
      <c r="I218" s="120" t="s">
        <v>229</v>
      </c>
      <c r="J218" s="121">
        <v>46085</v>
      </c>
      <c r="K218" s="164" t="s">
        <v>1016</v>
      </c>
      <c r="L218" s="165" t="s">
        <v>231</v>
      </c>
      <c r="M218" s="121" t="s">
        <v>1017</v>
      </c>
      <c r="N218" s="122">
        <v>385000</v>
      </c>
      <c r="O218" s="122" t="s">
        <v>240</v>
      </c>
      <c r="P218" s="122" t="s">
        <v>260</v>
      </c>
      <c r="Q218" s="123">
        <f t="shared" si="163"/>
        <v>385000</v>
      </c>
      <c r="R218" s="124">
        <f t="shared" si="164"/>
        <v>0</v>
      </c>
      <c r="S218" s="124">
        <f t="shared" si="165"/>
        <v>385000</v>
      </c>
      <c r="T218" s="124">
        <f t="shared" si="166"/>
        <v>385000</v>
      </c>
      <c r="U218" s="124">
        <f t="shared" si="167"/>
        <v>385000</v>
      </c>
      <c r="V218" s="125" t="s">
        <v>420</v>
      </c>
      <c r="W218" s="126">
        <v>46140</v>
      </c>
      <c r="X218" s="166" t="s">
        <v>1013</v>
      </c>
      <c r="Y218" s="167" t="s">
        <v>236</v>
      </c>
      <c r="Z218" s="168" t="s">
        <v>1014</v>
      </c>
      <c r="AA218" s="127">
        <v>350000</v>
      </c>
      <c r="AB218" s="127" t="s">
        <v>240</v>
      </c>
      <c r="AC218" s="127" t="s">
        <v>260</v>
      </c>
      <c r="AD218" s="128">
        <f>IF(AB218="IVA Incluido",(AA218/1.19),AA218)</f>
        <v>350000</v>
      </c>
      <c r="AE218" s="129">
        <f t="shared" si="168"/>
        <v>0</v>
      </c>
      <c r="AF218" s="129">
        <f t="shared" si="169"/>
        <v>350000</v>
      </c>
      <c r="AG218" s="129">
        <f t="shared" si="170"/>
        <v>350000</v>
      </c>
      <c r="AH218" s="129">
        <f t="shared" si="171"/>
        <v>350000</v>
      </c>
      <c r="AI218" s="130" t="s">
        <v>496</v>
      </c>
      <c r="AJ218" s="131">
        <v>46149</v>
      </c>
      <c r="AK218" s="132" t="s">
        <v>1009</v>
      </c>
      <c r="AL218" s="169" t="s">
        <v>231</v>
      </c>
      <c r="AM218" s="133" t="s">
        <v>1009</v>
      </c>
      <c r="AN218" s="134">
        <v>285000</v>
      </c>
      <c r="AO218" s="134" t="s">
        <v>240</v>
      </c>
      <c r="AP218" s="135" t="s">
        <v>260</v>
      </c>
      <c r="AQ218" s="136">
        <f>IF(AO218="IVA Incluido",(AN218/1.19),AN218)</f>
        <v>285000</v>
      </c>
      <c r="AR218" s="137">
        <f>IF(AP218="Si tiene IVA",AQ218*19%,0)</f>
        <v>0</v>
      </c>
      <c r="AS218" s="137">
        <f>AQ218+AR218</f>
        <v>285000</v>
      </c>
      <c r="AT218" s="137">
        <f>IF(AB218="","",(AN218*G218))</f>
        <v>285000</v>
      </c>
      <c r="AU218" s="137">
        <f>IF(AB218="","",(AS218*G218))</f>
        <v>285000</v>
      </c>
      <c r="AV218" s="138">
        <f>IF(A218="","",AVERAGE(S218,AF218,AS218))</f>
        <v>340000</v>
      </c>
      <c r="AW218" s="138">
        <f>IF(A218="","",AVERAGE(U218,AH218,AU218))</f>
        <v>340000</v>
      </c>
      <c r="AX218" s="138">
        <f>IF(N218="","",STDEV(U218,AH218,AU218))</f>
        <v>50744.457825461097</v>
      </c>
      <c r="AY218" s="139">
        <f t="shared" si="172"/>
        <v>0.14924840536900322</v>
      </c>
      <c r="AZ218" s="5"/>
      <c r="BA218" s="7">
        <f t="shared" si="173"/>
        <v>3</v>
      </c>
      <c r="BB218" s="7" t="s">
        <v>343</v>
      </c>
    </row>
    <row r="219" spans="1:54" ht="409.5">
      <c r="A219" s="6" t="s">
        <v>223</v>
      </c>
      <c r="B219" s="6" t="s">
        <v>283</v>
      </c>
      <c r="C219" s="6">
        <v>78111803</v>
      </c>
      <c r="D219" s="6" t="s">
        <v>1018</v>
      </c>
      <c r="E219" s="162" t="s">
        <v>1019</v>
      </c>
      <c r="F219" s="119" t="s">
        <v>312</v>
      </c>
      <c r="G219" s="163">
        <v>1</v>
      </c>
      <c r="H219" s="119" t="s">
        <v>330</v>
      </c>
      <c r="I219" s="120" t="s">
        <v>229</v>
      </c>
      <c r="J219" s="121">
        <v>46085</v>
      </c>
      <c r="K219" s="164" t="s">
        <v>1009</v>
      </c>
      <c r="L219" s="165" t="s">
        <v>236</v>
      </c>
      <c r="M219" s="121" t="s">
        <v>1010</v>
      </c>
      <c r="N219" s="122">
        <v>715000</v>
      </c>
      <c r="O219" s="122" t="s">
        <v>240</v>
      </c>
      <c r="P219" s="122" t="s">
        <v>260</v>
      </c>
      <c r="Q219" s="123">
        <f t="shared" si="163"/>
        <v>715000</v>
      </c>
      <c r="R219" s="124">
        <f t="shared" si="164"/>
        <v>0</v>
      </c>
      <c r="S219" s="124">
        <f t="shared" si="165"/>
        <v>715000</v>
      </c>
      <c r="T219" s="124">
        <f t="shared" si="166"/>
        <v>715000</v>
      </c>
      <c r="U219" s="124">
        <f t="shared" si="167"/>
        <v>715000</v>
      </c>
      <c r="V219" s="125" t="s">
        <v>229</v>
      </c>
      <c r="W219" s="126">
        <v>46085</v>
      </c>
      <c r="X219" s="166" t="s">
        <v>1016</v>
      </c>
      <c r="Y219" s="167" t="s">
        <v>231</v>
      </c>
      <c r="Z219" s="168" t="s">
        <v>1017</v>
      </c>
      <c r="AA219" s="127">
        <v>715000</v>
      </c>
      <c r="AB219" s="127" t="s">
        <v>240</v>
      </c>
      <c r="AC219" s="127" t="s">
        <v>260</v>
      </c>
      <c r="AD219" s="128">
        <f>IF(AB219="IVA Incluido",(AA219/1.19),AA219)</f>
        <v>715000</v>
      </c>
      <c r="AE219" s="129">
        <f t="shared" si="168"/>
        <v>0</v>
      </c>
      <c r="AF219" s="129">
        <f t="shared" si="169"/>
        <v>715000</v>
      </c>
      <c r="AG219" s="129">
        <f t="shared" si="170"/>
        <v>715000</v>
      </c>
      <c r="AH219" s="129">
        <f t="shared" si="171"/>
        <v>715000</v>
      </c>
      <c r="AI219" s="130"/>
      <c r="AJ219" s="131"/>
      <c r="AK219" s="132"/>
      <c r="AL219" s="169"/>
      <c r="AM219" s="133"/>
      <c r="AN219" s="134"/>
      <c r="AO219" s="134"/>
      <c r="AP219" s="135"/>
      <c r="AQ219" s="136"/>
      <c r="AR219" s="137"/>
      <c r="AS219" s="137"/>
      <c r="AT219" s="137"/>
      <c r="AU219" s="137"/>
      <c r="AV219" s="138">
        <f>IF(A219="","",AVERAGE(S219,AF219,AS219))</f>
        <v>715000</v>
      </c>
      <c r="AW219" s="138">
        <f>IF(A219="","",AVERAGE(U219,AH219,AU219))</f>
        <v>715000</v>
      </c>
      <c r="AX219" s="138">
        <f>IF(N219="","",STDEV(U219,AH219,AU219))</f>
        <v>0</v>
      </c>
      <c r="AY219" s="139">
        <f t="shared" si="172"/>
        <v>0</v>
      </c>
      <c r="AZ219" s="5"/>
      <c r="BA219" s="7">
        <f t="shared" si="173"/>
        <v>2</v>
      </c>
      <c r="BB219" s="7" t="s">
        <v>597</v>
      </c>
    </row>
    <row r="220" spans="1:54" ht="409.5">
      <c r="A220" s="6" t="s">
        <v>223</v>
      </c>
      <c r="B220" s="6" t="s">
        <v>283</v>
      </c>
      <c r="C220" s="6">
        <v>78111803</v>
      </c>
      <c r="D220" s="6" t="s">
        <v>1020</v>
      </c>
      <c r="E220" s="162" t="s">
        <v>1019</v>
      </c>
      <c r="F220" s="119" t="s">
        <v>312</v>
      </c>
      <c r="G220" s="163">
        <v>1</v>
      </c>
      <c r="H220" s="119" t="s">
        <v>330</v>
      </c>
      <c r="I220" s="120" t="s">
        <v>229</v>
      </c>
      <c r="J220" s="121">
        <v>46085</v>
      </c>
      <c r="K220" s="164" t="s">
        <v>1009</v>
      </c>
      <c r="L220" s="165" t="s">
        <v>236</v>
      </c>
      <c r="M220" s="121" t="s">
        <v>1010</v>
      </c>
      <c r="N220" s="122">
        <v>390000</v>
      </c>
      <c r="O220" s="122" t="s">
        <v>240</v>
      </c>
      <c r="P220" s="122" t="s">
        <v>260</v>
      </c>
      <c r="Q220" s="123">
        <f t="shared" si="163"/>
        <v>390000</v>
      </c>
      <c r="R220" s="124">
        <f t="shared" si="164"/>
        <v>0</v>
      </c>
      <c r="S220" s="124">
        <f t="shared" si="165"/>
        <v>390000</v>
      </c>
      <c r="T220" s="124">
        <f t="shared" si="166"/>
        <v>390000</v>
      </c>
      <c r="U220" s="124">
        <f t="shared" si="167"/>
        <v>390000</v>
      </c>
      <c r="V220" s="125" t="s">
        <v>420</v>
      </c>
      <c r="W220" s="126">
        <v>46141</v>
      </c>
      <c r="X220" s="166" t="s">
        <v>1013</v>
      </c>
      <c r="Y220" s="167" t="s">
        <v>236</v>
      </c>
      <c r="Z220" s="168" t="s">
        <v>1014</v>
      </c>
      <c r="AA220" s="127">
        <v>510000</v>
      </c>
      <c r="AB220" s="127" t="s">
        <v>240</v>
      </c>
      <c r="AC220" s="127" t="s">
        <v>260</v>
      </c>
      <c r="AD220" s="128">
        <f>IF(AB220="IVA Incluido",(AA220/1.19),AA220)</f>
        <v>510000</v>
      </c>
      <c r="AE220" s="129">
        <f t="shared" si="168"/>
        <v>0</v>
      </c>
      <c r="AF220" s="129">
        <f t="shared" si="169"/>
        <v>510000</v>
      </c>
      <c r="AG220" s="129">
        <f t="shared" si="170"/>
        <v>510000</v>
      </c>
      <c r="AH220" s="129">
        <f t="shared" si="171"/>
        <v>510000</v>
      </c>
      <c r="AI220" s="130"/>
      <c r="AJ220" s="131"/>
      <c r="AK220" s="132"/>
      <c r="AL220" s="169"/>
      <c r="AM220" s="133"/>
      <c r="AN220" s="134"/>
      <c r="AO220" s="134"/>
      <c r="AP220" s="135"/>
      <c r="AQ220" s="136"/>
      <c r="AR220" s="137"/>
      <c r="AS220" s="137"/>
      <c r="AT220" s="137"/>
      <c r="AU220" s="137"/>
      <c r="AV220" s="138">
        <f>IF(A220="","",AVERAGE(S220,AF220))</f>
        <v>450000</v>
      </c>
      <c r="AW220" s="138">
        <f>IF(A220="","",AVERAGE(U220,AH220))</f>
        <v>450000</v>
      </c>
      <c r="AX220" s="138">
        <f>IF(N220="","",STDEV(U220,AH220))</f>
        <v>84852.813742385697</v>
      </c>
      <c r="AY220" s="139">
        <f t="shared" si="172"/>
        <v>0.18856180831641267</v>
      </c>
      <c r="AZ220" s="5" t="s">
        <v>1021</v>
      </c>
      <c r="BA220" s="7">
        <f t="shared" si="173"/>
        <v>2</v>
      </c>
      <c r="BB220" s="7" t="s">
        <v>597</v>
      </c>
    </row>
    <row r="221" spans="1:54" ht="409.5">
      <c r="A221" s="6" t="s">
        <v>223</v>
      </c>
      <c r="B221" s="6" t="s">
        <v>283</v>
      </c>
      <c r="C221" s="6">
        <v>78111803</v>
      </c>
      <c r="D221" s="6" t="s">
        <v>1022</v>
      </c>
      <c r="E221" s="162" t="s">
        <v>1023</v>
      </c>
      <c r="F221" s="119" t="s">
        <v>312</v>
      </c>
      <c r="G221" s="163">
        <v>1</v>
      </c>
      <c r="H221" s="119" t="s">
        <v>330</v>
      </c>
      <c r="I221" s="120" t="s">
        <v>229</v>
      </c>
      <c r="J221" s="121">
        <v>46085</v>
      </c>
      <c r="K221" s="164" t="s">
        <v>1009</v>
      </c>
      <c r="L221" s="165" t="s">
        <v>236</v>
      </c>
      <c r="M221" s="121" t="s">
        <v>1010</v>
      </c>
      <c r="N221" s="122">
        <v>850000</v>
      </c>
      <c r="O221" s="122" t="s">
        <v>240</v>
      </c>
      <c r="P221" s="122" t="s">
        <v>260</v>
      </c>
      <c r="Q221" s="123">
        <f t="shared" si="163"/>
        <v>850000</v>
      </c>
      <c r="R221" s="124">
        <f t="shared" si="164"/>
        <v>0</v>
      </c>
      <c r="S221" s="124">
        <f t="shared" si="165"/>
        <v>850000</v>
      </c>
      <c r="T221" s="124">
        <f t="shared" si="166"/>
        <v>850000</v>
      </c>
      <c r="U221" s="124">
        <f t="shared" si="167"/>
        <v>850000</v>
      </c>
      <c r="V221" s="125" t="s">
        <v>229</v>
      </c>
      <c r="W221" s="126">
        <v>46085</v>
      </c>
      <c r="X221" s="166" t="s">
        <v>1016</v>
      </c>
      <c r="Y221" s="167" t="s">
        <v>231</v>
      </c>
      <c r="Z221" s="168" t="s">
        <v>1017</v>
      </c>
      <c r="AA221" s="127">
        <v>790000</v>
      </c>
      <c r="AB221" s="127" t="s">
        <v>240</v>
      </c>
      <c r="AC221" s="127" t="s">
        <v>260</v>
      </c>
      <c r="AD221" s="128">
        <f>IF(AB221="IVA Incluido",(AA221/1.19),AA221)</f>
        <v>790000</v>
      </c>
      <c r="AE221" s="129">
        <f t="shared" si="168"/>
        <v>0</v>
      </c>
      <c r="AF221" s="129">
        <f t="shared" si="169"/>
        <v>790000</v>
      </c>
      <c r="AG221" s="129">
        <f t="shared" si="170"/>
        <v>790000</v>
      </c>
      <c r="AH221" s="129">
        <f t="shared" si="171"/>
        <v>790000</v>
      </c>
      <c r="AI221" s="130"/>
      <c r="AJ221" s="131"/>
      <c r="AK221" s="132"/>
      <c r="AL221" s="169"/>
      <c r="AM221" s="133"/>
      <c r="AN221" s="134"/>
      <c r="AO221" s="134"/>
      <c r="AP221" s="135"/>
      <c r="AQ221" s="136"/>
      <c r="AR221" s="137"/>
      <c r="AS221" s="137"/>
      <c r="AT221" s="137"/>
      <c r="AU221" s="137"/>
      <c r="AV221" s="138">
        <f>IF(A221="","",AVERAGE(S221,AF221,AS221))</f>
        <v>820000</v>
      </c>
      <c r="AW221" s="138">
        <f>IF(A221="","",AVERAGE(U221,AH221,AU221))</f>
        <v>820000</v>
      </c>
      <c r="AX221" s="138">
        <f>IF(N221="","",STDEV(U221,AH221,AU221))</f>
        <v>42426.406871192848</v>
      </c>
      <c r="AY221" s="139">
        <f t="shared" si="172"/>
        <v>5.1739520574625428E-2</v>
      </c>
      <c r="AZ221" s="5"/>
      <c r="BA221" s="7">
        <f t="shared" si="173"/>
        <v>2</v>
      </c>
      <c r="BB221" s="7" t="s">
        <v>597</v>
      </c>
    </row>
    <row r="222" spans="1:54" ht="409.5">
      <c r="A222" s="6" t="s">
        <v>223</v>
      </c>
      <c r="B222" s="6" t="s">
        <v>283</v>
      </c>
      <c r="C222" s="6">
        <v>78111803</v>
      </c>
      <c r="D222" s="6" t="s">
        <v>1024</v>
      </c>
      <c r="E222" s="162" t="s">
        <v>1025</v>
      </c>
      <c r="F222" s="119" t="s">
        <v>312</v>
      </c>
      <c r="G222" s="163">
        <v>1</v>
      </c>
      <c r="H222" s="119" t="s">
        <v>330</v>
      </c>
      <c r="I222" s="120" t="s">
        <v>229</v>
      </c>
      <c r="J222" s="121">
        <v>46085</v>
      </c>
      <c r="K222" s="164" t="s">
        <v>1016</v>
      </c>
      <c r="L222" s="165" t="s">
        <v>231</v>
      </c>
      <c r="M222" s="121" t="s">
        <v>1017</v>
      </c>
      <c r="N222" s="122">
        <v>590000</v>
      </c>
      <c r="O222" s="122" t="s">
        <v>240</v>
      </c>
      <c r="P222" s="122" t="s">
        <v>260</v>
      </c>
      <c r="Q222" s="123">
        <f t="shared" si="163"/>
        <v>590000</v>
      </c>
      <c r="R222" s="124">
        <f t="shared" si="164"/>
        <v>0</v>
      </c>
      <c r="S222" s="124">
        <f t="shared" si="165"/>
        <v>590000</v>
      </c>
      <c r="T222" s="124">
        <f t="shared" si="166"/>
        <v>590000</v>
      </c>
      <c r="U222" s="124">
        <f t="shared" si="167"/>
        <v>590000</v>
      </c>
      <c r="V222" s="125" t="s">
        <v>420</v>
      </c>
      <c r="W222" s="126">
        <v>46140</v>
      </c>
      <c r="X222" s="166" t="s">
        <v>1013</v>
      </c>
      <c r="Y222" s="167" t="s">
        <v>1026</v>
      </c>
      <c r="Z222" s="168" t="s">
        <v>1027</v>
      </c>
      <c r="AA222" s="127">
        <v>570000</v>
      </c>
      <c r="AB222" s="127" t="s">
        <v>240</v>
      </c>
      <c r="AC222" s="127" t="s">
        <v>260</v>
      </c>
      <c r="AD222" s="128">
        <f>IF(AB222="IVA Incluido",(AA222/1.19),AA222)</f>
        <v>570000</v>
      </c>
      <c r="AE222" s="129">
        <f t="shared" si="168"/>
        <v>0</v>
      </c>
      <c r="AF222" s="129">
        <f t="shared" si="169"/>
        <v>570000</v>
      </c>
      <c r="AG222" s="129">
        <f t="shared" si="170"/>
        <v>570000</v>
      </c>
      <c r="AH222" s="129">
        <f t="shared" si="171"/>
        <v>570000</v>
      </c>
      <c r="AI222" s="130" t="s">
        <v>496</v>
      </c>
      <c r="AJ222" s="131">
        <v>46149</v>
      </c>
      <c r="AK222" s="132" t="s">
        <v>1009</v>
      </c>
      <c r="AL222" s="169" t="s">
        <v>231</v>
      </c>
      <c r="AM222" s="133" t="s">
        <v>1009</v>
      </c>
      <c r="AN222" s="134">
        <v>466000</v>
      </c>
      <c r="AO222" s="134" t="s">
        <v>240</v>
      </c>
      <c r="AP222" s="135" t="s">
        <v>260</v>
      </c>
      <c r="AQ222" s="136">
        <f t="shared" ref="AQ222:AQ227" si="174">IF(AO222="IVA Incluido",(AN222/1.19),AN222)</f>
        <v>466000</v>
      </c>
      <c r="AR222" s="137">
        <f t="shared" ref="AR222:AR227" si="175">IF(AP222="Si tiene IVA",AQ222*19%,0)</f>
        <v>0</v>
      </c>
      <c r="AS222" s="137">
        <f t="shared" ref="AS222:AS227" si="176">AQ222+AR222</f>
        <v>466000</v>
      </c>
      <c r="AT222" s="137">
        <f t="shared" ref="AT222:AT227" si="177">IF(AB222="","",(AN222*G222))</f>
        <v>466000</v>
      </c>
      <c r="AU222" s="137">
        <f t="shared" ref="AU222:AU227" si="178">IF(AB222="","",(AS222*G222))</f>
        <v>466000</v>
      </c>
      <c r="AV222" s="138">
        <f>IF(A222="","",AVERAGE(S222,AF222,AS222))</f>
        <v>542000</v>
      </c>
      <c r="AW222" s="138">
        <f>IF(A222="","",AVERAGE(U222,AH222,AU222))</f>
        <v>542000</v>
      </c>
      <c r="AX222" s="138">
        <f>IF(N222="","",STDEV(U222,AH222,AU222))</f>
        <v>66573.267908372945</v>
      </c>
      <c r="AY222" s="139">
        <f t="shared" si="172"/>
        <v>0.12282890758002389</v>
      </c>
      <c r="AZ222" s="5"/>
      <c r="BA222" s="7">
        <f t="shared" si="173"/>
        <v>3</v>
      </c>
      <c r="BB222" s="7" t="s">
        <v>343</v>
      </c>
    </row>
    <row r="223" spans="1:54" ht="409.5">
      <c r="A223" s="6" t="s">
        <v>223</v>
      </c>
      <c r="B223" s="6" t="s">
        <v>283</v>
      </c>
      <c r="C223" s="6">
        <v>78111803</v>
      </c>
      <c r="D223" s="6" t="s">
        <v>1028</v>
      </c>
      <c r="E223" s="162" t="s">
        <v>1008</v>
      </c>
      <c r="F223" s="119" t="s">
        <v>227</v>
      </c>
      <c r="G223" s="163">
        <v>1</v>
      </c>
      <c r="H223" s="119" t="s">
        <v>228</v>
      </c>
      <c r="I223" s="120" t="s">
        <v>229</v>
      </c>
      <c r="J223" s="121">
        <v>46085</v>
      </c>
      <c r="K223" s="164" t="s">
        <v>1009</v>
      </c>
      <c r="L223" s="165" t="s">
        <v>236</v>
      </c>
      <c r="M223" s="121" t="s">
        <v>1010</v>
      </c>
      <c r="N223" s="122">
        <v>317000</v>
      </c>
      <c r="O223" s="122" t="s">
        <v>240</v>
      </c>
      <c r="P223" s="122" t="s">
        <v>260</v>
      </c>
      <c r="Q223" s="123">
        <f t="shared" si="163"/>
        <v>317000</v>
      </c>
      <c r="R223" s="124">
        <f t="shared" si="164"/>
        <v>0</v>
      </c>
      <c r="S223" s="124">
        <f t="shared" si="165"/>
        <v>317000</v>
      </c>
      <c r="T223" s="124">
        <f t="shared" si="166"/>
        <v>317000</v>
      </c>
      <c r="U223" s="124">
        <f t="shared" si="167"/>
        <v>317000</v>
      </c>
      <c r="V223" s="125" t="s">
        <v>420</v>
      </c>
      <c r="W223" s="126">
        <v>46140</v>
      </c>
      <c r="X223" s="166" t="s">
        <v>1013</v>
      </c>
      <c r="Y223" s="167" t="s">
        <v>1029</v>
      </c>
      <c r="Z223" s="168" t="s">
        <v>1014</v>
      </c>
      <c r="AA223" s="127">
        <v>350000</v>
      </c>
      <c r="AB223" s="127" t="s">
        <v>240</v>
      </c>
      <c r="AC223" s="127" t="s">
        <v>260</v>
      </c>
      <c r="AD223" s="128">
        <f>IF(AB223="IVA Incluido",(AA223/1.19),IF(AB223="Ipoconsumo Incluido",(AA223/1.08),AA223))</f>
        <v>350000</v>
      </c>
      <c r="AE223" s="129">
        <f t="shared" si="168"/>
        <v>0</v>
      </c>
      <c r="AF223" s="129">
        <f t="shared" si="169"/>
        <v>350000</v>
      </c>
      <c r="AG223" s="129">
        <f>IF(AB223="","",(AA223*G223))</f>
        <v>350000</v>
      </c>
      <c r="AH223" s="129">
        <f>IF(AB223="","",(AF223*G223))</f>
        <v>350000</v>
      </c>
      <c r="AI223" s="130"/>
      <c r="AJ223" s="131"/>
      <c r="AK223" s="132"/>
      <c r="AL223" s="169"/>
      <c r="AM223" s="133"/>
      <c r="AN223" s="134"/>
      <c r="AO223" s="134"/>
      <c r="AP223" s="135"/>
      <c r="AQ223" s="136">
        <f t="shared" si="174"/>
        <v>0</v>
      </c>
      <c r="AR223" s="137">
        <f t="shared" si="175"/>
        <v>0</v>
      </c>
      <c r="AS223" s="137">
        <f t="shared" si="176"/>
        <v>0</v>
      </c>
      <c r="AT223" s="137">
        <f t="shared" si="177"/>
        <v>0</v>
      </c>
      <c r="AU223" s="137">
        <f t="shared" si="178"/>
        <v>0</v>
      </c>
      <c r="AV223" s="138">
        <f>IF(A223="","",AVERAGE(S223,AF223))</f>
        <v>333500</v>
      </c>
      <c r="AW223" s="138">
        <f>IF(A223="","",AVERAGE(U223,AH223))</f>
        <v>333500</v>
      </c>
      <c r="AX223" s="138">
        <f>IF(N223="","",STDEV(U223,AH223))</f>
        <v>23334.523779156068</v>
      </c>
      <c r="AY223" s="139">
        <f t="shared" si="172"/>
        <v>6.9968587043946234E-2</v>
      </c>
      <c r="AZ223" s="5" t="s">
        <v>1021</v>
      </c>
      <c r="BA223" s="7">
        <f t="shared" si="173"/>
        <v>2</v>
      </c>
      <c r="BB223" s="7" t="s">
        <v>343</v>
      </c>
    </row>
    <row r="224" spans="1:54" ht="409.5">
      <c r="A224" s="6" t="s">
        <v>223</v>
      </c>
      <c r="B224" s="6" t="s">
        <v>283</v>
      </c>
      <c r="C224" s="6">
        <v>78111803</v>
      </c>
      <c r="D224" s="6" t="s">
        <v>1030</v>
      </c>
      <c r="E224" s="162" t="s">
        <v>1008</v>
      </c>
      <c r="F224" s="119" t="s">
        <v>312</v>
      </c>
      <c r="G224" s="163">
        <v>1</v>
      </c>
      <c r="H224" s="119" t="s">
        <v>330</v>
      </c>
      <c r="I224" s="120" t="s">
        <v>420</v>
      </c>
      <c r="J224" s="121">
        <v>46140</v>
      </c>
      <c r="K224" s="164" t="s">
        <v>1013</v>
      </c>
      <c r="L224" s="165" t="s">
        <v>236</v>
      </c>
      <c r="M224" s="121" t="s">
        <v>1014</v>
      </c>
      <c r="N224" s="122">
        <v>175000</v>
      </c>
      <c r="O224" s="122" t="s">
        <v>240</v>
      </c>
      <c r="P224" s="122" t="s">
        <v>260</v>
      </c>
      <c r="Q224" s="123">
        <f t="shared" si="163"/>
        <v>175000</v>
      </c>
      <c r="R224" s="124">
        <f t="shared" si="164"/>
        <v>0</v>
      </c>
      <c r="S224" s="124">
        <f t="shared" si="165"/>
        <v>175000</v>
      </c>
      <c r="T224" s="124">
        <f t="shared" si="166"/>
        <v>175000</v>
      </c>
      <c r="U224" s="124">
        <f t="shared" si="167"/>
        <v>175000</v>
      </c>
      <c r="V224" s="125" t="s">
        <v>229</v>
      </c>
      <c r="W224" s="126">
        <v>46085</v>
      </c>
      <c r="X224" s="166" t="s">
        <v>1009</v>
      </c>
      <c r="Y224" s="167" t="s">
        <v>236</v>
      </c>
      <c r="Z224" s="168" t="s">
        <v>1010</v>
      </c>
      <c r="AA224" s="127">
        <v>165000</v>
      </c>
      <c r="AB224" s="127" t="s">
        <v>240</v>
      </c>
      <c r="AC224" s="127" t="s">
        <v>260</v>
      </c>
      <c r="AD224" s="128">
        <f t="shared" ref="AD224:AD230" si="179">IF(AB224="IVA Incluido",(AA224/1.19),AA224)</f>
        <v>165000</v>
      </c>
      <c r="AE224" s="129">
        <f t="shared" si="168"/>
        <v>0</v>
      </c>
      <c r="AF224" s="129">
        <f t="shared" si="169"/>
        <v>165000</v>
      </c>
      <c r="AG224" s="129">
        <f t="shared" ref="AG224:AG230" si="180">IF(O224="","",(AA224*G224))</f>
        <v>165000</v>
      </c>
      <c r="AH224" s="129">
        <f t="shared" ref="AH224:AH230" si="181">IF(O224="","",(AF224*G224))</f>
        <v>165000</v>
      </c>
      <c r="AI224" s="130"/>
      <c r="AJ224" s="131"/>
      <c r="AK224" s="132"/>
      <c r="AL224" s="169"/>
      <c r="AM224" s="133"/>
      <c r="AN224" s="134"/>
      <c r="AO224" s="134"/>
      <c r="AP224" s="135"/>
      <c r="AQ224" s="136">
        <f t="shared" si="174"/>
        <v>0</v>
      </c>
      <c r="AR224" s="137">
        <f t="shared" si="175"/>
        <v>0</v>
      </c>
      <c r="AS224" s="137">
        <f t="shared" si="176"/>
        <v>0</v>
      </c>
      <c r="AT224" s="137">
        <f t="shared" si="177"/>
        <v>0</v>
      </c>
      <c r="AU224" s="137">
        <f t="shared" si="178"/>
        <v>0</v>
      </c>
      <c r="AV224" s="138">
        <f>IF(A224="","",AVERAGE(S224,AF224))</f>
        <v>170000</v>
      </c>
      <c r="AW224" s="138">
        <f>IF(A224="","",AVERAGE(U224,AH224))</f>
        <v>170000</v>
      </c>
      <c r="AX224" s="138">
        <f>IF(N224="","",STDEV(U224,AH224))</f>
        <v>7071.0678118654751</v>
      </c>
      <c r="AY224" s="139">
        <f t="shared" si="172"/>
        <v>4.1594516540385144E-2</v>
      </c>
      <c r="AZ224" s="5" t="s">
        <v>1021</v>
      </c>
      <c r="BA224" s="7">
        <f t="shared" si="173"/>
        <v>2</v>
      </c>
      <c r="BB224" s="7" t="s">
        <v>343</v>
      </c>
    </row>
    <row r="225" spans="1:54" ht="409.5">
      <c r="A225" s="6" t="s">
        <v>223</v>
      </c>
      <c r="B225" s="6" t="s">
        <v>283</v>
      </c>
      <c r="C225" s="6">
        <v>78111803</v>
      </c>
      <c r="D225" s="6" t="s">
        <v>1031</v>
      </c>
      <c r="E225" s="162" t="s">
        <v>1019</v>
      </c>
      <c r="F225" s="119" t="s">
        <v>312</v>
      </c>
      <c r="G225" s="163">
        <v>1</v>
      </c>
      <c r="H225" s="119" t="s">
        <v>330</v>
      </c>
      <c r="I225" s="120" t="s">
        <v>229</v>
      </c>
      <c r="J225" s="121">
        <v>46085</v>
      </c>
      <c r="K225" s="164" t="s">
        <v>1009</v>
      </c>
      <c r="L225" s="165" t="s">
        <v>236</v>
      </c>
      <c r="M225" s="121" t="s">
        <v>1010</v>
      </c>
      <c r="N225" s="122">
        <v>300000</v>
      </c>
      <c r="O225" s="122" t="s">
        <v>240</v>
      </c>
      <c r="P225" s="122" t="s">
        <v>260</v>
      </c>
      <c r="Q225" s="123">
        <f t="shared" si="163"/>
        <v>300000</v>
      </c>
      <c r="R225" s="124">
        <f t="shared" si="164"/>
        <v>0</v>
      </c>
      <c r="S225" s="124">
        <f t="shared" si="165"/>
        <v>300000</v>
      </c>
      <c r="T225" s="124">
        <f t="shared" si="166"/>
        <v>300000</v>
      </c>
      <c r="U225" s="124">
        <f t="shared" si="167"/>
        <v>300000</v>
      </c>
      <c r="V225" s="125" t="s">
        <v>229</v>
      </c>
      <c r="W225" s="126">
        <v>46085</v>
      </c>
      <c r="X225" s="166" t="s">
        <v>1016</v>
      </c>
      <c r="Y225" s="167" t="s">
        <v>231</v>
      </c>
      <c r="Z225" s="168" t="s">
        <v>1017</v>
      </c>
      <c r="AA225" s="127">
        <v>400000</v>
      </c>
      <c r="AB225" s="127" t="s">
        <v>240</v>
      </c>
      <c r="AC225" s="127" t="s">
        <v>260</v>
      </c>
      <c r="AD225" s="128">
        <f t="shared" si="179"/>
        <v>400000</v>
      </c>
      <c r="AE225" s="129">
        <f t="shared" si="168"/>
        <v>0</v>
      </c>
      <c r="AF225" s="129">
        <f t="shared" si="169"/>
        <v>400000</v>
      </c>
      <c r="AG225" s="129">
        <f t="shared" si="180"/>
        <v>400000</v>
      </c>
      <c r="AH225" s="129">
        <f t="shared" si="181"/>
        <v>400000</v>
      </c>
      <c r="AI225" s="130" t="s">
        <v>420</v>
      </c>
      <c r="AJ225" s="131">
        <v>46141</v>
      </c>
      <c r="AK225" s="132" t="s">
        <v>1013</v>
      </c>
      <c r="AL225" s="169" t="s">
        <v>236</v>
      </c>
      <c r="AM225" s="133" t="s">
        <v>1014</v>
      </c>
      <c r="AN225" s="134">
        <v>250000</v>
      </c>
      <c r="AO225" s="134" t="s">
        <v>240</v>
      </c>
      <c r="AP225" s="135" t="s">
        <v>260</v>
      </c>
      <c r="AQ225" s="136">
        <f t="shared" si="174"/>
        <v>250000</v>
      </c>
      <c r="AR225" s="137">
        <f t="shared" si="175"/>
        <v>0</v>
      </c>
      <c r="AS225" s="137">
        <f t="shared" si="176"/>
        <v>250000</v>
      </c>
      <c r="AT225" s="137">
        <f t="shared" si="177"/>
        <v>250000</v>
      </c>
      <c r="AU225" s="137">
        <f t="shared" si="178"/>
        <v>250000</v>
      </c>
      <c r="AV225" s="138">
        <f>IF(A225="","",AVERAGE(S225,AS225))</f>
        <v>275000</v>
      </c>
      <c r="AW225" s="138">
        <f>IF(A225="","",AVERAGE(U225,AU225))</f>
        <v>275000</v>
      </c>
      <c r="AX225" s="138">
        <f>IF(N225="","",STDEV(U225,AU225))</f>
        <v>35355.33905932738</v>
      </c>
      <c r="AY225" s="139">
        <f t="shared" si="172"/>
        <v>0.12856486930664501</v>
      </c>
      <c r="AZ225" s="5"/>
      <c r="BA225" s="7">
        <f t="shared" si="173"/>
        <v>3</v>
      </c>
      <c r="BB225" s="7" t="s">
        <v>343</v>
      </c>
    </row>
    <row r="226" spans="1:54" ht="409.5">
      <c r="A226" s="6" t="s">
        <v>223</v>
      </c>
      <c r="B226" s="6" t="s">
        <v>283</v>
      </c>
      <c r="C226" s="6">
        <v>78111803</v>
      </c>
      <c r="D226" s="6" t="s">
        <v>1032</v>
      </c>
      <c r="E226" s="162" t="s">
        <v>1019</v>
      </c>
      <c r="F226" s="119" t="s">
        <v>312</v>
      </c>
      <c r="G226" s="163">
        <v>1</v>
      </c>
      <c r="H226" s="119" t="s">
        <v>330</v>
      </c>
      <c r="I226" s="120" t="s">
        <v>229</v>
      </c>
      <c r="J226" s="121">
        <v>46085</v>
      </c>
      <c r="K226" s="164" t="s">
        <v>1016</v>
      </c>
      <c r="L226" s="165" t="s">
        <v>231</v>
      </c>
      <c r="M226" s="121" t="s">
        <v>1017</v>
      </c>
      <c r="N226" s="122">
        <v>585000</v>
      </c>
      <c r="O226" s="122" t="s">
        <v>240</v>
      </c>
      <c r="P226" s="122" t="s">
        <v>260</v>
      </c>
      <c r="Q226" s="123">
        <f t="shared" si="163"/>
        <v>585000</v>
      </c>
      <c r="R226" s="124">
        <f t="shared" si="164"/>
        <v>0</v>
      </c>
      <c r="S226" s="124">
        <f t="shared" si="165"/>
        <v>585000</v>
      </c>
      <c r="T226" s="124">
        <f t="shared" si="166"/>
        <v>585000</v>
      </c>
      <c r="U226" s="124">
        <f t="shared" si="167"/>
        <v>585000</v>
      </c>
      <c r="V226" s="125" t="s">
        <v>420</v>
      </c>
      <c r="W226" s="126">
        <v>46140</v>
      </c>
      <c r="X226" s="166" t="s">
        <v>1013</v>
      </c>
      <c r="Y226" s="167" t="s">
        <v>236</v>
      </c>
      <c r="Z226" s="168" t="s">
        <v>1027</v>
      </c>
      <c r="AA226" s="127">
        <v>500000</v>
      </c>
      <c r="AB226" s="127" t="s">
        <v>240</v>
      </c>
      <c r="AC226" s="127" t="s">
        <v>260</v>
      </c>
      <c r="AD226" s="128">
        <f t="shared" si="179"/>
        <v>500000</v>
      </c>
      <c r="AE226" s="129">
        <f t="shared" si="168"/>
        <v>0</v>
      </c>
      <c r="AF226" s="129">
        <f t="shared" si="169"/>
        <v>500000</v>
      </c>
      <c r="AG226" s="129">
        <f t="shared" si="180"/>
        <v>500000</v>
      </c>
      <c r="AH226" s="129">
        <f t="shared" si="181"/>
        <v>500000</v>
      </c>
      <c r="AI226" s="130" t="s">
        <v>229</v>
      </c>
      <c r="AJ226" s="131">
        <v>46085</v>
      </c>
      <c r="AK226" s="132" t="s">
        <v>1009</v>
      </c>
      <c r="AL226" s="169" t="s">
        <v>236</v>
      </c>
      <c r="AM226" s="133" t="s">
        <v>1010</v>
      </c>
      <c r="AN226" s="134">
        <v>590000</v>
      </c>
      <c r="AO226" s="134" t="s">
        <v>240</v>
      </c>
      <c r="AP226" s="135" t="s">
        <v>260</v>
      </c>
      <c r="AQ226" s="136">
        <f t="shared" si="174"/>
        <v>590000</v>
      </c>
      <c r="AR226" s="137">
        <f t="shared" si="175"/>
        <v>0</v>
      </c>
      <c r="AS226" s="137">
        <f t="shared" si="176"/>
        <v>590000</v>
      </c>
      <c r="AT226" s="137">
        <f t="shared" si="177"/>
        <v>590000</v>
      </c>
      <c r="AU226" s="137">
        <f t="shared" si="178"/>
        <v>590000</v>
      </c>
      <c r="AV226" s="138">
        <f>IF(A226="","",AVERAGE(S226,AF226,AS226))</f>
        <v>558333.33333333337</v>
      </c>
      <c r="AW226" s="138">
        <f>IF(A226="","",AVERAGE(U226,AH226,AU226))</f>
        <v>558333.33333333337</v>
      </c>
      <c r="AX226" s="138">
        <f>IF(N226="","",STDEV(U226,AH226,AU226))</f>
        <v>50579.969684978394</v>
      </c>
      <c r="AY226" s="139">
        <f t="shared" si="172"/>
        <v>9.0590990480558312E-2</v>
      </c>
      <c r="AZ226" s="5"/>
      <c r="BA226" s="7">
        <f t="shared" si="173"/>
        <v>3</v>
      </c>
      <c r="BB226" s="7" t="s">
        <v>343</v>
      </c>
    </row>
    <row r="227" spans="1:54" ht="409.5">
      <c r="A227" s="6" t="s">
        <v>223</v>
      </c>
      <c r="B227" s="6" t="s">
        <v>283</v>
      </c>
      <c r="C227" s="6">
        <v>78111803</v>
      </c>
      <c r="D227" s="6" t="s">
        <v>1033</v>
      </c>
      <c r="E227" s="162" t="s">
        <v>1023</v>
      </c>
      <c r="F227" s="119" t="s">
        <v>312</v>
      </c>
      <c r="G227" s="163">
        <v>1</v>
      </c>
      <c r="H227" s="119" t="s">
        <v>330</v>
      </c>
      <c r="I227" s="120" t="s">
        <v>420</v>
      </c>
      <c r="J227" s="121">
        <v>46085</v>
      </c>
      <c r="K227" s="164" t="s">
        <v>1009</v>
      </c>
      <c r="L227" s="165" t="s">
        <v>236</v>
      </c>
      <c r="M227" s="121" t="s">
        <v>1010</v>
      </c>
      <c r="N227" s="122">
        <v>850000</v>
      </c>
      <c r="O227" s="122" t="s">
        <v>240</v>
      </c>
      <c r="P227" s="122" t="s">
        <v>260</v>
      </c>
      <c r="Q227" s="123">
        <f t="shared" si="163"/>
        <v>850000</v>
      </c>
      <c r="R227" s="124">
        <f t="shared" si="164"/>
        <v>0</v>
      </c>
      <c r="S227" s="124">
        <f t="shared" si="165"/>
        <v>850000</v>
      </c>
      <c r="T227" s="124">
        <f t="shared" si="166"/>
        <v>850000</v>
      </c>
      <c r="U227" s="124">
        <f t="shared" si="167"/>
        <v>850000</v>
      </c>
      <c r="V227" s="125" t="s">
        <v>433</v>
      </c>
      <c r="W227" s="126">
        <v>46085</v>
      </c>
      <c r="X227" s="166" t="s">
        <v>1016</v>
      </c>
      <c r="Y227" s="167" t="s">
        <v>231</v>
      </c>
      <c r="Z227" s="168" t="s">
        <v>1017</v>
      </c>
      <c r="AA227" s="127">
        <v>640000</v>
      </c>
      <c r="AB227" s="127" t="s">
        <v>240</v>
      </c>
      <c r="AC227" s="127" t="s">
        <v>260</v>
      </c>
      <c r="AD227" s="128">
        <f t="shared" si="179"/>
        <v>640000</v>
      </c>
      <c r="AE227" s="129">
        <f t="shared" si="168"/>
        <v>0</v>
      </c>
      <c r="AF227" s="129">
        <f t="shared" si="169"/>
        <v>640000</v>
      </c>
      <c r="AG227" s="129">
        <f t="shared" si="180"/>
        <v>640000</v>
      </c>
      <c r="AH227" s="129">
        <f t="shared" si="181"/>
        <v>640000</v>
      </c>
      <c r="AI227" s="130" t="s">
        <v>1034</v>
      </c>
      <c r="AJ227" s="131">
        <v>46133</v>
      </c>
      <c r="AK227" s="132" t="s">
        <v>1035</v>
      </c>
      <c r="AL227" s="169" t="s">
        <v>236</v>
      </c>
      <c r="AM227" s="133" t="s">
        <v>1036</v>
      </c>
      <c r="AN227" s="134">
        <v>540000</v>
      </c>
      <c r="AO227" s="134" t="s">
        <v>240</v>
      </c>
      <c r="AP227" s="135" t="s">
        <v>260</v>
      </c>
      <c r="AQ227" s="136">
        <f t="shared" si="174"/>
        <v>540000</v>
      </c>
      <c r="AR227" s="137">
        <f t="shared" si="175"/>
        <v>0</v>
      </c>
      <c r="AS227" s="137">
        <f t="shared" si="176"/>
        <v>540000</v>
      </c>
      <c r="AT227" s="137">
        <f t="shared" si="177"/>
        <v>540000</v>
      </c>
      <c r="AU227" s="137">
        <f t="shared" si="178"/>
        <v>540000</v>
      </c>
      <c r="AV227" s="138">
        <f>IF(A227="","",AVERAGE(AF227,AS227))</f>
        <v>590000</v>
      </c>
      <c r="AW227" s="138">
        <f>IF(A227="","",AVERAGE(AH227,AU227))</f>
        <v>590000</v>
      </c>
      <c r="AX227" s="138">
        <f>IF(N227="","",STDEV(AH227,AU227))</f>
        <v>70710.67811865476</v>
      </c>
      <c r="AY227" s="139">
        <f t="shared" si="172"/>
        <v>0.11984860698077078</v>
      </c>
      <c r="AZ227" s="5"/>
      <c r="BA227" s="7">
        <f t="shared" si="173"/>
        <v>3</v>
      </c>
      <c r="BB227" s="7" t="s">
        <v>343</v>
      </c>
    </row>
    <row r="228" spans="1:54" ht="409.5">
      <c r="A228" s="6" t="s">
        <v>223</v>
      </c>
      <c r="B228" s="6" t="s">
        <v>283</v>
      </c>
      <c r="C228" s="6">
        <v>78111803</v>
      </c>
      <c r="D228" s="6" t="s">
        <v>1037</v>
      </c>
      <c r="E228" s="162" t="s">
        <v>1023</v>
      </c>
      <c r="F228" s="119" t="s">
        <v>312</v>
      </c>
      <c r="G228" s="163">
        <v>1</v>
      </c>
      <c r="H228" s="119" t="s">
        <v>330</v>
      </c>
      <c r="I228" s="120" t="s">
        <v>496</v>
      </c>
      <c r="J228" s="121">
        <v>46149</v>
      </c>
      <c r="K228" s="164" t="s">
        <v>1009</v>
      </c>
      <c r="L228" s="165" t="s">
        <v>231</v>
      </c>
      <c r="M228" s="121" t="s">
        <v>1009</v>
      </c>
      <c r="N228" s="122">
        <v>325000</v>
      </c>
      <c r="O228" s="122" t="s">
        <v>240</v>
      </c>
      <c r="P228" s="122" t="s">
        <v>260</v>
      </c>
      <c r="Q228" s="123">
        <f t="shared" si="163"/>
        <v>325000</v>
      </c>
      <c r="R228" s="124">
        <f t="shared" si="164"/>
        <v>0</v>
      </c>
      <c r="S228" s="124">
        <f t="shared" si="165"/>
        <v>325000</v>
      </c>
      <c r="T228" s="124">
        <f t="shared" si="166"/>
        <v>325000</v>
      </c>
      <c r="U228" s="124">
        <f t="shared" si="167"/>
        <v>325000</v>
      </c>
      <c r="V228" s="125" t="s">
        <v>496</v>
      </c>
      <c r="W228" s="126">
        <v>46149</v>
      </c>
      <c r="X228" s="166" t="s">
        <v>1013</v>
      </c>
      <c r="Y228" s="167" t="s">
        <v>231</v>
      </c>
      <c r="Z228" s="168" t="s">
        <v>1027</v>
      </c>
      <c r="AA228" s="127">
        <v>270000</v>
      </c>
      <c r="AB228" s="127" t="s">
        <v>240</v>
      </c>
      <c r="AC228" s="127" t="s">
        <v>260</v>
      </c>
      <c r="AD228" s="128">
        <f t="shared" si="179"/>
        <v>270000</v>
      </c>
      <c r="AE228" s="129">
        <f t="shared" si="168"/>
        <v>0</v>
      </c>
      <c r="AF228" s="129">
        <f t="shared" si="169"/>
        <v>270000</v>
      </c>
      <c r="AG228" s="129">
        <f t="shared" si="180"/>
        <v>270000</v>
      </c>
      <c r="AH228" s="129">
        <f t="shared" si="181"/>
        <v>270000</v>
      </c>
      <c r="AI228" s="130"/>
      <c r="AJ228" s="131"/>
      <c r="AK228" s="132"/>
      <c r="AL228" s="169"/>
      <c r="AM228" s="133"/>
      <c r="AN228" s="134"/>
      <c r="AO228" s="134"/>
      <c r="AP228" s="135"/>
      <c r="AQ228" s="136"/>
      <c r="AR228" s="137"/>
      <c r="AS228" s="137"/>
      <c r="AT228" s="137"/>
      <c r="AU228" s="137"/>
      <c r="AV228" s="138">
        <f>IF(A228="","",AVERAGE(AF228,AS228))</f>
        <v>270000</v>
      </c>
      <c r="AW228" s="138">
        <f>IF(A228="","",AVERAGE(AH228,AU228))</f>
        <v>270000</v>
      </c>
      <c r="AX228" s="138">
        <f>IF(N228="","",STDEV(U228,AH228,AU228))</f>
        <v>38890.872965260111</v>
      </c>
      <c r="AY228" s="139">
        <f t="shared" si="172"/>
        <v>0.1440402702417041</v>
      </c>
      <c r="AZ228" s="5" t="s">
        <v>1038</v>
      </c>
      <c r="BA228" s="7">
        <f t="shared" si="173"/>
        <v>2</v>
      </c>
      <c r="BB228" s="7" t="s">
        <v>597</v>
      </c>
    </row>
    <row r="229" spans="1:54" ht="90">
      <c r="A229" s="6" t="s">
        <v>223</v>
      </c>
      <c r="B229" s="6" t="s">
        <v>301</v>
      </c>
      <c r="C229" s="6">
        <v>31201632</v>
      </c>
      <c r="D229" s="6" t="s">
        <v>1039</v>
      </c>
      <c r="E229" s="162" t="s">
        <v>1040</v>
      </c>
      <c r="F229" s="119" t="s">
        <v>227</v>
      </c>
      <c r="G229" s="163">
        <v>1</v>
      </c>
      <c r="H229" s="119" t="s">
        <v>228</v>
      </c>
      <c r="I229" s="120" t="s">
        <v>229</v>
      </c>
      <c r="J229" s="121">
        <v>46091</v>
      </c>
      <c r="K229" s="164" t="s">
        <v>647</v>
      </c>
      <c r="L229" s="165" t="s">
        <v>236</v>
      </c>
      <c r="M229" s="121" t="s">
        <v>648</v>
      </c>
      <c r="N229" s="122">
        <v>13950</v>
      </c>
      <c r="O229" s="122" t="s">
        <v>240</v>
      </c>
      <c r="P229" s="122" t="s">
        <v>234</v>
      </c>
      <c r="Q229" s="123">
        <f t="shared" si="163"/>
        <v>13950</v>
      </c>
      <c r="R229" s="124">
        <f t="shared" si="164"/>
        <v>2650.5</v>
      </c>
      <c r="S229" s="124">
        <f t="shared" si="165"/>
        <v>16600.5</v>
      </c>
      <c r="T229" s="124">
        <f t="shared" si="166"/>
        <v>13950</v>
      </c>
      <c r="U229" s="124">
        <f t="shared" si="167"/>
        <v>16600.5</v>
      </c>
      <c r="V229" s="125" t="s">
        <v>229</v>
      </c>
      <c r="W229" s="126">
        <v>46091</v>
      </c>
      <c r="X229" s="166" t="s">
        <v>786</v>
      </c>
      <c r="Y229" s="167" t="s">
        <v>236</v>
      </c>
      <c r="Z229" s="168" t="s">
        <v>972</v>
      </c>
      <c r="AA229" s="127">
        <v>14800</v>
      </c>
      <c r="AB229" s="127" t="s">
        <v>233</v>
      </c>
      <c r="AC229" s="127" t="s">
        <v>234</v>
      </c>
      <c r="AD229" s="128">
        <f t="shared" si="179"/>
        <v>12436.974789915967</v>
      </c>
      <c r="AE229" s="129">
        <f t="shared" si="168"/>
        <v>2363.0252100840335</v>
      </c>
      <c r="AF229" s="129">
        <f t="shared" si="169"/>
        <v>14800</v>
      </c>
      <c r="AG229" s="129">
        <f t="shared" si="180"/>
        <v>14800</v>
      </c>
      <c r="AH229" s="129">
        <f t="shared" si="181"/>
        <v>14800</v>
      </c>
      <c r="AI229" s="130" t="s">
        <v>229</v>
      </c>
      <c r="AJ229" s="131">
        <v>46091</v>
      </c>
      <c r="AK229" s="132" t="s">
        <v>1041</v>
      </c>
      <c r="AL229" s="169" t="s">
        <v>236</v>
      </c>
      <c r="AM229" s="133" t="s">
        <v>1042</v>
      </c>
      <c r="AN229" s="134">
        <v>14000</v>
      </c>
      <c r="AO229" s="134" t="s">
        <v>233</v>
      </c>
      <c r="AP229" s="135" t="s">
        <v>234</v>
      </c>
      <c r="AQ229" s="136">
        <f>IF(AO229="IVA Incluido",(AN229/1.19),AN229)</f>
        <v>11764.705882352942</v>
      </c>
      <c r="AR229" s="137">
        <f>IF(AP229="Si tiene IVA",AQ229*19%,0)</f>
        <v>2235.294117647059</v>
      </c>
      <c r="AS229" s="137">
        <f>AQ229+AR229</f>
        <v>14000.000000000002</v>
      </c>
      <c r="AT229" s="137">
        <f>IF(AB229="","",(AN229*G229))</f>
        <v>14000</v>
      </c>
      <c r="AU229" s="137">
        <f>IF(AB229="","",(AS229*G229))</f>
        <v>14000.000000000002</v>
      </c>
      <c r="AV229" s="138">
        <f>IF(A229="","",AVERAGE(S229,AF229,AS229))</f>
        <v>15133.5</v>
      </c>
      <c r="AW229" s="138">
        <f>IF(A229="","",AVERAGE(U229,AH229,AU229))</f>
        <v>15133.5</v>
      </c>
      <c r="AX229" s="138">
        <f>IF(N229="","",STDEV(U229,AH229,AU229))</f>
        <v>1331.940970914251</v>
      </c>
      <c r="AY229" s="139">
        <f t="shared" si="172"/>
        <v>8.8012751241566795E-2</v>
      </c>
      <c r="AZ229" s="5"/>
      <c r="BA229" s="7">
        <f t="shared" si="173"/>
        <v>3</v>
      </c>
      <c r="BB229" s="7"/>
    </row>
    <row r="230" spans="1:54" ht="75">
      <c r="A230" s="6" t="s">
        <v>223</v>
      </c>
      <c r="B230" s="6" t="s">
        <v>301</v>
      </c>
      <c r="C230" s="6">
        <v>31201632</v>
      </c>
      <c r="D230" s="6" t="s">
        <v>1043</v>
      </c>
      <c r="E230" s="162" t="s">
        <v>1044</v>
      </c>
      <c r="F230" s="119" t="s">
        <v>227</v>
      </c>
      <c r="G230" s="163">
        <v>1</v>
      </c>
      <c r="H230" s="119" t="s">
        <v>228</v>
      </c>
      <c r="I230" s="120" t="s">
        <v>229</v>
      </c>
      <c r="J230" s="121">
        <v>46091</v>
      </c>
      <c r="K230" s="164" t="s">
        <v>647</v>
      </c>
      <c r="L230" s="165" t="s">
        <v>236</v>
      </c>
      <c r="M230" s="121" t="s">
        <v>648</v>
      </c>
      <c r="N230" s="122">
        <v>13950</v>
      </c>
      <c r="O230" s="122" t="s">
        <v>240</v>
      </c>
      <c r="P230" s="122" t="s">
        <v>234</v>
      </c>
      <c r="Q230" s="123">
        <f t="shared" si="163"/>
        <v>13950</v>
      </c>
      <c r="R230" s="124">
        <f t="shared" si="164"/>
        <v>2650.5</v>
      </c>
      <c r="S230" s="124">
        <f t="shared" si="165"/>
        <v>16600.5</v>
      </c>
      <c r="T230" s="124"/>
      <c r="U230" s="124">
        <f t="shared" si="167"/>
        <v>16600.5</v>
      </c>
      <c r="V230" s="125" t="s">
        <v>229</v>
      </c>
      <c r="W230" s="126">
        <v>46091</v>
      </c>
      <c r="X230" s="166" t="s">
        <v>786</v>
      </c>
      <c r="Y230" s="167" t="s">
        <v>236</v>
      </c>
      <c r="Z230" s="168" t="s">
        <v>972</v>
      </c>
      <c r="AA230" s="127">
        <v>14800</v>
      </c>
      <c r="AB230" s="127" t="s">
        <v>233</v>
      </c>
      <c r="AC230" s="127" t="s">
        <v>234</v>
      </c>
      <c r="AD230" s="128">
        <f t="shared" si="179"/>
        <v>12436.974789915967</v>
      </c>
      <c r="AE230" s="129">
        <f t="shared" si="168"/>
        <v>2363.0252100840335</v>
      </c>
      <c r="AF230" s="129">
        <f t="shared" si="169"/>
        <v>14800</v>
      </c>
      <c r="AG230" s="129">
        <f t="shared" si="180"/>
        <v>14800</v>
      </c>
      <c r="AH230" s="129">
        <f t="shared" si="181"/>
        <v>14800</v>
      </c>
      <c r="AI230" s="130" t="s">
        <v>229</v>
      </c>
      <c r="AJ230" s="131">
        <v>46091</v>
      </c>
      <c r="AK230" s="132" t="s">
        <v>308</v>
      </c>
      <c r="AL230" s="169" t="s">
        <v>236</v>
      </c>
      <c r="AM230" s="133" t="s">
        <v>1045</v>
      </c>
      <c r="AN230" s="134">
        <v>14400</v>
      </c>
      <c r="AO230" s="134" t="s">
        <v>233</v>
      </c>
      <c r="AP230" s="135" t="s">
        <v>234</v>
      </c>
      <c r="AQ230" s="136">
        <f>IF(AO230="IVA Incluido",(AN230/1.19),AN230)</f>
        <v>12100.840336134454</v>
      </c>
      <c r="AR230" s="137">
        <f>IF(AP230="Si tiene IVA",AQ230*19%,0)</f>
        <v>2299.159663865546</v>
      </c>
      <c r="AS230" s="137">
        <f>AQ230+AR230</f>
        <v>14400</v>
      </c>
      <c r="AT230" s="137">
        <f>IF(AB230="","",(AN230*G230))</f>
        <v>14400</v>
      </c>
      <c r="AU230" s="137">
        <f>IF(AB230="","",(AS230*G230))</f>
        <v>14400</v>
      </c>
      <c r="AV230" s="138">
        <f>IF(A230="","",AVERAGE(S230,AF230,AS230))</f>
        <v>15266.833333333334</v>
      </c>
      <c r="AW230" s="138">
        <f>IF(A230="","",AVERAGE(U230,AH230,AU230))</f>
        <v>15266.833333333334</v>
      </c>
      <c r="AX230" s="138">
        <f>IF(N230="","",STDEV(U230,AH230,AU230))</f>
        <v>1172.1774965137888</v>
      </c>
      <c r="AY230" s="139">
        <f t="shared" si="172"/>
        <v>7.6779347158685299E-2</v>
      </c>
      <c r="AZ230" s="5"/>
      <c r="BA230" s="7">
        <f t="shared" si="173"/>
        <v>3</v>
      </c>
      <c r="BB230" s="7"/>
    </row>
    <row r="231" spans="1:54" ht="405">
      <c r="A231" s="6" t="s">
        <v>294</v>
      </c>
      <c r="B231" s="6" t="s">
        <v>294</v>
      </c>
      <c r="C231" s="6" t="s">
        <v>294</v>
      </c>
      <c r="D231" s="6" t="s">
        <v>1046</v>
      </c>
      <c r="E231" s="162" t="s">
        <v>1047</v>
      </c>
      <c r="F231" s="119" t="s">
        <v>297</v>
      </c>
      <c r="G231" s="163">
        <v>1</v>
      </c>
      <c r="H231" s="119"/>
      <c r="I231" s="120"/>
      <c r="J231" s="121"/>
      <c r="K231" s="164"/>
      <c r="L231" s="165"/>
      <c r="M231" s="121"/>
      <c r="N231" s="122"/>
      <c r="O231" s="122"/>
      <c r="P231" s="122"/>
      <c r="Q231" s="123" t="s">
        <v>298</v>
      </c>
      <c r="R231" s="124" t="s">
        <v>298</v>
      </c>
      <c r="S231" s="124" t="s">
        <v>298</v>
      </c>
      <c r="T231" s="124" t="s">
        <v>298</v>
      </c>
      <c r="U231" s="124" t="s">
        <v>298</v>
      </c>
      <c r="V231" s="125" t="s">
        <v>294</v>
      </c>
      <c r="W231" s="126" t="s">
        <v>294</v>
      </c>
      <c r="X231" s="166" t="s">
        <v>294</v>
      </c>
      <c r="Y231" s="167" t="s">
        <v>294</v>
      </c>
      <c r="Z231" s="168" t="s">
        <v>299</v>
      </c>
      <c r="AA231" s="127" t="s">
        <v>294</v>
      </c>
      <c r="AB231" s="127" t="s">
        <v>294</v>
      </c>
      <c r="AC231" s="127" t="s">
        <v>294</v>
      </c>
      <c r="AD231" s="128" t="s">
        <v>294</v>
      </c>
      <c r="AE231" s="129" t="s">
        <v>294</v>
      </c>
      <c r="AF231" s="129">
        <f>AH231/1.19</f>
        <v>152126.89075630254</v>
      </c>
      <c r="AG231" s="129">
        <f>AF231*19%</f>
        <v>28904.109243697483</v>
      </c>
      <c r="AH231" s="129">
        <v>181031</v>
      </c>
      <c r="AI231" s="130" t="s">
        <v>294</v>
      </c>
      <c r="AJ231" s="131" t="s">
        <v>294</v>
      </c>
      <c r="AK231" s="132" t="s">
        <v>294</v>
      </c>
      <c r="AL231" s="169" t="s">
        <v>294</v>
      </c>
      <c r="AM231" s="133" t="s">
        <v>300</v>
      </c>
      <c r="AN231" s="134" t="s">
        <v>294</v>
      </c>
      <c r="AO231" s="134" t="s">
        <v>294</v>
      </c>
      <c r="AP231" s="135" t="s">
        <v>294</v>
      </c>
      <c r="AQ231" s="136">
        <v>146996</v>
      </c>
      <c r="AR231" s="137">
        <v>27929</v>
      </c>
      <c r="AS231" s="137">
        <v>174925</v>
      </c>
      <c r="AT231" s="137">
        <v>146996</v>
      </c>
      <c r="AU231" s="137">
        <v>174925</v>
      </c>
      <c r="AV231" s="138">
        <v>177978</v>
      </c>
      <c r="AW231" s="138">
        <v>177978</v>
      </c>
      <c r="AX231" s="138">
        <v>4317.0600000000004</v>
      </c>
      <c r="AY231" s="139">
        <v>2.4299999999999999E-2</v>
      </c>
      <c r="AZ231" s="5"/>
      <c r="BA231" s="7"/>
      <c r="BB231" s="7"/>
    </row>
    <row r="232" spans="1:54" ht="60">
      <c r="A232" s="6" t="s">
        <v>223</v>
      </c>
      <c r="B232" s="6" t="s">
        <v>301</v>
      </c>
      <c r="C232" s="6">
        <v>44121506</v>
      </c>
      <c r="D232" s="6" t="s">
        <v>1048</v>
      </c>
      <c r="E232" s="162" t="s">
        <v>1049</v>
      </c>
      <c r="F232" s="119" t="s">
        <v>227</v>
      </c>
      <c r="G232" s="163">
        <v>1</v>
      </c>
      <c r="H232" s="119" t="s">
        <v>228</v>
      </c>
      <c r="I232" s="120" t="s">
        <v>242</v>
      </c>
      <c r="J232" s="121">
        <v>46069</v>
      </c>
      <c r="K232" s="164" t="s">
        <v>308</v>
      </c>
      <c r="L232" s="165" t="s">
        <v>236</v>
      </c>
      <c r="M232" s="121" t="s">
        <v>824</v>
      </c>
      <c r="N232" s="122">
        <v>8200</v>
      </c>
      <c r="O232" s="122" t="s">
        <v>233</v>
      </c>
      <c r="P232" s="122" t="s">
        <v>234</v>
      </c>
      <c r="Q232" s="123">
        <f>IF(O232="IVA Incluido",(N232/1.19),N232)</f>
        <v>6890.7563025210084</v>
      </c>
      <c r="R232" s="124">
        <f>IF(P232="Si tiene IVA",Q232*19%,0)</f>
        <v>1309.2436974789916</v>
      </c>
      <c r="S232" s="124">
        <f>Q232+R232</f>
        <v>8200</v>
      </c>
      <c r="T232" s="124">
        <f>IF(B232="","",(N232*G232))</f>
        <v>8200</v>
      </c>
      <c r="U232" s="124">
        <f>IF(B232="","",(S232*G232))</f>
        <v>8200</v>
      </c>
      <c r="V232" s="125" t="s">
        <v>242</v>
      </c>
      <c r="W232" s="126">
        <v>46069</v>
      </c>
      <c r="X232" s="166" t="s">
        <v>1050</v>
      </c>
      <c r="Y232" s="167" t="s">
        <v>236</v>
      </c>
      <c r="Z232" s="168" t="s">
        <v>1051</v>
      </c>
      <c r="AA232" s="127">
        <v>10500</v>
      </c>
      <c r="AB232" s="127" t="s">
        <v>233</v>
      </c>
      <c r="AC232" s="127" t="s">
        <v>234</v>
      </c>
      <c r="AD232" s="128">
        <f>IF(AB232="IVA Incluido",(AA232/1.19),AA232)</f>
        <v>8823.5294117647063</v>
      </c>
      <c r="AE232" s="129">
        <f>IF(AC232="Si tiene IVA",AD232*19%,0)</f>
        <v>1676.4705882352941</v>
      </c>
      <c r="AF232" s="129">
        <f>AD232+AE232</f>
        <v>10500</v>
      </c>
      <c r="AG232" s="129">
        <f>IF(O232="","",(AA232*G232))</f>
        <v>10500</v>
      </c>
      <c r="AH232" s="129">
        <f>IF(O232="","",(AF232*G232))</f>
        <v>10500</v>
      </c>
      <c r="AI232" s="130" t="s">
        <v>242</v>
      </c>
      <c r="AJ232" s="131">
        <v>46069</v>
      </c>
      <c r="AK232" s="132" t="s">
        <v>527</v>
      </c>
      <c r="AL232" s="169" t="s">
        <v>236</v>
      </c>
      <c r="AM232" s="133" t="s">
        <v>528</v>
      </c>
      <c r="AN232" s="134">
        <v>6126</v>
      </c>
      <c r="AO232" s="134" t="s">
        <v>240</v>
      </c>
      <c r="AP232" s="135" t="s">
        <v>234</v>
      </c>
      <c r="AQ232" s="136">
        <f>IF(AO232="IVA Incluido",(AN232/1.19),AN232)</f>
        <v>6126</v>
      </c>
      <c r="AR232" s="137">
        <f>IF(AP232="Si tiene IVA",AQ232*19%,0)</f>
        <v>1163.94</v>
      </c>
      <c r="AS232" s="137">
        <f>AQ232+AR232</f>
        <v>7289.9400000000005</v>
      </c>
      <c r="AT232" s="137">
        <f>IF(AB232="","",(AN232*G232))</f>
        <v>6126</v>
      </c>
      <c r="AU232" s="137">
        <f>IF(AB232="","",(AS232*G232))</f>
        <v>7289.9400000000005</v>
      </c>
      <c r="AV232" s="138">
        <f>IF(A232="","",AVERAGE(S232,AF232,AS232))</f>
        <v>8663.3133333333335</v>
      </c>
      <c r="AW232" s="138">
        <f>IF(A232="","",AVERAGE(U232,AH232,AU232))</f>
        <v>8663.3133333333335</v>
      </c>
      <c r="AX232" s="138">
        <f>IF(N232="","",STDEV(U232,AH232,AU232))</f>
        <v>1654.423082084294</v>
      </c>
      <c r="AY232" s="139">
        <f>IF(N232="","",(AX232/AW232))</f>
        <v>0.19096886126912499</v>
      </c>
      <c r="AZ232" s="5"/>
      <c r="BA232" s="7">
        <f>COUNTA(M232,Z232,AM232)</f>
        <v>3</v>
      </c>
      <c r="BB232" s="7"/>
    </row>
    <row r="233" spans="1:54" ht="405">
      <c r="A233" s="6" t="s">
        <v>294</v>
      </c>
      <c r="B233" s="6" t="s">
        <v>294</v>
      </c>
      <c r="C233" s="6" t="s">
        <v>294</v>
      </c>
      <c r="D233" s="6" t="s">
        <v>1052</v>
      </c>
      <c r="E233" s="162" t="s">
        <v>1053</v>
      </c>
      <c r="F233" s="119" t="s">
        <v>297</v>
      </c>
      <c r="G233" s="163">
        <v>1</v>
      </c>
      <c r="H233" s="119"/>
      <c r="I233" s="120"/>
      <c r="J233" s="121"/>
      <c r="K233" s="164"/>
      <c r="L233" s="165"/>
      <c r="M233" s="121"/>
      <c r="N233" s="122"/>
      <c r="O233" s="122"/>
      <c r="P233" s="122"/>
      <c r="Q233" s="123" t="s">
        <v>298</v>
      </c>
      <c r="R233" s="124" t="s">
        <v>298</v>
      </c>
      <c r="S233" s="124" t="s">
        <v>298</v>
      </c>
      <c r="T233" s="124" t="s">
        <v>298</v>
      </c>
      <c r="U233" s="124" t="s">
        <v>298</v>
      </c>
      <c r="V233" s="125" t="s">
        <v>294</v>
      </c>
      <c r="W233" s="126" t="s">
        <v>294</v>
      </c>
      <c r="X233" s="166" t="s">
        <v>294</v>
      </c>
      <c r="Y233" s="167" t="s">
        <v>294</v>
      </c>
      <c r="Z233" s="168" t="s">
        <v>299</v>
      </c>
      <c r="AA233" s="127" t="s">
        <v>294</v>
      </c>
      <c r="AB233" s="127" t="s">
        <v>294</v>
      </c>
      <c r="AC233" s="127" t="s">
        <v>294</v>
      </c>
      <c r="AD233" s="128" t="s">
        <v>294</v>
      </c>
      <c r="AE233" s="129" t="s">
        <v>294</v>
      </c>
      <c r="AF233" s="129">
        <f>AH233/1.19</f>
        <v>245826.05042016809</v>
      </c>
      <c r="AG233" s="129">
        <f>AF233*19%</f>
        <v>46706.94957983194</v>
      </c>
      <c r="AH233" s="129">
        <v>292533</v>
      </c>
      <c r="AI233" s="130" t="s">
        <v>294</v>
      </c>
      <c r="AJ233" s="131" t="s">
        <v>294</v>
      </c>
      <c r="AK233" s="132" t="s">
        <v>294</v>
      </c>
      <c r="AL233" s="169" t="s">
        <v>294</v>
      </c>
      <c r="AM233" s="133" t="s">
        <v>300</v>
      </c>
      <c r="AN233" s="134" t="s">
        <v>294</v>
      </c>
      <c r="AO233" s="134" t="s">
        <v>294</v>
      </c>
      <c r="AP233" s="135" t="s">
        <v>294</v>
      </c>
      <c r="AQ233" s="136">
        <v>237536</v>
      </c>
      <c r="AR233" s="137">
        <v>45132</v>
      </c>
      <c r="AS233" s="137">
        <v>282668</v>
      </c>
      <c r="AT233" s="137">
        <v>237536</v>
      </c>
      <c r="AU233" s="137">
        <v>282668</v>
      </c>
      <c r="AV233" s="138">
        <v>287600</v>
      </c>
      <c r="AW233" s="138">
        <v>287600</v>
      </c>
      <c r="AX233" s="138">
        <v>6976.07</v>
      </c>
      <c r="AY233" s="139">
        <v>2.4299999999999999E-2</v>
      </c>
      <c r="AZ233" s="5"/>
      <c r="BA233" s="7"/>
      <c r="BB233" s="7"/>
    </row>
    <row r="234" spans="1:54" ht="405">
      <c r="A234" s="6" t="s">
        <v>294</v>
      </c>
      <c r="B234" s="6" t="s">
        <v>294</v>
      </c>
      <c r="C234" s="6" t="s">
        <v>294</v>
      </c>
      <c r="D234" s="6" t="s">
        <v>1054</v>
      </c>
      <c r="E234" s="162" t="s">
        <v>1055</v>
      </c>
      <c r="F234" s="119" t="s">
        <v>297</v>
      </c>
      <c r="G234" s="163">
        <v>1</v>
      </c>
      <c r="H234" s="119"/>
      <c r="I234" s="120"/>
      <c r="J234" s="121"/>
      <c r="K234" s="164"/>
      <c r="L234" s="165"/>
      <c r="M234" s="121"/>
      <c r="N234" s="122"/>
      <c r="O234" s="122"/>
      <c r="P234" s="122"/>
      <c r="Q234" s="123" t="s">
        <v>298</v>
      </c>
      <c r="R234" s="124" t="s">
        <v>298</v>
      </c>
      <c r="S234" s="124" t="s">
        <v>298</v>
      </c>
      <c r="T234" s="124" t="s">
        <v>298</v>
      </c>
      <c r="U234" s="124" t="s">
        <v>298</v>
      </c>
      <c r="V234" s="125" t="s">
        <v>294</v>
      </c>
      <c r="W234" s="126" t="s">
        <v>294</v>
      </c>
      <c r="X234" s="166" t="s">
        <v>294</v>
      </c>
      <c r="Y234" s="167" t="s">
        <v>294</v>
      </c>
      <c r="Z234" s="168" t="s">
        <v>299</v>
      </c>
      <c r="AA234" s="127" t="s">
        <v>294</v>
      </c>
      <c r="AB234" s="127" t="s">
        <v>294</v>
      </c>
      <c r="AC234" s="127" t="s">
        <v>294</v>
      </c>
      <c r="AD234" s="128" t="s">
        <v>294</v>
      </c>
      <c r="AE234" s="129" t="s">
        <v>294</v>
      </c>
      <c r="AF234" s="129">
        <f>AH234/1.19</f>
        <v>5251589.9159663869</v>
      </c>
      <c r="AG234" s="129">
        <f>AF234*19%</f>
        <v>997802.08403361356</v>
      </c>
      <c r="AH234" s="129">
        <v>6249392</v>
      </c>
      <c r="AI234" s="130" t="s">
        <v>294</v>
      </c>
      <c r="AJ234" s="131" t="s">
        <v>294</v>
      </c>
      <c r="AK234" s="132" t="s">
        <v>294</v>
      </c>
      <c r="AL234" s="169" t="s">
        <v>294</v>
      </c>
      <c r="AM234" s="133" t="s">
        <v>300</v>
      </c>
      <c r="AN234" s="134" t="s">
        <v>294</v>
      </c>
      <c r="AO234" s="134" t="s">
        <v>294</v>
      </c>
      <c r="AP234" s="135" t="s">
        <v>294</v>
      </c>
      <c r="AQ234" s="136">
        <v>5074481</v>
      </c>
      <c r="AR234" s="137">
        <v>964151</v>
      </c>
      <c r="AS234" s="137">
        <v>6038632</v>
      </c>
      <c r="AT234" s="137">
        <v>5074481</v>
      </c>
      <c r="AU234" s="137">
        <v>6038632</v>
      </c>
      <c r="AV234" s="138">
        <v>6144012</v>
      </c>
      <c r="AW234" s="138">
        <v>6144012</v>
      </c>
      <c r="AX234" s="138">
        <v>149029.9</v>
      </c>
      <c r="AY234" s="139">
        <v>2.4299999999999999E-2</v>
      </c>
      <c r="AZ234" s="5"/>
      <c r="BA234" s="7"/>
      <c r="BB234" s="7"/>
    </row>
    <row r="235" spans="1:54" ht="405">
      <c r="A235" s="6" t="s">
        <v>294</v>
      </c>
      <c r="B235" s="6" t="s">
        <v>294</v>
      </c>
      <c r="C235" s="6" t="s">
        <v>294</v>
      </c>
      <c r="D235" s="6" t="s">
        <v>1056</v>
      </c>
      <c r="E235" s="162" t="s">
        <v>1057</v>
      </c>
      <c r="F235" s="119" t="s">
        <v>297</v>
      </c>
      <c r="G235" s="163">
        <v>1</v>
      </c>
      <c r="H235" s="119"/>
      <c r="I235" s="120"/>
      <c r="J235" s="121"/>
      <c r="K235" s="164"/>
      <c r="L235" s="165"/>
      <c r="M235" s="121"/>
      <c r="N235" s="122"/>
      <c r="O235" s="122"/>
      <c r="P235" s="122"/>
      <c r="Q235" s="123" t="s">
        <v>298</v>
      </c>
      <c r="R235" s="124" t="s">
        <v>298</v>
      </c>
      <c r="S235" s="124" t="s">
        <v>298</v>
      </c>
      <c r="T235" s="124" t="s">
        <v>298</v>
      </c>
      <c r="U235" s="124" t="s">
        <v>298</v>
      </c>
      <c r="V235" s="125" t="s">
        <v>294</v>
      </c>
      <c r="W235" s="126" t="s">
        <v>294</v>
      </c>
      <c r="X235" s="166" t="s">
        <v>294</v>
      </c>
      <c r="Y235" s="167" t="s">
        <v>294</v>
      </c>
      <c r="Z235" s="168" t="s">
        <v>299</v>
      </c>
      <c r="AA235" s="127" t="s">
        <v>294</v>
      </c>
      <c r="AB235" s="127" t="s">
        <v>294</v>
      </c>
      <c r="AC235" s="127" t="s">
        <v>294</v>
      </c>
      <c r="AD235" s="128" t="s">
        <v>294</v>
      </c>
      <c r="AE235" s="129" t="s">
        <v>294</v>
      </c>
      <c r="AF235" s="129">
        <f>AH235/1.19</f>
        <v>8664169.7478991598</v>
      </c>
      <c r="AG235" s="129">
        <f>AF235*19%</f>
        <v>1646192.2521008404</v>
      </c>
      <c r="AH235" s="129">
        <v>10310362</v>
      </c>
      <c r="AI235" s="130" t="s">
        <v>294</v>
      </c>
      <c r="AJ235" s="131" t="s">
        <v>294</v>
      </c>
      <c r="AK235" s="132" t="s">
        <v>294</v>
      </c>
      <c r="AL235" s="169" t="s">
        <v>294</v>
      </c>
      <c r="AM235" s="133" t="s">
        <v>300</v>
      </c>
      <c r="AN235" s="134" t="s">
        <v>294</v>
      </c>
      <c r="AO235" s="134" t="s">
        <v>294</v>
      </c>
      <c r="AP235" s="135" t="s">
        <v>294</v>
      </c>
      <c r="AQ235" s="136">
        <v>8371971</v>
      </c>
      <c r="AR235" s="137">
        <v>1590675</v>
      </c>
      <c r="AS235" s="137">
        <v>9962646</v>
      </c>
      <c r="AT235" s="137">
        <v>8371971</v>
      </c>
      <c r="AU235" s="137">
        <v>9962646</v>
      </c>
      <c r="AV235" s="138">
        <v>10136504</v>
      </c>
      <c r="AW235" s="138">
        <v>10136504</v>
      </c>
      <c r="AX235" s="138">
        <v>245872.26</v>
      </c>
      <c r="AY235" s="139">
        <v>2.4299999999999999E-2</v>
      </c>
      <c r="AZ235" s="5"/>
      <c r="BA235" s="7"/>
      <c r="BB235" s="7"/>
    </row>
    <row r="236" spans="1:54" ht="90">
      <c r="A236" s="6" t="s">
        <v>223</v>
      </c>
      <c r="B236" s="6" t="s">
        <v>301</v>
      </c>
      <c r="C236" s="6">
        <v>44122012</v>
      </c>
      <c r="D236" s="6" t="s">
        <v>1058</v>
      </c>
      <c r="E236" s="162" t="s">
        <v>1058</v>
      </c>
      <c r="F236" s="119" t="s">
        <v>227</v>
      </c>
      <c r="G236" s="163">
        <v>1</v>
      </c>
      <c r="H236" s="119" t="s">
        <v>228</v>
      </c>
      <c r="I236" s="120" t="s">
        <v>229</v>
      </c>
      <c r="J236" s="121">
        <v>46091</v>
      </c>
      <c r="K236" s="164" t="s">
        <v>1059</v>
      </c>
      <c r="L236" s="165" t="s">
        <v>236</v>
      </c>
      <c r="M236" s="121" t="s">
        <v>1060</v>
      </c>
      <c r="N236" s="122">
        <v>5200</v>
      </c>
      <c r="O236" s="122" t="s">
        <v>233</v>
      </c>
      <c r="P236" s="122" t="s">
        <v>234</v>
      </c>
      <c r="Q236" s="123">
        <f t="shared" ref="Q236:Q247" si="182">IF(O236="IVA Incluido",(N236/1.19),N236)</f>
        <v>4369.7478991596645</v>
      </c>
      <c r="R236" s="124">
        <f>IF(P236="Si tiene IVA",Q236*19%,0)</f>
        <v>830.25210084033631</v>
      </c>
      <c r="S236" s="124">
        <f t="shared" ref="S236:S247" si="183">Q236+R236</f>
        <v>5200.0000000000009</v>
      </c>
      <c r="T236" s="124">
        <f t="shared" ref="T236:T247" si="184">IF(B236="","",(N236*G236))</f>
        <v>5200</v>
      </c>
      <c r="U236" s="124">
        <f t="shared" ref="U236:U247" si="185">IF(B236="","",(S236*G236))</f>
        <v>5200.0000000000009</v>
      </c>
      <c r="V236" s="125" t="s">
        <v>229</v>
      </c>
      <c r="W236" s="126">
        <v>46091</v>
      </c>
      <c r="X236" s="166" t="s">
        <v>647</v>
      </c>
      <c r="Y236" s="167" t="s">
        <v>236</v>
      </c>
      <c r="Z236" s="168" t="s">
        <v>810</v>
      </c>
      <c r="AA236" s="127">
        <v>4200</v>
      </c>
      <c r="AB236" s="127" t="s">
        <v>240</v>
      </c>
      <c r="AC236" s="127" t="s">
        <v>234</v>
      </c>
      <c r="AD236" s="128">
        <f t="shared" ref="AD236:AD247" si="186">IF(AB236="IVA Incluido",(AA236/1.19),AA236)</f>
        <v>4200</v>
      </c>
      <c r="AE236" s="129">
        <f>IF(AC236="Si tiene IVA",AD236*19%,0)</f>
        <v>798</v>
      </c>
      <c r="AF236" s="129">
        <f t="shared" ref="AF236:AF247" si="187">AD236+AE236</f>
        <v>4998</v>
      </c>
      <c r="AG236" s="129">
        <f t="shared" ref="AG236:AG247" si="188">IF(O236="","",(AA236*G236))</f>
        <v>4200</v>
      </c>
      <c r="AH236" s="129">
        <f t="shared" ref="AH236:AH247" si="189">IF(O236="","",(AF236*G236))</f>
        <v>4998</v>
      </c>
      <c r="AI236" s="130" t="s">
        <v>229</v>
      </c>
      <c r="AJ236" s="131">
        <v>46091</v>
      </c>
      <c r="AK236" s="132" t="s">
        <v>786</v>
      </c>
      <c r="AL236" s="169" t="s">
        <v>236</v>
      </c>
      <c r="AM236" s="133" t="s">
        <v>787</v>
      </c>
      <c r="AN236" s="134">
        <v>4800</v>
      </c>
      <c r="AO236" s="134" t="s">
        <v>233</v>
      </c>
      <c r="AP236" s="135" t="s">
        <v>234</v>
      </c>
      <c r="AQ236" s="136">
        <f>IF(AO236="IVA Incluido",(AN236/1.19),AN236)</f>
        <v>4033.6134453781515</v>
      </c>
      <c r="AR236" s="137">
        <f>IF(AP236="Si tiene IVA",AQ236*19%,0)</f>
        <v>766.38655462184875</v>
      </c>
      <c r="AS236" s="137">
        <f t="shared" ref="AS236:AS247" si="190">AQ236+AR236</f>
        <v>4800</v>
      </c>
      <c r="AT236" s="137">
        <f t="shared" ref="AT236:AT247" si="191">IF(AB236="","",(AN236*G236))</f>
        <v>4800</v>
      </c>
      <c r="AU236" s="137">
        <f t="shared" ref="AU236:AU247" si="192">IF(AB236="","",(AS236*G236))</f>
        <v>4800</v>
      </c>
      <c r="AV236" s="138">
        <f>IF(A236="","",AVERAGE(S236,AF236,AS236))</f>
        <v>4999.333333333333</v>
      </c>
      <c r="AW236" s="138">
        <f>IF(A236="","",AVERAGE(U236,AH236,AU236))</f>
        <v>4999.333333333333</v>
      </c>
      <c r="AX236" s="138">
        <f>IF(N236="","",STDEV(U236,AH236,AU236))</f>
        <v>200.00333330555648</v>
      </c>
      <c r="AY236" s="139">
        <f t="shared" ref="AY236:AY247" si="193">IF(N236="","",(AX236/AW236))</f>
        <v>4.0006000794550571E-2</v>
      </c>
      <c r="AZ236" s="5"/>
      <c r="BA236" s="7">
        <f t="shared" ref="BA236:BA247" si="194">COUNTA(M236,Z236,AM236)</f>
        <v>3</v>
      </c>
      <c r="BB236" s="7"/>
    </row>
    <row r="237" spans="1:54" ht="105">
      <c r="A237" s="6" t="s">
        <v>223</v>
      </c>
      <c r="B237" s="6" t="s">
        <v>301</v>
      </c>
      <c r="C237" s="6">
        <v>44111905</v>
      </c>
      <c r="D237" s="6" t="s">
        <v>1061</v>
      </c>
      <c r="E237" s="162" t="s">
        <v>1062</v>
      </c>
      <c r="F237" s="119" t="s">
        <v>227</v>
      </c>
      <c r="G237" s="163">
        <v>1</v>
      </c>
      <c r="H237" s="119" t="s">
        <v>228</v>
      </c>
      <c r="I237" s="120" t="s">
        <v>229</v>
      </c>
      <c r="J237" s="121">
        <v>46091</v>
      </c>
      <c r="K237" s="164" t="s">
        <v>647</v>
      </c>
      <c r="L237" s="165" t="s">
        <v>236</v>
      </c>
      <c r="M237" s="121" t="s">
        <v>648</v>
      </c>
      <c r="N237" s="122">
        <v>106000</v>
      </c>
      <c r="O237" s="122" t="s">
        <v>240</v>
      </c>
      <c r="P237" s="122" t="s">
        <v>234</v>
      </c>
      <c r="Q237" s="123">
        <f t="shared" si="182"/>
        <v>106000</v>
      </c>
      <c r="R237" s="124">
        <f>IF(P237="Si tiene IVA",Q237*19%,0)</f>
        <v>20140</v>
      </c>
      <c r="S237" s="124">
        <f t="shared" si="183"/>
        <v>126140</v>
      </c>
      <c r="T237" s="124">
        <f t="shared" si="184"/>
        <v>106000</v>
      </c>
      <c r="U237" s="124">
        <f t="shared" si="185"/>
        <v>126140</v>
      </c>
      <c r="V237" s="125" t="s">
        <v>229</v>
      </c>
      <c r="W237" s="126">
        <v>46091</v>
      </c>
      <c r="X237" s="166" t="s">
        <v>1063</v>
      </c>
      <c r="Y237" s="167" t="s">
        <v>236</v>
      </c>
      <c r="Z237" s="168" t="s">
        <v>1064</v>
      </c>
      <c r="AA237" s="127">
        <v>132000</v>
      </c>
      <c r="AB237" s="127" t="s">
        <v>233</v>
      </c>
      <c r="AC237" s="127" t="s">
        <v>234</v>
      </c>
      <c r="AD237" s="128">
        <f t="shared" si="186"/>
        <v>110924.36974789917</v>
      </c>
      <c r="AE237" s="129">
        <f>IF(AC237="Si tiene IVA",AD237*19%,0)</f>
        <v>21075.630252100844</v>
      </c>
      <c r="AF237" s="129">
        <f t="shared" si="187"/>
        <v>132000</v>
      </c>
      <c r="AG237" s="129">
        <f t="shared" si="188"/>
        <v>132000</v>
      </c>
      <c r="AH237" s="129">
        <f t="shared" si="189"/>
        <v>132000</v>
      </c>
      <c r="AI237" s="130" t="s">
        <v>229</v>
      </c>
      <c r="AJ237" s="131">
        <v>46091</v>
      </c>
      <c r="AK237" s="132" t="s">
        <v>1065</v>
      </c>
      <c r="AL237" s="169" t="s">
        <v>236</v>
      </c>
      <c r="AM237" s="133" t="s">
        <v>803</v>
      </c>
      <c r="AN237" s="134">
        <v>159900</v>
      </c>
      <c r="AO237" s="134" t="s">
        <v>233</v>
      </c>
      <c r="AP237" s="135" t="s">
        <v>234</v>
      </c>
      <c r="AQ237" s="136">
        <f>IF(AO237="IVA Incluido",(AN237/1.19),AN237)</f>
        <v>134369.74789915967</v>
      </c>
      <c r="AR237" s="137">
        <f>IF(AP237="Si tiene IVA",AQ237*19%,0)</f>
        <v>25530.252100840338</v>
      </c>
      <c r="AS237" s="137">
        <f t="shared" si="190"/>
        <v>159900</v>
      </c>
      <c r="AT237" s="137">
        <f t="shared" si="191"/>
        <v>159900</v>
      </c>
      <c r="AU237" s="137">
        <f t="shared" si="192"/>
        <v>159900</v>
      </c>
      <c r="AV237" s="138">
        <f>IF(A237="","",AVERAGE(S237,AF237,AS237))</f>
        <v>139346.66666666666</v>
      </c>
      <c r="AW237" s="138">
        <f>IF(A237="","",AVERAGE(U237,AH237,AU237))</f>
        <v>139346.66666666666</v>
      </c>
      <c r="AX237" s="138">
        <f>IF(N237="","",STDEV(U237,AH237,AU237))</f>
        <v>18039.249799626705</v>
      </c>
      <c r="AY237" s="139">
        <f t="shared" si="193"/>
        <v>0.12945591187178287</v>
      </c>
      <c r="AZ237" s="5"/>
      <c r="BA237" s="7">
        <f t="shared" si="194"/>
        <v>3</v>
      </c>
      <c r="BB237" s="7"/>
    </row>
    <row r="238" spans="1:54" ht="75">
      <c r="A238" s="6" t="s">
        <v>223</v>
      </c>
      <c r="B238" s="6" t="s">
        <v>301</v>
      </c>
      <c r="C238" s="6">
        <v>60121201</v>
      </c>
      <c r="D238" s="6" t="s">
        <v>1066</v>
      </c>
      <c r="E238" s="162" t="s">
        <v>1067</v>
      </c>
      <c r="F238" s="119" t="s">
        <v>227</v>
      </c>
      <c r="G238" s="163">
        <v>1</v>
      </c>
      <c r="H238" s="119" t="s">
        <v>228</v>
      </c>
      <c r="I238" s="120" t="s">
        <v>229</v>
      </c>
      <c r="J238" s="121">
        <v>46091</v>
      </c>
      <c r="K238" s="164" t="s">
        <v>1068</v>
      </c>
      <c r="L238" s="165" t="s">
        <v>236</v>
      </c>
      <c r="M238" s="121" t="s">
        <v>1069</v>
      </c>
      <c r="N238" s="122">
        <v>1316</v>
      </c>
      <c r="O238" s="122" t="s">
        <v>233</v>
      </c>
      <c r="P238" s="122" t="s">
        <v>234</v>
      </c>
      <c r="Q238" s="123">
        <f t="shared" si="182"/>
        <v>1105.8823529411766</v>
      </c>
      <c r="R238" s="124">
        <f>IF(P238="Si tiene IVA",Q238*19%,0)</f>
        <v>210.11764705882356</v>
      </c>
      <c r="S238" s="124">
        <f t="shared" si="183"/>
        <v>1316.0000000000002</v>
      </c>
      <c r="T238" s="124">
        <f t="shared" si="184"/>
        <v>1316</v>
      </c>
      <c r="U238" s="124">
        <f t="shared" si="185"/>
        <v>1316.0000000000002</v>
      </c>
      <c r="V238" s="125" t="s">
        <v>229</v>
      </c>
      <c r="W238" s="126">
        <v>46099</v>
      </c>
      <c r="X238" s="166" t="s">
        <v>1070</v>
      </c>
      <c r="Y238" s="167" t="s">
        <v>236</v>
      </c>
      <c r="Z238" s="168" t="s">
        <v>1071</v>
      </c>
      <c r="AA238" s="127">
        <v>1500</v>
      </c>
      <c r="AB238" s="127" t="s">
        <v>233</v>
      </c>
      <c r="AC238" s="127" t="s">
        <v>234</v>
      </c>
      <c r="AD238" s="128">
        <f t="shared" si="186"/>
        <v>1260.5042016806724</v>
      </c>
      <c r="AE238" s="129">
        <f>IF(AC238="Si tiene IVA",AD238*19%,0)</f>
        <v>239.49579831932775</v>
      </c>
      <c r="AF238" s="129">
        <f t="shared" si="187"/>
        <v>1500.0000000000002</v>
      </c>
      <c r="AG238" s="129">
        <f t="shared" si="188"/>
        <v>1500</v>
      </c>
      <c r="AH238" s="129">
        <f t="shared" si="189"/>
        <v>1500.0000000000002</v>
      </c>
      <c r="AI238" s="130" t="s">
        <v>229</v>
      </c>
      <c r="AJ238" s="131">
        <v>46099</v>
      </c>
      <c r="AK238" s="132" t="s">
        <v>1072</v>
      </c>
      <c r="AL238" s="169" t="s">
        <v>236</v>
      </c>
      <c r="AM238" s="133" t="s">
        <v>1073</v>
      </c>
      <c r="AN238" s="134">
        <v>1200</v>
      </c>
      <c r="AO238" s="134" t="s">
        <v>233</v>
      </c>
      <c r="AP238" s="135" t="s">
        <v>234</v>
      </c>
      <c r="AQ238" s="136">
        <f>IF(AO238="IVA Incluido",(AN238/1.19),AN238)</f>
        <v>1008.4033613445379</v>
      </c>
      <c r="AR238" s="137">
        <f>IF(AP238="Si tiene IVA",AQ238*19%,0)</f>
        <v>191.59663865546219</v>
      </c>
      <c r="AS238" s="137">
        <f t="shared" si="190"/>
        <v>1200</v>
      </c>
      <c r="AT238" s="137">
        <f t="shared" si="191"/>
        <v>1200</v>
      </c>
      <c r="AU238" s="137">
        <f t="shared" si="192"/>
        <v>1200</v>
      </c>
      <c r="AV238" s="138">
        <f>IF(A238="","",AVERAGE(S238,AF238,AS238))</f>
        <v>1338.6666666666667</v>
      </c>
      <c r="AW238" s="138">
        <f>IF(A238="","",AVERAGE(U238,AH238,AU238))</f>
        <v>1338.6666666666667</v>
      </c>
      <c r="AX238" s="138">
        <f>IF(N238="","",STDEV(U238,AH238,AU238))</f>
        <v>151.27899171178186</v>
      </c>
      <c r="AY238" s="139">
        <f t="shared" si="193"/>
        <v>0.11300721492413983</v>
      </c>
      <c r="AZ238" s="5"/>
      <c r="BA238" s="7">
        <f t="shared" si="194"/>
        <v>3</v>
      </c>
      <c r="BB238" s="7"/>
    </row>
    <row r="239" spans="1:54" ht="75">
      <c r="A239" s="6" t="s">
        <v>223</v>
      </c>
      <c r="B239" s="6" t="s">
        <v>301</v>
      </c>
      <c r="C239" s="6">
        <v>60121201</v>
      </c>
      <c r="D239" s="6" t="s">
        <v>1074</v>
      </c>
      <c r="E239" s="162" t="s">
        <v>1075</v>
      </c>
      <c r="F239" s="119" t="s">
        <v>227</v>
      </c>
      <c r="G239" s="163">
        <v>1</v>
      </c>
      <c r="H239" s="119" t="s">
        <v>228</v>
      </c>
      <c r="I239" s="120" t="s">
        <v>229</v>
      </c>
      <c r="J239" s="121">
        <v>46091</v>
      </c>
      <c r="K239" s="164" t="s">
        <v>1076</v>
      </c>
      <c r="L239" s="165" t="s">
        <v>236</v>
      </c>
      <c r="M239" s="121" t="s">
        <v>1077</v>
      </c>
      <c r="N239" s="122">
        <v>3900</v>
      </c>
      <c r="O239" s="122" t="s">
        <v>233</v>
      </c>
      <c r="P239" s="122" t="s">
        <v>234</v>
      </c>
      <c r="Q239" s="123">
        <f t="shared" si="182"/>
        <v>3277.3109243697481</v>
      </c>
      <c r="R239" s="124">
        <f>IF(P239="Si tiene IVA",Q239*19%,0)</f>
        <v>622.6890756302522</v>
      </c>
      <c r="S239" s="124">
        <f t="shared" si="183"/>
        <v>3900.0000000000005</v>
      </c>
      <c r="T239" s="124">
        <f t="shared" si="184"/>
        <v>3900</v>
      </c>
      <c r="U239" s="124">
        <f t="shared" si="185"/>
        <v>3900.0000000000005</v>
      </c>
      <c r="V239" s="125" t="s">
        <v>229</v>
      </c>
      <c r="W239" s="126">
        <v>46091</v>
      </c>
      <c r="X239" s="166" t="s">
        <v>1078</v>
      </c>
      <c r="Y239" s="167" t="s">
        <v>236</v>
      </c>
      <c r="Z239" s="168" t="s">
        <v>944</v>
      </c>
      <c r="AA239" s="127">
        <v>3200</v>
      </c>
      <c r="AB239" s="127" t="s">
        <v>233</v>
      </c>
      <c r="AC239" s="127" t="s">
        <v>234</v>
      </c>
      <c r="AD239" s="128">
        <f t="shared" si="186"/>
        <v>2689.0756302521008</v>
      </c>
      <c r="AE239" s="129">
        <f>IF(AC239="Si tiene IVA",AD239*19%,0)</f>
        <v>510.92436974789916</v>
      </c>
      <c r="AF239" s="129">
        <f t="shared" si="187"/>
        <v>3200</v>
      </c>
      <c r="AG239" s="129">
        <f t="shared" si="188"/>
        <v>3200</v>
      </c>
      <c r="AH239" s="129">
        <f t="shared" si="189"/>
        <v>3200</v>
      </c>
      <c r="AI239" s="130" t="s">
        <v>229</v>
      </c>
      <c r="AJ239" s="131">
        <v>46091</v>
      </c>
      <c r="AK239" s="132" t="s">
        <v>786</v>
      </c>
      <c r="AL239" s="169" t="s">
        <v>236</v>
      </c>
      <c r="AM239" s="133" t="s">
        <v>787</v>
      </c>
      <c r="AN239" s="134">
        <v>3900</v>
      </c>
      <c r="AO239" s="134" t="s">
        <v>233</v>
      </c>
      <c r="AP239" s="135" t="s">
        <v>234</v>
      </c>
      <c r="AQ239" s="136">
        <f>IF(AO239="IVA Incluido",(AN239/1.19),AN239)</f>
        <v>3277.3109243697481</v>
      </c>
      <c r="AR239" s="137">
        <f>IF(AP239="Si tiene IVA",AQ239*19%,0)</f>
        <v>622.6890756302522</v>
      </c>
      <c r="AS239" s="137">
        <f t="shared" si="190"/>
        <v>3900.0000000000005</v>
      </c>
      <c r="AT239" s="137">
        <f t="shared" si="191"/>
        <v>3900</v>
      </c>
      <c r="AU239" s="137">
        <f t="shared" si="192"/>
        <v>3900.0000000000005</v>
      </c>
      <c r="AV239" s="138">
        <f>IF(A239="","",AVERAGE(S239,AF239,AS239))</f>
        <v>3666.6666666666665</v>
      </c>
      <c r="AW239" s="138">
        <f>IF(A239="","",AVERAGE(U239,AH239,AU239))</f>
        <v>3666.6666666666665</v>
      </c>
      <c r="AX239" s="138">
        <f>IF(N239="","",STDEV(U239,AH239,AU239))</f>
        <v>404.14518843273828</v>
      </c>
      <c r="AY239" s="139">
        <f t="shared" si="193"/>
        <v>0.11022141502711044</v>
      </c>
      <c r="AZ239" s="5"/>
      <c r="BA239" s="7">
        <f t="shared" si="194"/>
        <v>3</v>
      </c>
      <c r="BB239" s="7"/>
    </row>
    <row r="240" spans="1:54" ht="409.5">
      <c r="A240" s="6" t="s">
        <v>223</v>
      </c>
      <c r="B240" s="6" t="s">
        <v>301</v>
      </c>
      <c r="C240" s="6">
        <v>44121618</v>
      </c>
      <c r="D240" s="6" t="s">
        <v>1079</v>
      </c>
      <c r="E240" s="162" t="s">
        <v>1080</v>
      </c>
      <c r="F240" s="119" t="s">
        <v>227</v>
      </c>
      <c r="G240" s="163">
        <v>1</v>
      </c>
      <c r="H240" s="119" t="s">
        <v>228</v>
      </c>
      <c r="I240" s="120" t="s">
        <v>242</v>
      </c>
      <c r="J240" s="121">
        <v>46105</v>
      </c>
      <c r="K240" s="164" t="s">
        <v>1081</v>
      </c>
      <c r="L240" s="165" t="s">
        <v>236</v>
      </c>
      <c r="M240" s="121" t="s">
        <v>1082</v>
      </c>
      <c r="N240" s="122">
        <v>6373</v>
      </c>
      <c r="O240" s="122" t="s">
        <v>233</v>
      </c>
      <c r="P240" s="122" t="s">
        <v>234</v>
      </c>
      <c r="Q240" s="123">
        <f t="shared" si="182"/>
        <v>5355.4621848739498</v>
      </c>
      <c r="R240" s="124">
        <f>IF(P240="Si tiene IVA",Q240*19%,0)</f>
        <v>1017.5378151260505</v>
      </c>
      <c r="S240" s="124">
        <f t="shared" si="183"/>
        <v>6373</v>
      </c>
      <c r="T240" s="124">
        <f t="shared" si="184"/>
        <v>6373</v>
      </c>
      <c r="U240" s="124">
        <f t="shared" si="185"/>
        <v>6373</v>
      </c>
      <c r="V240" s="125" t="s">
        <v>242</v>
      </c>
      <c r="W240" s="126">
        <v>46105</v>
      </c>
      <c r="X240" s="166" t="s">
        <v>1083</v>
      </c>
      <c r="Y240" s="167" t="s">
        <v>236</v>
      </c>
      <c r="Z240" s="168" t="s">
        <v>1084</v>
      </c>
      <c r="AA240" s="127">
        <v>6900</v>
      </c>
      <c r="AB240" s="127" t="s">
        <v>233</v>
      </c>
      <c r="AC240" s="127" t="s">
        <v>234</v>
      </c>
      <c r="AD240" s="128">
        <f t="shared" si="186"/>
        <v>5798.3193277310929</v>
      </c>
      <c r="AE240" s="129">
        <f>IF(AC240="Si tiene IVA",AD240*19%,0)</f>
        <v>1101.6806722689078</v>
      </c>
      <c r="AF240" s="129">
        <f t="shared" si="187"/>
        <v>6900.0000000000009</v>
      </c>
      <c r="AG240" s="129">
        <f t="shared" si="188"/>
        <v>6900</v>
      </c>
      <c r="AH240" s="129">
        <f t="shared" si="189"/>
        <v>6900.0000000000009</v>
      </c>
      <c r="AI240" s="130"/>
      <c r="AJ240" s="131"/>
      <c r="AK240" s="132"/>
      <c r="AL240" s="169"/>
      <c r="AM240" s="133"/>
      <c r="AN240" s="134"/>
      <c r="AO240" s="134"/>
      <c r="AP240" s="135"/>
      <c r="AQ240" s="136"/>
      <c r="AR240" s="137"/>
      <c r="AS240" s="137">
        <f t="shared" si="190"/>
        <v>0</v>
      </c>
      <c r="AT240" s="137">
        <f t="shared" si="191"/>
        <v>0</v>
      </c>
      <c r="AU240" s="137">
        <f t="shared" si="192"/>
        <v>0</v>
      </c>
      <c r="AV240" s="138">
        <f>IF(A240="","",AVERAGE(S240,AF240))</f>
        <v>6636.5</v>
      </c>
      <c r="AW240" s="138">
        <f>IF(A240="","",AVERAGE(U240,AH240))</f>
        <v>6636.5</v>
      </c>
      <c r="AX240" s="138">
        <f>IF(N240="","",STDEV(U240,AH240))</f>
        <v>372.64527368531117</v>
      </c>
      <c r="AY240" s="139">
        <f t="shared" si="193"/>
        <v>5.6150873756545039E-2</v>
      </c>
      <c r="AZ240" s="5" t="s">
        <v>1085</v>
      </c>
      <c r="BA240" s="7">
        <f t="shared" si="194"/>
        <v>2</v>
      </c>
      <c r="BB240" s="7"/>
    </row>
    <row r="241" spans="1:54" ht="90">
      <c r="A241" s="6" t="s">
        <v>223</v>
      </c>
      <c r="B241" s="6" t="s">
        <v>301</v>
      </c>
      <c r="C241" s="6">
        <v>44121618</v>
      </c>
      <c r="D241" s="6" t="s">
        <v>1086</v>
      </c>
      <c r="E241" s="162" t="s">
        <v>1087</v>
      </c>
      <c r="F241" s="119" t="s">
        <v>227</v>
      </c>
      <c r="G241" s="163">
        <v>1</v>
      </c>
      <c r="H241" s="119" t="s">
        <v>228</v>
      </c>
      <c r="I241" s="120" t="s">
        <v>242</v>
      </c>
      <c r="J241" s="121">
        <v>46090</v>
      </c>
      <c r="K241" s="164" t="s">
        <v>1088</v>
      </c>
      <c r="L241" s="165" t="s">
        <v>236</v>
      </c>
      <c r="M241" s="121" t="s">
        <v>1089</v>
      </c>
      <c r="N241" s="122">
        <v>45900</v>
      </c>
      <c r="O241" s="122" t="s">
        <v>233</v>
      </c>
      <c r="P241" s="122" t="s">
        <v>234</v>
      </c>
      <c r="Q241" s="123">
        <f t="shared" si="182"/>
        <v>38571.428571428572</v>
      </c>
      <c r="R241" s="124">
        <v>7329</v>
      </c>
      <c r="S241" s="124">
        <f t="shared" si="183"/>
        <v>45900.428571428572</v>
      </c>
      <c r="T241" s="124">
        <f t="shared" si="184"/>
        <v>45900</v>
      </c>
      <c r="U241" s="124">
        <f t="shared" si="185"/>
        <v>45900.428571428572</v>
      </c>
      <c r="V241" s="125" t="s">
        <v>242</v>
      </c>
      <c r="W241" s="126">
        <v>46090</v>
      </c>
      <c r="X241" s="166" t="s">
        <v>1090</v>
      </c>
      <c r="Y241" s="167" t="s">
        <v>236</v>
      </c>
      <c r="Z241" s="168" t="s">
        <v>1091</v>
      </c>
      <c r="AA241" s="127">
        <v>54000</v>
      </c>
      <c r="AB241" s="127" t="s">
        <v>233</v>
      </c>
      <c r="AC241" s="127" t="s">
        <v>234</v>
      </c>
      <c r="AD241" s="128">
        <f t="shared" si="186"/>
        <v>45378.151260504201</v>
      </c>
      <c r="AE241" s="129">
        <v>8622</v>
      </c>
      <c r="AF241" s="129">
        <f t="shared" si="187"/>
        <v>54000.151260504201</v>
      </c>
      <c r="AG241" s="129">
        <f t="shared" si="188"/>
        <v>54000</v>
      </c>
      <c r="AH241" s="129">
        <f t="shared" si="189"/>
        <v>54000.151260504201</v>
      </c>
      <c r="AI241" s="130" t="s">
        <v>242</v>
      </c>
      <c r="AJ241" s="131">
        <v>46090</v>
      </c>
      <c r="AK241" s="132" t="s">
        <v>1092</v>
      </c>
      <c r="AL241" s="169" t="s">
        <v>236</v>
      </c>
      <c r="AM241" s="133" t="s">
        <v>1093</v>
      </c>
      <c r="AN241" s="134">
        <v>39418</v>
      </c>
      <c r="AO241" s="134" t="s">
        <v>233</v>
      </c>
      <c r="AP241" s="135" t="s">
        <v>234</v>
      </c>
      <c r="AQ241" s="136">
        <f t="shared" ref="AQ241:AQ247" si="195">IF(AO241="IVA Incluido",(AN241/1.19),AN241)</f>
        <v>33124.36974789916</v>
      </c>
      <c r="AR241" s="137">
        <v>6294</v>
      </c>
      <c r="AS241" s="137">
        <f t="shared" si="190"/>
        <v>39418.36974789916</v>
      </c>
      <c r="AT241" s="137">
        <f t="shared" si="191"/>
        <v>39418</v>
      </c>
      <c r="AU241" s="137">
        <f t="shared" si="192"/>
        <v>39418.36974789916</v>
      </c>
      <c r="AV241" s="138">
        <f t="shared" ref="AV241:AV247" si="196">IF(A241="","",AVERAGE(S241,AF241,AS241))</f>
        <v>46439.64985994398</v>
      </c>
      <c r="AW241" s="138">
        <f t="shared" ref="AW241:AW247" si="197">IF(A241="","",AVERAGE(U241,AH241,AU241))</f>
        <v>46439.64985994398</v>
      </c>
      <c r="AX241" s="138">
        <f t="shared" ref="AX241:AX247" si="198">IF(N241="","",STDEV(U241,AH241,AU241))</f>
        <v>7305.8303921476117</v>
      </c>
      <c r="AY241" s="139">
        <f t="shared" si="193"/>
        <v>0.15731880869431741</v>
      </c>
      <c r="AZ241" s="5"/>
      <c r="BA241" s="7">
        <f t="shared" si="194"/>
        <v>3</v>
      </c>
      <c r="BB241" s="7"/>
    </row>
    <row r="242" spans="1:54" ht="105">
      <c r="A242" s="6" t="s">
        <v>223</v>
      </c>
      <c r="B242" s="6" t="s">
        <v>301</v>
      </c>
      <c r="C242" s="6">
        <v>44121618</v>
      </c>
      <c r="D242" s="6" t="s">
        <v>1094</v>
      </c>
      <c r="E242" s="162" t="s">
        <v>1095</v>
      </c>
      <c r="F242" s="119" t="s">
        <v>227</v>
      </c>
      <c r="G242" s="163">
        <v>1</v>
      </c>
      <c r="H242" s="119" t="s">
        <v>228</v>
      </c>
      <c r="I242" s="120" t="s">
        <v>229</v>
      </c>
      <c r="J242" s="121">
        <v>46091</v>
      </c>
      <c r="K242" s="164" t="s">
        <v>1096</v>
      </c>
      <c r="L242" s="165" t="s">
        <v>236</v>
      </c>
      <c r="M242" s="121" t="s">
        <v>1097</v>
      </c>
      <c r="N242" s="122">
        <v>1500</v>
      </c>
      <c r="O242" s="122" t="s">
        <v>233</v>
      </c>
      <c r="P242" s="122" t="s">
        <v>234</v>
      </c>
      <c r="Q242" s="123">
        <f t="shared" si="182"/>
        <v>1260.5042016806724</v>
      </c>
      <c r="R242" s="124">
        <f>Q242*19%</f>
        <v>239.49579831932775</v>
      </c>
      <c r="S242" s="124">
        <f t="shared" si="183"/>
        <v>1500.0000000000002</v>
      </c>
      <c r="T242" s="124">
        <f t="shared" si="184"/>
        <v>1500</v>
      </c>
      <c r="U242" s="124">
        <f t="shared" si="185"/>
        <v>1500.0000000000002</v>
      </c>
      <c r="V242" s="125" t="s">
        <v>229</v>
      </c>
      <c r="W242" s="126">
        <v>46091</v>
      </c>
      <c r="X242" s="166" t="s">
        <v>1098</v>
      </c>
      <c r="Y242" s="167" t="s">
        <v>236</v>
      </c>
      <c r="Z242" s="168" t="s">
        <v>288</v>
      </c>
      <c r="AA242" s="127">
        <v>2000</v>
      </c>
      <c r="AB242" s="127" t="s">
        <v>233</v>
      </c>
      <c r="AC242" s="127" t="s">
        <v>234</v>
      </c>
      <c r="AD242" s="128">
        <f t="shared" si="186"/>
        <v>1680.6722689075632</v>
      </c>
      <c r="AE242" s="129">
        <f>AD242*19%</f>
        <v>319.32773109243703</v>
      </c>
      <c r="AF242" s="129">
        <f t="shared" si="187"/>
        <v>2000.0000000000002</v>
      </c>
      <c r="AG242" s="129">
        <f t="shared" si="188"/>
        <v>2000</v>
      </c>
      <c r="AH242" s="129">
        <f t="shared" si="189"/>
        <v>2000.0000000000002</v>
      </c>
      <c r="AI242" s="130" t="s">
        <v>229</v>
      </c>
      <c r="AJ242" s="131">
        <v>46091</v>
      </c>
      <c r="AK242" s="132" t="s">
        <v>1099</v>
      </c>
      <c r="AL242" s="169" t="s">
        <v>236</v>
      </c>
      <c r="AM242" s="133" t="s">
        <v>1077</v>
      </c>
      <c r="AN242" s="134">
        <v>1400</v>
      </c>
      <c r="AO242" s="134" t="s">
        <v>233</v>
      </c>
      <c r="AP242" s="135" t="s">
        <v>234</v>
      </c>
      <c r="AQ242" s="136">
        <f t="shared" si="195"/>
        <v>1176.4705882352941</v>
      </c>
      <c r="AR242" s="137">
        <f>AQ242*19%</f>
        <v>223.52941176470588</v>
      </c>
      <c r="AS242" s="137">
        <f t="shared" si="190"/>
        <v>1400</v>
      </c>
      <c r="AT242" s="137">
        <f t="shared" si="191"/>
        <v>1400</v>
      </c>
      <c r="AU242" s="137">
        <f t="shared" si="192"/>
        <v>1400</v>
      </c>
      <c r="AV242" s="138">
        <f t="shared" si="196"/>
        <v>1633.3333333333333</v>
      </c>
      <c r="AW242" s="138">
        <f t="shared" si="197"/>
        <v>1633.3333333333333</v>
      </c>
      <c r="AX242" s="138">
        <f t="shared" si="198"/>
        <v>321.45502536643352</v>
      </c>
      <c r="AY242" s="139">
        <f t="shared" si="193"/>
        <v>0.19680919920393888</v>
      </c>
      <c r="AZ242" s="5"/>
      <c r="BA242" s="7">
        <f t="shared" si="194"/>
        <v>3</v>
      </c>
      <c r="BB242" s="7"/>
    </row>
    <row r="243" spans="1:54" ht="75">
      <c r="A243" s="6" t="s">
        <v>223</v>
      </c>
      <c r="B243" s="6" t="s">
        <v>301</v>
      </c>
      <c r="C243" s="6"/>
      <c r="D243" s="6" t="s">
        <v>1100</v>
      </c>
      <c r="E243" s="162" t="s">
        <v>1101</v>
      </c>
      <c r="F243" s="119" t="s">
        <v>227</v>
      </c>
      <c r="G243" s="163">
        <v>1</v>
      </c>
      <c r="H243" s="119" t="s">
        <v>228</v>
      </c>
      <c r="I243" s="120" t="s">
        <v>242</v>
      </c>
      <c r="J243" s="121">
        <v>46090</v>
      </c>
      <c r="K243" s="164" t="s">
        <v>647</v>
      </c>
      <c r="L243" s="165" t="s">
        <v>231</v>
      </c>
      <c r="M243" s="121" t="s">
        <v>648</v>
      </c>
      <c r="N243" s="122">
        <v>3300</v>
      </c>
      <c r="O243" s="122" t="s">
        <v>233</v>
      </c>
      <c r="P243" s="122" t="s">
        <v>234</v>
      </c>
      <c r="Q243" s="123">
        <f t="shared" si="182"/>
        <v>2773.1092436974791</v>
      </c>
      <c r="R243" s="124">
        <f>Q243*19%</f>
        <v>526.89075630252103</v>
      </c>
      <c r="S243" s="124">
        <f t="shared" si="183"/>
        <v>3300</v>
      </c>
      <c r="T243" s="124">
        <f t="shared" si="184"/>
        <v>3300</v>
      </c>
      <c r="U243" s="124">
        <f t="shared" si="185"/>
        <v>3300</v>
      </c>
      <c r="V243" s="125" t="s">
        <v>242</v>
      </c>
      <c r="W243" s="126">
        <v>46090</v>
      </c>
      <c r="X243" s="166" t="s">
        <v>1102</v>
      </c>
      <c r="Y243" s="167" t="s">
        <v>236</v>
      </c>
      <c r="Z243" s="168" t="s">
        <v>1093</v>
      </c>
      <c r="AA243" s="127">
        <v>2827</v>
      </c>
      <c r="AB243" s="127" t="s">
        <v>233</v>
      </c>
      <c r="AC243" s="127" t="s">
        <v>233</v>
      </c>
      <c r="AD243" s="128">
        <f t="shared" si="186"/>
        <v>2375.6302521008406</v>
      </c>
      <c r="AE243" s="129">
        <f>AD243*19%</f>
        <v>451.36974789915973</v>
      </c>
      <c r="AF243" s="129">
        <f t="shared" si="187"/>
        <v>2827.0000000000005</v>
      </c>
      <c r="AG243" s="129">
        <f t="shared" si="188"/>
        <v>2827</v>
      </c>
      <c r="AH243" s="129">
        <f t="shared" si="189"/>
        <v>2827.0000000000005</v>
      </c>
      <c r="AI243" s="130" t="s">
        <v>242</v>
      </c>
      <c r="AJ243" s="131">
        <v>46090</v>
      </c>
      <c r="AK243" s="132" t="s">
        <v>1103</v>
      </c>
      <c r="AL243" s="169" t="s">
        <v>236</v>
      </c>
      <c r="AM243" s="133" t="s">
        <v>1104</v>
      </c>
      <c r="AN243" s="134">
        <v>3161</v>
      </c>
      <c r="AO243" s="134" t="s">
        <v>233</v>
      </c>
      <c r="AP243" s="135" t="s">
        <v>233</v>
      </c>
      <c r="AQ243" s="136">
        <f t="shared" si="195"/>
        <v>2656.3025210084033</v>
      </c>
      <c r="AR243" s="137">
        <f>AQ243*19%</f>
        <v>504.69747899159665</v>
      </c>
      <c r="AS243" s="137">
        <f t="shared" si="190"/>
        <v>3161</v>
      </c>
      <c r="AT243" s="137">
        <f t="shared" si="191"/>
        <v>3161</v>
      </c>
      <c r="AU243" s="137">
        <f t="shared" si="192"/>
        <v>3161</v>
      </c>
      <c r="AV243" s="138">
        <f t="shared" si="196"/>
        <v>3096</v>
      </c>
      <c r="AW243" s="138">
        <f t="shared" si="197"/>
        <v>3096</v>
      </c>
      <c r="AX243" s="138">
        <f t="shared" si="198"/>
        <v>243.10697233933845</v>
      </c>
      <c r="AY243" s="139">
        <f t="shared" si="193"/>
        <v>7.8522923882215268E-2</v>
      </c>
      <c r="AZ243" s="5"/>
      <c r="BA243" s="7">
        <f t="shared" si="194"/>
        <v>3</v>
      </c>
      <c r="BB243" s="7"/>
    </row>
    <row r="244" spans="1:54" ht="120">
      <c r="A244" s="6" t="s">
        <v>223</v>
      </c>
      <c r="B244" s="6" t="s">
        <v>301</v>
      </c>
      <c r="C244" s="6"/>
      <c r="D244" s="6" t="s">
        <v>1105</v>
      </c>
      <c r="E244" s="162" t="s">
        <v>1106</v>
      </c>
      <c r="F244" s="119" t="s">
        <v>227</v>
      </c>
      <c r="G244" s="163">
        <v>1</v>
      </c>
      <c r="H244" s="119" t="s">
        <v>228</v>
      </c>
      <c r="I244" s="120" t="s">
        <v>229</v>
      </c>
      <c r="J244" s="121">
        <v>46091</v>
      </c>
      <c r="K244" s="164" t="s">
        <v>1107</v>
      </c>
      <c r="L244" s="165" t="s">
        <v>236</v>
      </c>
      <c r="M244" s="121" t="s">
        <v>1108</v>
      </c>
      <c r="N244" s="122">
        <v>1000</v>
      </c>
      <c r="O244" s="122" t="s">
        <v>233</v>
      </c>
      <c r="P244" s="122" t="s">
        <v>234</v>
      </c>
      <c r="Q244" s="123">
        <f t="shared" si="182"/>
        <v>840.3361344537816</v>
      </c>
      <c r="R244" s="124">
        <f>Q244*19%</f>
        <v>159.66386554621852</v>
      </c>
      <c r="S244" s="124">
        <f t="shared" si="183"/>
        <v>1000.0000000000001</v>
      </c>
      <c r="T244" s="124">
        <f t="shared" si="184"/>
        <v>1000</v>
      </c>
      <c r="U244" s="124">
        <f t="shared" si="185"/>
        <v>1000.0000000000001</v>
      </c>
      <c r="V244" s="125" t="s">
        <v>229</v>
      </c>
      <c r="W244" s="126">
        <v>46091</v>
      </c>
      <c r="X244" s="166" t="s">
        <v>1109</v>
      </c>
      <c r="Y244" s="167" t="s">
        <v>236</v>
      </c>
      <c r="Z244" s="168" t="s">
        <v>1110</v>
      </c>
      <c r="AA244" s="127">
        <v>1200</v>
      </c>
      <c r="AB244" s="127" t="s">
        <v>233</v>
      </c>
      <c r="AC244" s="127" t="s">
        <v>234</v>
      </c>
      <c r="AD244" s="128">
        <f t="shared" si="186"/>
        <v>1008.4033613445379</v>
      </c>
      <c r="AE244" s="129">
        <f>AD244*19%</f>
        <v>191.59663865546219</v>
      </c>
      <c r="AF244" s="129">
        <f t="shared" si="187"/>
        <v>1200</v>
      </c>
      <c r="AG244" s="129">
        <f t="shared" si="188"/>
        <v>1200</v>
      </c>
      <c r="AH244" s="129">
        <f t="shared" si="189"/>
        <v>1200</v>
      </c>
      <c r="AI244" s="130" t="s">
        <v>229</v>
      </c>
      <c r="AJ244" s="131">
        <v>46091</v>
      </c>
      <c r="AK244" s="132" t="s">
        <v>1111</v>
      </c>
      <c r="AL244" s="169" t="s">
        <v>236</v>
      </c>
      <c r="AM244" s="133" t="s">
        <v>1112</v>
      </c>
      <c r="AN244" s="134">
        <v>1200</v>
      </c>
      <c r="AO244" s="134" t="s">
        <v>233</v>
      </c>
      <c r="AP244" s="135" t="s">
        <v>234</v>
      </c>
      <c r="AQ244" s="136">
        <f t="shared" si="195"/>
        <v>1008.4033613445379</v>
      </c>
      <c r="AR244" s="137">
        <f>AQ244*19%</f>
        <v>191.59663865546219</v>
      </c>
      <c r="AS244" s="137">
        <f t="shared" si="190"/>
        <v>1200</v>
      </c>
      <c r="AT244" s="137">
        <f t="shared" si="191"/>
        <v>1200</v>
      </c>
      <c r="AU244" s="137">
        <f t="shared" si="192"/>
        <v>1200</v>
      </c>
      <c r="AV244" s="138">
        <f t="shared" si="196"/>
        <v>1133.3333333333333</v>
      </c>
      <c r="AW244" s="138">
        <f t="shared" si="197"/>
        <v>1133.3333333333333</v>
      </c>
      <c r="AX244" s="138">
        <f t="shared" si="198"/>
        <v>115.47005383792508</v>
      </c>
      <c r="AY244" s="139">
        <f t="shared" si="193"/>
        <v>0.1018853416216986</v>
      </c>
      <c r="AZ244" s="5"/>
      <c r="BA244" s="7">
        <f t="shared" si="194"/>
        <v>3</v>
      </c>
      <c r="BB244" s="7"/>
    </row>
    <row r="245" spans="1:54" ht="105">
      <c r="A245" s="6" t="s">
        <v>223</v>
      </c>
      <c r="B245" s="6" t="s">
        <v>224</v>
      </c>
      <c r="C245" s="6">
        <v>53121602</v>
      </c>
      <c r="D245" s="6" t="s">
        <v>1113</v>
      </c>
      <c r="E245" s="162" t="s">
        <v>1114</v>
      </c>
      <c r="F245" s="119" t="s">
        <v>227</v>
      </c>
      <c r="G245" s="163">
        <v>1</v>
      </c>
      <c r="H245" s="119" t="s">
        <v>228</v>
      </c>
      <c r="I245" s="120" t="s">
        <v>276</v>
      </c>
      <c r="J245" s="121">
        <v>46070</v>
      </c>
      <c r="K245" s="164" t="s">
        <v>243</v>
      </c>
      <c r="L245" s="165" t="s">
        <v>236</v>
      </c>
      <c r="M245" s="121" t="s">
        <v>239</v>
      </c>
      <c r="N245" s="122">
        <v>17500</v>
      </c>
      <c r="O245" s="122" t="s">
        <v>240</v>
      </c>
      <c r="P245" s="122" t="s">
        <v>234</v>
      </c>
      <c r="Q245" s="123">
        <f t="shared" si="182"/>
        <v>17500</v>
      </c>
      <c r="R245" s="124">
        <f>IF(P245="Si tiene IVA",Q245*19%,0)</f>
        <v>3325</v>
      </c>
      <c r="S245" s="124">
        <f t="shared" si="183"/>
        <v>20825</v>
      </c>
      <c r="T245" s="124">
        <f t="shared" si="184"/>
        <v>17500</v>
      </c>
      <c r="U245" s="124">
        <f t="shared" si="185"/>
        <v>20825</v>
      </c>
      <c r="V245" s="125" t="s">
        <v>276</v>
      </c>
      <c r="W245" s="126">
        <v>46070</v>
      </c>
      <c r="X245" s="166" t="s">
        <v>265</v>
      </c>
      <c r="Y245" s="167" t="s">
        <v>236</v>
      </c>
      <c r="Z245" s="168" t="s">
        <v>587</v>
      </c>
      <c r="AA245" s="127">
        <v>20000</v>
      </c>
      <c r="AB245" s="127" t="s">
        <v>240</v>
      </c>
      <c r="AC245" s="127" t="s">
        <v>234</v>
      </c>
      <c r="AD245" s="128">
        <f t="shared" si="186"/>
        <v>20000</v>
      </c>
      <c r="AE245" s="129">
        <f>IF(AC245="Si tiene IVA",AD245*19%,0)</f>
        <v>3800</v>
      </c>
      <c r="AF245" s="129">
        <f t="shared" si="187"/>
        <v>23800</v>
      </c>
      <c r="AG245" s="129">
        <f t="shared" si="188"/>
        <v>20000</v>
      </c>
      <c r="AH245" s="129">
        <f t="shared" si="189"/>
        <v>23800</v>
      </c>
      <c r="AI245" s="130" t="s">
        <v>276</v>
      </c>
      <c r="AJ245" s="131">
        <v>46071</v>
      </c>
      <c r="AK245" s="132" t="s">
        <v>258</v>
      </c>
      <c r="AL245" s="169" t="s">
        <v>236</v>
      </c>
      <c r="AM245" s="133" t="s">
        <v>259</v>
      </c>
      <c r="AN245" s="134">
        <v>18000</v>
      </c>
      <c r="AO245" s="134" t="s">
        <v>240</v>
      </c>
      <c r="AP245" s="135" t="s">
        <v>260</v>
      </c>
      <c r="AQ245" s="136">
        <f t="shared" si="195"/>
        <v>18000</v>
      </c>
      <c r="AR245" s="137">
        <f>IF(AP245="Si tiene IVA",AQ245*19%,0)</f>
        <v>0</v>
      </c>
      <c r="AS245" s="137">
        <f t="shared" si="190"/>
        <v>18000</v>
      </c>
      <c r="AT245" s="137">
        <f t="shared" si="191"/>
        <v>18000</v>
      </c>
      <c r="AU245" s="137">
        <f t="shared" si="192"/>
        <v>18000</v>
      </c>
      <c r="AV245" s="138">
        <f t="shared" si="196"/>
        <v>20875</v>
      </c>
      <c r="AW245" s="138">
        <f t="shared" si="197"/>
        <v>20875</v>
      </c>
      <c r="AX245" s="138">
        <f t="shared" si="198"/>
        <v>2900.3232578455804</v>
      </c>
      <c r="AY245" s="139">
        <f t="shared" si="193"/>
        <v>0.13893764109439907</v>
      </c>
      <c r="AZ245" s="5"/>
      <c r="BA245" s="7">
        <f t="shared" si="194"/>
        <v>3</v>
      </c>
      <c r="BB245" s="7" t="s">
        <v>272</v>
      </c>
    </row>
    <row r="246" spans="1:54" ht="135">
      <c r="A246" s="6" t="s">
        <v>223</v>
      </c>
      <c r="B246" s="6" t="s">
        <v>224</v>
      </c>
      <c r="C246" s="6">
        <v>82101505</v>
      </c>
      <c r="D246" s="6" t="s">
        <v>1115</v>
      </c>
      <c r="E246" s="162" t="s">
        <v>1116</v>
      </c>
      <c r="F246" s="119" t="s">
        <v>1117</v>
      </c>
      <c r="G246" s="163">
        <v>100</v>
      </c>
      <c r="H246" s="119" t="s">
        <v>228</v>
      </c>
      <c r="I246" s="120" t="s">
        <v>242</v>
      </c>
      <c r="J246" s="121">
        <v>46147</v>
      </c>
      <c r="K246" s="164" t="s">
        <v>1118</v>
      </c>
      <c r="L246" s="165" t="s">
        <v>231</v>
      </c>
      <c r="M246" s="121" t="s">
        <v>1119</v>
      </c>
      <c r="N246" s="122">
        <v>110000</v>
      </c>
      <c r="O246" s="122" t="s">
        <v>233</v>
      </c>
      <c r="P246" s="122" t="s">
        <v>234</v>
      </c>
      <c r="Q246" s="123">
        <f t="shared" si="182"/>
        <v>92436.97478991597</v>
      </c>
      <c r="R246" s="124">
        <f>IF(P246="Si tiene IVA",Q246*19%,0)</f>
        <v>17563.025210084033</v>
      </c>
      <c r="S246" s="124">
        <f t="shared" si="183"/>
        <v>110000</v>
      </c>
      <c r="T246" s="124">
        <f t="shared" si="184"/>
        <v>11000000</v>
      </c>
      <c r="U246" s="124">
        <f t="shared" si="185"/>
        <v>11000000</v>
      </c>
      <c r="V246" s="125" t="s">
        <v>244</v>
      </c>
      <c r="W246" s="126">
        <v>46070</v>
      </c>
      <c r="X246" s="166" t="s">
        <v>277</v>
      </c>
      <c r="Y246" s="167" t="s">
        <v>231</v>
      </c>
      <c r="Z246" s="168" t="s">
        <v>254</v>
      </c>
      <c r="AA246" s="127">
        <v>120000</v>
      </c>
      <c r="AB246" s="127" t="s">
        <v>240</v>
      </c>
      <c r="AC246" s="127" t="s">
        <v>234</v>
      </c>
      <c r="AD246" s="128">
        <f t="shared" si="186"/>
        <v>120000</v>
      </c>
      <c r="AE246" s="129">
        <f>IF(AC246="Si tiene IVA",AD246*19%,0)</f>
        <v>22800</v>
      </c>
      <c r="AF246" s="129">
        <f t="shared" si="187"/>
        <v>142800</v>
      </c>
      <c r="AG246" s="129">
        <f t="shared" si="188"/>
        <v>12000000</v>
      </c>
      <c r="AH246" s="129">
        <f t="shared" si="189"/>
        <v>14280000</v>
      </c>
      <c r="AI246" s="130" t="s">
        <v>276</v>
      </c>
      <c r="AJ246" s="131">
        <v>46072</v>
      </c>
      <c r="AK246" s="132" t="s">
        <v>278</v>
      </c>
      <c r="AL246" s="169" t="s">
        <v>231</v>
      </c>
      <c r="AM246" s="133" t="s">
        <v>279</v>
      </c>
      <c r="AN246" s="134">
        <v>120000</v>
      </c>
      <c r="AO246" s="134" t="s">
        <v>240</v>
      </c>
      <c r="AP246" s="135" t="s">
        <v>260</v>
      </c>
      <c r="AQ246" s="136">
        <f t="shared" si="195"/>
        <v>120000</v>
      </c>
      <c r="AR246" s="137">
        <f>IF(AP246="Si tiene IVA",AQ246*19%,0)</f>
        <v>0</v>
      </c>
      <c r="AS246" s="137">
        <f t="shared" si="190"/>
        <v>120000</v>
      </c>
      <c r="AT246" s="137">
        <f t="shared" si="191"/>
        <v>12000000</v>
      </c>
      <c r="AU246" s="137">
        <f t="shared" si="192"/>
        <v>12000000</v>
      </c>
      <c r="AV246" s="138">
        <f t="shared" si="196"/>
        <v>124266.66666666667</v>
      </c>
      <c r="AW246" s="138">
        <f t="shared" si="197"/>
        <v>12426666.666666666</v>
      </c>
      <c r="AX246" s="138">
        <f t="shared" si="198"/>
        <v>1681110.7439230003</v>
      </c>
      <c r="AY246" s="139">
        <f t="shared" si="193"/>
        <v>0.13528251694659338</v>
      </c>
      <c r="AZ246" s="5" t="s">
        <v>1120</v>
      </c>
      <c r="BA246" s="7">
        <f t="shared" si="194"/>
        <v>3</v>
      </c>
      <c r="BB246" s="7" t="s">
        <v>272</v>
      </c>
    </row>
    <row r="247" spans="1:54" ht="60">
      <c r="A247" s="6" t="s">
        <v>223</v>
      </c>
      <c r="B247" s="6" t="s">
        <v>224</v>
      </c>
      <c r="C247" s="6">
        <v>82101505</v>
      </c>
      <c r="D247" s="6" t="s">
        <v>1121</v>
      </c>
      <c r="E247" s="162" t="s">
        <v>1116</v>
      </c>
      <c r="F247" s="119" t="s">
        <v>227</v>
      </c>
      <c r="G247" s="163">
        <v>1</v>
      </c>
      <c r="H247" s="119" t="s">
        <v>228</v>
      </c>
      <c r="I247" s="120" t="s">
        <v>1122</v>
      </c>
      <c r="J247" s="121">
        <v>46147</v>
      </c>
      <c r="K247" s="164" t="s">
        <v>235</v>
      </c>
      <c r="L247" s="165" t="s">
        <v>231</v>
      </c>
      <c r="M247" s="121" t="s">
        <v>247</v>
      </c>
      <c r="N247" s="122">
        <v>290000</v>
      </c>
      <c r="O247" s="122" t="s">
        <v>233</v>
      </c>
      <c r="P247" s="122" t="s">
        <v>234</v>
      </c>
      <c r="Q247" s="123">
        <f t="shared" si="182"/>
        <v>243697.47899159664</v>
      </c>
      <c r="R247" s="124">
        <f>IF(P247="Si tiene IVA",Q247*19%,0)</f>
        <v>46302.521008403361</v>
      </c>
      <c r="S247" s="124">
        <f t="shared" si="183"/>
        <v>290000</v>
      </c>
      <c r="T247" s="124">
        <f t="shared" si="184"/>
        <v>290000</v>
      </c>
      <c r="U247" s="124">
        <f t="shared" si="185"/>
        <v>290000</v>
      </c>
      <c r="V247" s="125" t="s">
        <v>244</v>
      </c>
      <c r="W247" s="126">
        <v>46147</v>
      </c>
      <c r="X247" s="166" t="s">
        <v>258</v>
      </c>
      <c r="Y247" s="167" t="s">
        <v>231</v>
      </c>
      <c r="Z247" s="168" t="s">
        <v>259</v>
      </c>
      <c r="AA247" s="127">
        <v>200000</v>
      </c>
      <c r="AB247" s="127" t="s">
        <v>240</v>
      </c>
      <c r="AC247" s="127" t="s">
        <v>260</v>
      </c>
      <c r="AD247" s="128">
        <f t="shared" si="186"/>
        <v>200000</v>
      </c>
      <c r="AE247" s="129">
        <f>IF(AC247="Si tiene IVA",AD247*19%,0)</f>
        <v>0</v>
      </c>
      <c r="AF247" s="129">
        <f t="shared" si="187"/>
        <v>200000</v>
      </c>
      <c r="AG247" s="129">
        <f t="shared" si="188"/>
        <v>200000</v>
      </c>
      <c r="AH247" s="129">
        <f t="shared" si="189"/>
        <v>200000</v>
      </c>
      <c r="AI247" s="130" t="s">
        <v>244</v>
      </c>
      <c r="AJ247" s="131">
        <v>46147</v>
      </c>
      <c r="AK247" s="132" t="s">
        <v>1123</v>
      </c>
      <c r="AL247" s="169" t="s">
        <v>231</v>
      </c>
      <c r="AM247" s="133" t="s">
        <v>271</v>
      </c>
      <c r="AN247" s="134">
        <v>240000</v>
      </c>
      <c r="AO247" s="134" t="s">
        <v>240</v>
      </c>
      <c r="AP247" s="135" t="s">
        <v>260</v>
      </c>
      <c r="AQ247" s="136">
        <f t="shared" si="195"/>
        <v>240000</v>
      </c>
      <c r="AR247" s="137">
        <f>IF(AP247="Si tiene IVA",AQ247*19%,0)</f>
        <v>0</v>
      </c>
      <c r="AS247" s="137">
        <f t="shared" si="190"/>
        <v>240000</v>
      </c>
      <c r="AT247" s="137">
        <f t="shared" si="191"/>
        <v>240000</v>
      </c>
      <c r="AU247" s="137">
        <f t="shared" si="192"/>
        <v>240000</v>
      </c>
      <c r="AV247" s="138">
        <f t="shared" si="196"/>
        <v>243333.33333333334</v>
      </c>
      <c r="AW247" s="138">
        <f t="shared" si="197"/>
        <v>243333.33333333334</v>
      </c>
      <c r="AX247" s="138">
        <f t="shared" si="198"/>
        <v>45092.497528228887</v>
      </c>
      <c r="AY247" s="139">
        <f t="shared" si="193"/>
        <v>0.18531163367765296</v>
      </c>
      <c r="AZ247" s="5"/>
      <c r="BA247" s="7">
        <f t="shared" si="194"/>
        <v>3</v>
      </c>
      <c r="BB247" s="7" t="s">
        <v>280</v>
      </c>
    </row>
    <row r="248" spans="1:54" ht="75">
      <c r="A248" s="6" t="s">
        <v>1124</v>
      </c>
      <c r="B248" s="6" t="s">
        <v>1124</v>
      </c>
      <c r="C248" s="6"/>
      <c r="D248" s="6" t="s">
        <v>1125</v>
      </c>
      <c r="E248" s="162" t="s">
        <v>1126</v>
      </c>
      <c r="F248" s="119" t="s">
        <v>227</v>
      </c>
      <c r="G248" s="163">
        <v>750</v>
      </c>
      <c r="H248" s="119" t="s">
        <v>228</v>
      </c>
      <c r="I248" s="120" t="s">
        <v>229</v>
      </c>
      <c r="J248" s="121">
        <v>46167</v>
      </c>
      <c r="K248" s="164" t="s">
        <v>1127</v>
      </c>
      <c r="L248" s="165" t="s">
        <v>231</v>
      </c>
      <c r="M248" s="121" t="s">
        <v>1127</v>
      </c>
      <c r="N248" s="122">
        <v>5300</v>
      </c>
      <c r="O248" s="122" t="s">
        <v>240</v>
      </c>
      <c r="P248" s="122" t="s">
        <v>234</v>
      </c>
      <c r="Q248" s="123">
        <v>5300</v>
      </c>
      <c r="R248" s="124">
        <v>1007</v>
      </c>
      <c r="S248" s="124">
        <v>6307</v>
      </c>
      <c r="T248" s="124">
        <v>3975000</v>
      </c>
      <c r="U248" s="124">
        <v>4730250</v>
      </c>
      <c r="V248" s="125" t="s">
        <v>229</v>
      </c>
      <c r="W248" s="126">
        <v>46167</v>
      </c>
      <c r="X248" s="166" t="s">
        <v>1128</v>
      </c>
      <c r="Y248" s="167" t="s">
        <v>231</v>
      </c>
      <c r="Z248" s="168" t="s">
        <v>1128</v>
      </c>
      <c r="AA248" s="127">
        <v>5800</v>
      </c>
      <c r="AB248" s="127" t="s">
        <v>240</v>
      </c>
      <c r="AC248" s="127" t="s">
        <v>234</v>
      </c>
      <c r="AD248" s="128">
        <v>5800</v>
      </c>
      <c r="AE248" s="129">
        <v>1102</v>
      </c>
      <c r="AF248" s="129">
        <v>6902</v>
      </c>
      <c r="AG248" s="129">
        <v>4350000</v>
      </c>
      <c r="AH248" s="129">
        <v>5176500</v>
      </c>
      <c r="AI248" s="130" t="s">
        <v>229</v>
      </c>
      <c r="AJ248" s="131">
        <v>46167</v>
      </c>
      <c r="AK248" s="132" t="s">
        <v>1129</v>
      </c>
      <c r="AL248" s="169" t="s">
        <v>231</v>
      </c>
      <c r="AM248" s="133" t="s">
        <v>1129</v>
      </c>
      <c r="AN248" s="134">
        <v>6000</v>
      </c>
      <c r="AO248" s="134" t="s">
        <v>240</v>
      </c>
      <c r="AP248" s="135" t="s">
        <v>234</v>
      </c>
      <c r="AQ248" s="136">
        <v>6000</v>
      </c>
      <c r="AR248" s="137">
        <v>1140</v>
      </c>
      <c r="AS248" s="137">
        <v>7140</v>
      </c>
      <c r="AT248" s="137">
        <v>4500000</v>
      </c>
      <c r="AU248" s="137">
        <v>5355000</v>
      </c>
      <c r="AV248" s="138">
        <v>6723.5</v>
      </c>
      <c r="AW248" s="138">
        <v>5042625</v>
      </c>
      <c r="AX248" s="138">
        <v>441764.96</v>
      </c>
      <c r="AY248" s="139">
        <v>8.7599999999999997E-2</v>
      </c>
      <c r="AZ248" s="5"/>
      <c r="BA248" s="7"/>
      <c r="BB248" s="7"/>
    </row>
    <row r="249" spans="1:54" ht="75">
      <c r="A249" s="6" t="s">
        <v>1124</v>
      </c>
      <c r="B249" s="6" t="s">
        <v>1124</v>
      </c>
      <c r="C249" s="6"/>
      <c r="D249" s="6" t="s">
        <v>1130</v>
      </c>
      <c r="E249" s="162" t="s">
        <v>1131</v>
      </c>
      <c r="F249" s="119" t="s">
        <v>227</v>
      </c>
      <c r="G249" s="163">
        <v>6</v>
      </c>
      <c r="H249" s="119" t="s">
        <v>228</v>
      </c>
      <c r="I249" s="120" t="s">
        <v>229</v>
      </c>
      <c r="J249" s="121">
        <v>46167</v>
      </c>
      <c r="K249" s="164" t="s">
        <v>1132</v>
      </c>
      <c r="L249" s="165" t="s">
        <v>231</v>
      </c>
      <c r="M249" s="121" t="s">
        <v>1133</v>
      </c>
      <c r="N249" s="122">
        <v>55000</v>
      </c>
      <c r="O249" s="122" t="s">
        <v>240</v>
      </c>
      <c r="P249" s="122" t="s">
        <v>260</v>
      </c>
      <c r="Q249" s="123">
        <v>55000</v>
      </c>
      <c r="R249" s="124" t="s">
        <v>1134</v>
      </c>
      <c r="S249" s="124">
        <v>55000</v>
      </c>
      <c r="T249" s="124">
        <v>330000</v>
      </c>
      <c r="U249" s="124">
        <v>330000</v>
      </c>
      <c r="V249" s="125" t="s">
        <v>229</v>
      </c>
      <c r="W249" s="126">
        <v>46167</v>
      </c>
      <c r="X249" s="166" t="s">
        <v>1129</v>
      </c>
      <c r="Y249" s="167" t="s">
        <v>231</v>
      </c>
      <c r="Z249" s="168" t="s">
        <v>1129</v>
      </c>
      <c r="AA249" s="127">
        <v>80000</v>
      </c>
      <c r="AB249" s="127" t="s">
        <v>240</v>
      </c>
      <c r="AC249" s="127" t="s">
        <v>234</v>
      </c>
      <c r="AD249" s="128">
        <v>80000</v>
      </c>
      <c r="AE249" s="129">
        <v>15200</v>
      </c>
      <c r="AF249" s="129">
        <v>95200</v>
      </c>
      <c r="AG249" s="129">
        <v>480000</v>
      </c>
      <c r="AH249" s="129">
        <v>571200</v>
      </c>
      <c r="AI249" s="130" t="s">
        <v>229</v>
      </c>
      <c r="AJ249" s="131">
        <v>46167</v>
      </c>
      <c r="AK249" s="132" t="s">
        <v>1135</v>
      </c>
      <c r="AL249" s="169" t="s">
        <v>231</v>
      </c>
      <c r="AM249" s="133" t="s">
        <v>1135</v>
      </c>
      <c r="AN249" s="134">
        <v>70000</v>
      </c>
      <c r="AO249" s="134" t="s">
        <v>233</v>
      </c>
      <c r="AP249" s="135" t="s">
        <v>234</v>
      </c>
      <c r="AQ249" s="136">
        <v>58823.53</v>
      </c>
      <c r="AR249" s="137">
        <v>11176</v>
      </c>
      <c r="AS249" s="137">
        <v>70000</v>
      </c>
      <c r="AT249" s="137">
        <v>352941</v>
      </c>
      <c r="AU249" s="137">
        <v>420000</v>
      </c>
      <c r="AV249" s="138">
        <v>62500</v>
      </c>
      <c r="AW249" s="138">
        <v>375000</v>
      </c>
      <c r="AX249" s="138">
        <v>63639.61</v>
      </c>
      <c r="AY249" s="139">
        <v>0.16969999999999999</v>
      </c>
      <c r="AZ249" s="5"/>
      <c r="BA249" s="7"/>
      <c r="BB249" s="7"/>
    </row>
    <row r="250" spans="1:54" ht="75">
      <c r="A250" s="6" t="s">
        <v>1136</v>
      </c>
      <c r="B250" s="6" t="s">
        <v>1136</v>
      </c>
      <c r="C250" s="6"/>
      <c r="D250" s="6" t="s">
        <v>1137</v>
      </c>
      <c r="E250" s="162" t="s">
        <v>1138</v>
      </c>
      <c r="F250" s="119" t="s">
        <v>227</v>
      </c>
      <c r="G250" s="163">
        <v>180</v>
      </c>
      <c r="H250" s="119" t="s">
        <v>228</v>
      </c>
      <c r="I250" s="120" t="s">
        <v>229</v>
      </c>
      <c r="J250" s="121">
        <v>46142</v>
      </c>
      <c r="K250" s="164" t="s">
        <v>1139</v>
      </c>
      <c r="L250" s="165" t="s">
        <v>231</v>
      </c>
      <c r="M250" s="121" t="s">
        <v>1140</v>
      </c>
      <c r="N250" s="122">
        <v>38350</v>
      </c>
      <c r="O250" s="122" t="s">
        <v>233</v>
      </c>
      <c r="P250" s="122" t="s">
        <v>234</v>
      </c>
      <c r="Q250" s="123">
        <v>32226.89</v>
      </c>
      <c r="R250" s="124">
        <v>6123</v>
      </c>
      <c r="S250" s="124">
        <v>38350</v>
      </c>
      <c r="T250" s="124">
        <v>5800840</v>
      </c>
      <c r="U250" s="124">
        <v>6903000</v>
      </c>
      <c r="V250" s="125" t="s">
        <v>229</v>
      </c>
      <c r="W250" s="126">
        <v>46142</v>
      </c>
      <c r="X250" s="166" t="s">
        <v>1141</v>
      </c>
      <c r="Y250" s="167" t="s">
        <v>231</v>
      </c>
      <c r="Z250" s="168" t="s">
        <v>1142</v>
      </c>
      <c r="AA250" s="127">
        <v>36669</v>
      </c>
      <c r="AB250" s="127" t="s">
        <v>233</v>
      </c>
      <c r="AC250" s="127" t="s">
        <v>234</v>
      </c>
      <c r="AD250" s="128">
        <v>30814.29</v>
      </c>
      <c r="AE250" s="129">
        <v>5855</v>
      </c>
      <c r="AF250" s="129">
        <v>36669</v>
      </c>
      <c r="AG250" s="129">
        <v>5546571</v>
      </c>
      <c r="AH250" s="129">
        <v>6600420</v>
      </c>
      <c r="AI250" s="130" t="s">
        <v>229</v>
      </c>
      <c r="AJ250" s="131">
        <v>46142</v>
      </c>
      <c r="AK250" s="132" t="s">
        <v>1143</v>
      </c>
      <c r="AL250" s="169" t="s">
        <v>231</v>
      </c>
      <c r="AM250" s="133" t="s">
        <v>1144</v>
      </c>
      <c r="AN250" s="134">
        <v>32000</v>
      </c>
      <c r="AO250" s="134" t="s">
        <v>233</v>
      </c>
      <c r="AP250" s="135" t="s">
        <v>234</v>
      </c>
      <c r="AQ250" s="136">
        <v>26890.76</v>
      </c>
      <c r="AR250" s="137">
        <v>5109</v>
      </c>
      <c r="AS250" s="137">
        <v>32000</v>
      </c>
      <c r="AT250" s="137">
        <v>4840336</v>
      </c>
      <c r="AU250" s="137">
        <v>5760000</v>
      </c>
      <c r="AV250" s="138">
        <v>35673</v>
      </c>
      <c r="AW250" s="138">
        <v>6421140</v>
      </c>
      <c r="AX250" s="138">
        <v>592214.68999999994</v>
      </c>
      <c r="AY250" s="139">
        <v>9.2200000000000004E-2</v>
      </c>
      <c r="AZ250" s="5"/>
      <c r="BA250" s="7"/>
      <c r="BB250" s="7"/>
    </row>
    <row r="251" spans="1:54" ht="45">
      <c r="A251" s="6" t="s">
        <v>1136</v>
      </c>
      <c r="B251" s="6" t="s">
        <v>1136</v>
      </c>
      <c r="C251" s="6"/>
      <c r="D251" s="6" t="s">
        <v>1145</v>
      </c>
      <c r="E251" s="162" t="s">
        <v>1146</v>
      </c>
      <c r="F251" s="119" t="s">
        <v>227</v>
      </c>
      <c r="G251" s="163">
        <v>180</v>
      </c>
      <c r="H251" s="119" t="s">
        <v>228</v>
      </c>
      <c r="I251" s="120" t="s">
        <v>229</v>
      </c>
      <c r="J251" s="121">
        <v>46136</v>
      </c>
      <c r="K251" s="164" t="s">
        <v>1147</v>
      </c>
      <c r="L251" s="165" t="s">
        <v>231</v>
      </c>
      <c r="M251" s="121" t="s">
        <v>1148</v>
      </c>
      <c r="N251" s="122">
        <v>16500</v>
      </c>
      <c r="O251" s="122" t="s">
        <v>240</v>
      </c>
      <c r="P251" s="122" t="s">
        <v>234</v>
      </c>
      <c r="Q251" s="123">
        <v>16500</v>
      </c>
      <c r="R251" s="124">
        <v>3135</v>
      </c>
      <c r="S251" s="124">
        <v>19635</v>
      </c>
      <c r="T251" s="124">
        <v>2970000</v>
      </c>
      <c r="U251" s="124">
        <v>3534300</v>
      </c>
      <c r="V251" s="125" t="s">
        <v>229</v>
      </c>
      <c r="W251" s="126">
        <v>46150</v>
      </c>
      <c r="X251" s="166" t="s">
        <v>1149</v>
      </c>
      <c r="Y251" s="167" t="s">
        <v>236</v>
      </c>
      <c r="Z251" s="168" t="s">
        <v>1150</v>
      </c>
      <c r="AA251" s="127">
        <v>19900</v>
      </c>
      <c r="AB251" s="127" t="s">
        <v>240</v>
      </c>
      <c r="AC251" s="127" t="s">
        <v>234</v>
      </c>
      <c r="AD251" s="128">
        <v>19900</v>
      </c>
      <c r="AE251" s="129">
        <v>3781</v>
      </c>
      <c r="AF251" s="129">
        <v>23681</v>
      </c>
      <c r="AG251" s="129">
        <v>3582000</v>
      </c>
      <c r="AH251" s="129">
        <v>4262580</v>
      </c>
      <c r="AI251" s="130" t="s">
        <v>229</v>
      </c>
      <c r="AJ251" s="131">
        <v>46139</v>
      </c>
      <c r="AK251" s="132" t="s">
        <v>1151</v>
      </c>
      <c r="AL251" s="169" t="s">
        <v>231</v>
      </c>
      <c r="AM251" s="133" t="s">
        <v>1152</v>
      </c>
      <c r="AN251" s="134">
        <v>16500</v>
      </c>
      <c r="AO251" s="134" t="s">
        <v>240</v>
      </c>
      <c r="AP251" s="135" t="s">
        <v>234</v>
      </c>
      <c r="AQ251" s="136">
        <v>16500</v>
      </c>
      <c r="AR251" s="137">
        <v>3135</v>
      </c>
      <c r="AS251" s="137">
        <v>19635</v>
      </c>
      <c r="AT251" s="137">
        <v>2970000</v>
      </c>
      <c r="AU251" s="137">
        <v>3534300</v>
      </c>
      <c r="AV251" s="138">
        <v>20983.67</v>
      </c>
      <c r="AW251" s="138">
        <v>3777060</v>
      </c>
      <c r="AX251" s="138">
        <v>420472.65</v>
      </c>
      <c r="AY251" s="139">
        <v>0.1113</v>
      </c>
      <c r="AZ251" s="5"/>
      <c r="BA251" s="7"/>
      <c r="BB251" s="7"/>
    </row>
    <row r="252" spans="1:54" ht="75">
      <c r="A252" s="6" t="s">
        <v>1136</v>
      </c>
      <c r="B252" s="6" t="s">
        <v>1136</v>
      </c>
      <c r="C252" s="6"/>
      <c r="D252" s="6" t="s">
        <v>1153</v>
      </c>
      <c r="E252" s="162" t="s">
        <v>1154</v>
      </c>
      <c r="F252" s="119" t="s">
        <v>312</v>
      </c>
      <c r="G252" s="163">
        <v>1</v>
      </c>
      <c r="H252" s="119" t="s">
        <v>1155</v>
      </c>
      <c r="I252" s="120" t="s">
        <v>229</v>
      </c>
      <c r="J252" s="121">
        <v>46142</v>
      </c>
      <c r="K252" s="164" t="s">
        <v>1156</v>
      </c>
      <c r="L252" s="165" t="s">
        <v>231</v>
      </c>
      <c r="M252" s="121" t="s">
        <v>1157</v>
      </c>
      <c r="N252" s="122">
        <v>1067200</v>
      </c>
      <c r="O252" s="122" t="s">
        <v>240</v>
      </c>
      <c r="P252" s="122" t="s">
        <v>260</v>
      </c>
      <c r="Q252" s="123">
        <v>1067200</v>
      </c>
      <c r="R252" s="124" t="s">
        <v>1134</v>
      </c>
      <c r="S252" s="124">
        <v>1067200</v>
      </c>
      <c r="T252" s="124">
        <v>1067200</v>
      </c>
      <c r="U252" s="124">
        <v>1067200</v>
      </c>
      <c r="V252" s="125" t="s">
        <v>229</v>
      </c>
      <c r="W252" s="126">
        <v>46142</v>
      </c>
      <c r="X252" s="166" t="s">
        <v>1158</v>
      </c>
      <c r="Y252" s="167" t="s">
        <v>231</v>
      </c>
      <c r="Z252" s="168" t="s">
        <v>1159</v>
      </c>
      <c r="AA252" s="127">
        <v>1047200</v>
      </c>
      <c r="AB252" s="127" t="s">
        <v>240</v>
      </c>
      <c r="AC252" s="127" t="s">
        <v>260</v>
      </c>
      <c r="AD252" s="128">
        <v>1047200</v>
      </c>
      <c r="AE252" s="129" t="s">
        <v>1134</v>
      </c>
      <c r="AF252" s="129">
        <v>1047200</v>
      </c>
      <c r="AG252" s="129">
        <v>1047200</v>
      </c>
      <c r="AH252" s="129">
        <v>1047200</v>
      </c>
      <c r="AI252" s="130" t="s">
        <v>229</v>
      </c>
      <c r="AJ252" s="131">
        <v>46142</v>
      </c>
      <c r="AK252" s="132" t="s">
        <v>1158</v>
      </c>
      <c r="AL252" s="169" t="s">
        <v>231</v>
      </c>
      <c r="AM252" s="133" t="s">
        <v>1160</v>
      </c>
      <c r="AN252" s="134">
        <v>1057200</v>
      </c>
      <c r="AO252" s="134" t="s">
        <v>240</v>
      </c>
      <c r="AP252" s="135" t="s">
        <v>260</v>
      </c>
      <c r="AQ252" s="136">
        <v>1057200</v>
      </c>
      <c r="AR252" s="137" t="s">
        <v>1134</v>
      </c>
      <c r="AS252" s="137">
        <v>1057200</v>
      </c>
      <c r="AT252" s="137">
        <v>1057200</v>
      </c>
      <c r="AU252" s="137">
        <v>1057200</v>
      </c>
      <c r="AV252" s="138">
        <v>1057200</v>
      </c>
      <c r="AW252" s="138">
        <v>1057200</v>
      </c>
      <c r="AX252" s="138">
        <v>10000</v>
      </c>
      <c r="AY252" s="139">
        <v>9.4999999999999998E-3</v>
      </c>
      <c r="AZ252" s="5"/>
      <c r="BA252" s="7"/>
      <c r="BB252" s="7"/>
    </row>
    <row r="253" spans="1:54" ht="90">
      <c r="A253" s="6" t="s">
        <v>1136</v>
      </c>
      <c r="B253" s="6" t="s">
        <v>1136</v>
      </c>
      <c r="C253" s="6"/>
      <c r="D253" s="6" t="s">
        <v>1161</v>
      </c>
      <c r="E253" s="162" t="s">
        <v>1162</v>
      </c>
      <c r="F253" s="119" t="s">
        <v>227</v>
      </c>
      <c r="G253" s="163">
        <v>180</v>
      </c>
      <c r="H253" s="119" t="s">
        <v>228</v>
      </c>
      <c r="I253" s="120" t="s">
        <v>229</v>
      </c>
      <c r="J253" s="121">
        <v>46136</v>
      </c>
      <c r="K253" s="164" t="s">
        <v>1147</v>
      </c>
      <c r="L253" s="165" t="s">
        <v>231</v>
      </c>
      <c r="M253" s="121" t="s">
        <v>1148</v>
      </c>
      <c r="N253" s="122">
        <v>3300</v>
      </c>
      <c r="O253" s="122" t="s">
        <v>240</v>
      </c>
      <c r="P253" s="122" t="s">
        <v>234</v>
      </c>
      <c r="Q253" s="123">
        <v>3300</v>
      </c>
      <c r="R253" s="124">
        <v>627</v>
      </c>
      <c r="S253" s="124">
        <v>3927</v>
      </c>
      <c r="T253" s="124">
        <v>594000</v>
      </c>
      <c r="U253" s="124">
        <v>706860</v>
      </c>
      <c r="V253" s="125" t="s">
        <v>229</v>
      </c>
      <c r="W253" s="126">
        <v>46150</v>
      </c>
      <c r="X253" s="166" t="s">
        <v>1163</v>
      </c>
      <c r="Y253" s="167" t="s">
        <v>236</v>
      </c>
      <c r="Z253" s="168" t="s">
        <v>1164</v>
      </c>
      <c r="AA253" s="127">
        <v>4670</v>
      </c>
      <c r="AB253" s="127" t="s">
        <v>240</v>
      </c>
      <c r="AC253" s="127" t="s">
        <v>234</v>
      </c>
      <c r="AD253" s="128">
        <v>4670</v>
      </c>
      <c r="AE253" s="129">
        <v>887</v>
      </c>
      <c r="AF253" s="129">
        <v>5557</v>
      </c>
      <c r="AG253" s="129">
        <v>840600</v>
      </c>
      <c r="AH253" s="129">
        <v>1000314</v>
      </c>
      <c r="AI253" s="130" t="s">
        <v>229</v>
      </c>
      <c r="AJ253" s="131">
        <v>46139</v>
      </c>
      <c r="AK253" s="132" t="s">
        <v>1151</v>
      </c>
      <c r="AL253" s="169" t="s">
        <v>231</v>
      </c>
      <c r="AM253" s="133" t="s">
        <v>1152</v>
      </c>
      <c r="AN253" s="134">
        <v>3300</v>
      </c>
      <c r="AO253" s="134" t="s">
        <v>240</v>
      </c>
      <c r="AP253" s="135" t="s">
        <v>234</v>
      </c>
      <c r="AQ253" s="136">
        <v>3300</v>
      </c>
      <c r="AR253" s="137">
        <v>627</v>
      </c>
      <c r="AS253" s="137">
        <v>3927</v>
      </c>
      <c r="AT253" s="137">
        <v>594000</v>
      </c>
      <c r="AU253" s="137">
        <v>706860</v>
      </c>
      <c r="AV253" s="138">
        <v>4470.43</v>
      </c>
      <c r="AW253" s="138">
        <v>804678</v>
      </c>
      <c r="AX253" s="138">
        <v>169425.75</v>
      </c>
      <c r="AY253" s="139">
        <v>0.21060000000000001</v>
      </c>
      <c r="AZ253" s="5"/>
      <c r="BA253" s="7"/>
      <c r="BB253" s="7"/>
    </row>
    <row r="254" spans="1:54" ht="60">
      <c r="A254" s="6" t="s">
        <v>1136</v>
      </c>
      <c r="B254" s="6" t="s">
        <v>1136</v>
      </c>
      <c r="C254" s="6"/>
      <c r="D254" s="6" t="s">
        <v>1165</v>
      </c>
      <c r="E254" s="162" t="s">
        <v>1166</v>
      </c>
      <c r="F254" s="119" t="s">
        <v>312</v>
      </c>
      <c r="G254" s="163">
        <v>1</v>
      </c>
      <c r="H254" s="119" t="s">
        <v>1155</v>
      </c>
      <c r="I254" s="120" t="s">
        <v>229</v>
      </c>
      <c r="J254" s="121">
        <v>46142</v>
      </c>
      <c r="K254" s="164" t="s">
        <v>1156</v>
      </c>
      <c r="L254" s="165" t="s">
        <v>231</v>
      </c>
      <c r="M254" s="121" t="s">
        <v>1157</v>
      </c>
      <c r="N254" s="122">
        <v>805400</v>
      </c>
      <c r="O254" s="122" t="s">
        <v>240</v>
      </c>
      <c r="P254" s="122" t="s">
        <v>260</v>
      </c>
      <c r="Q254" s="123">
        <v>805400</v>
      </c>
      <c r="R254" s="124" t="s">
        <v>1134</v>
      </c>
      <c r="S254" s="124">
        <v>805400</v>
      </c>
      <c r="T254" s="124">
        <v>805400</v>
      </c>
      <c r="U254" s="124">
        <v>805400</v>
      </c>
      <c r="V254" s="125" t="s">
        <v>229</v>
      </c>
      <c r="W254" s="126">
        <v>46142</v>
      </c>
      <c r="X254" s="166" t="s">
        <v>1158</v>
      </c>
      <c r="Y254" s="167" t="s">
        <v>231</v>
      </c>
      <c r="Z254" s="168" t="s">
        <v>1159</v>
      </c>
      <c r="AA254" s="127">
        <v>785400</v>
      </c>
      <c r="AB254" s="127" t="s">
        <v>240</v>
      </c>
      <c r="AC254" s="127" t="s">
        <v>260</v>
      </c>
      <c r="AD254" s="128">
        <v>785400</v>
      </c>
      <c r="AE254" s="129" t="s">
        <v>1134</v>
      </c>
      <c r="AF254" s="129">
        <v>785400</v>
      </c>
      <c r="AG254" s="129">
        <v>785400</v>
      </c>
      <c r="AH254" s="129">
        <v>785400</v>
      </c>
      <c r="AI254" s="130" t="s">
        <v>229</v>
      </c>
      <c r="AJ254" s="131">
        <v>46142</v>
      </c>
      <c r="AK254" s="132" t="s">
        <v>1167</v>
      </c>
      <c r="AL254" s="169" t="s">
        <v>231</v>
      </c>
      <c r="AM254" s="133" t="s">
        <v>1160</v>
      </c>
      <c r="AN254" s="134">
        <v>795400</v>
      </c>
      <c r="AO254" s="134" t="s">
        <v>240</v>
      </c>
      <c r="AP254" s="135" t="s">
        <v>260</v>
      </c>
      <c r="AQ254" s="136">
        <v>795400</v>
      </c>
      <c r="AR254" s="137" t="s">
        <v>1134</v>
      </c>
      <c r="AS254" s="137">
        <v>795400</v>
      </c>
      <c r="AT254" s="137">
        <v>795400</v>
      </c>
      <c r="AU254" s="137">
        <v>795400</v>
      </c>
      <c r="AV254" s="138">
        <v>795400</v>
      </c>
      <c r="AW254" s="138">
        <v>795400</v>
      </c>
      <c r="AX254" s="138">
        <v>10000</v>
      </c>
      <c r="AY254" s="139">
        <v>1.26E-2</v>
      </c>
      <c r="AZ254" s="5"/>
      <c r="BA254" s="7"/>
      <c r="BB254" s="7"/>
    </row>
    <row r="255" spans="1:54" ht="60">
      <c r="A255" s="6" t="s">
        <v>1136</v>
      </c>
      <c r="B255" s="6" t="s">
        <v>1136</v>
      </c>
      <c r="C255" s="6"/>
      <c r="D255" s="6" t="s">
        <v>1168</v>
      </c>
      <c r="E255" s="162" t="s">
        <v>1169</v>
      </c>
      <c r="F255" s="119" t="s">
        <v>227</v>
      </c>
      <c r="G255" s="163">
        <v>40</v>
      </c>
      <c r="H255" s="119" t="s">
        <v>330</v>
      </c>
      <c r="I255" s="120" t="s">
        <v>229</v>
      </c>
      <c r="J255" s="121">
        <v>46136</v>
      </c>
      <c r="K255" s="164" t="s">
        <v>1147</v>
      </c>
      <c r="L255" s="165" t="s">
        <v>231</v>
      </c>
      <c r="M255" s="121" t="s">
        <v>1148</v>
      </c>
      <c r="N255" s="122">
        <v>5500</v>
      </c>
      <c r="O255" s="122" t="s">
        <v>240</v>
      </c>
      <c r="P255" s="122" t="s">
        <v>234</v>
      </c>
      <c r="Q255" s="123">
        <v>5500</v>
      </c>
      <c r="R255" s="124">
        <v>1045</v>
      </c>
      <c r="S255" s="124">
        <v>6545</v>
      </c>
      <c r="T255" s="124">
        <v>220000</v>
      </c>
      <c r="U255" s="124">
        <v>261800</v>
      </c>
      <c r="V255" s="125" t="s">
        <v>229</v>
      </c>
      <c r="W255" s="126">
        <v>46153</v>
      </c>
      <c r="X255" s="166" t="s">
        <v>1170</v>
      </c>
      <c r="Y255" s="167" t="s">
        <v>231</v>
      </c>
      <c r="Z255" s="168" t="s">
        <v>1171</v>
      </c>
      <c r="AA255" s="127">
        <v>4463.9799999999996</v>
      </c>
      <c r="AB255" s="127" t="s">
        <v>240</v>
      </c>
      <c r="AC255" s="127" t="s">
        <v>234</v>
      </c>
      <c r="AD255" s="128">
        <v>4463.9799999999996</v>
      </c>
      <c r="AE255" s="129">
        <v>848</v>
      </c>
      <c r="AF255" s="129">
        <v>4464</v>
      </c>
      <c r="AG255" s="129">
        <v>178559</v>
      </c>
      <c r="AH255" s="129">
        <v>178559</v>
      </c>
      <c r="AI255" s="130" t="s">
        <v>229</v>
      </c>
      <c r="AJ255" s="131">
        <v>46139</v>
      </c>
      <c r="AK255" s="132" t="s">
        <v>1151</v>
      </c>
      <c r="AL255" s="169" t="s">
        <v>231</v>
      </c>
      <c r="AM255" s="133" t="s">
        <v>1152</v>
      </c>
      <c r="AN255" s="134">
        <v>5500</v>
      </c>
      <c r="AO255" s="134" t="s">
        <v>240</v>
      </c>
      <c r="AP255" s="135" t="s">
        <v>234</v>
      </c>
      <c r="AQ255" s="136">
        <v>5500</v>
      </c>
      <c r="AR255" s="137">
        <v>1045</v>
      </c>
      <c r="AS255" s="137">
        <v>6545</v>
      </c>
      <c r="AT255" s="137">
        <v>220000</v>
      </c>
      <c r="AU255" s="137">
        <v>261800</v>
      </c>
      <c r="AV255" s="138">
        <v>5851.33</v>
      </c>
      <c r="AW255" s="138">
        <v>234053.07</v>
      </c>
      <c r="AX255" s="138">
        <v>48059.1</v>
      </c>
      <c r="AY255" s="139">
        <v>0.20530000000000001</v>
      </c>
      <c r="AZ255" s="5"/>
      <c r="BA255" s="7"/>
      <c r="BB255" s="7"/>
    </row>
    <row r="256" spans="1:54" ht="105">
      <c r="A256" s="6" t="s">
        <v>1172</v>
      </c>
      <c r="B256" s="6" t="s">
        <v>1172</v>
      </c>
      <c r="C256" s="6"/>
      <c r="D256" s="6" t="s">
        <v>1173</v>
      </c>
      <c r="E256" s="162" t="s">
        <v>1174</v>
      </c>
      <c r="F256" s="119" t="s">
        <v>227</v>
      </c>
      <c r="G256" s="163">
        <v>35</v>
      </c>
      <c r="H256" s="119" t="s">
        <v>228</v>
      </c>
      <c r="I256" s="120" t="s">
        <v>1175</v>
      </c>
      <c r="J256" s="121">
        <v>46156</v>
      </c>
      <c r="K256" s="164" t="s">
        <v>1176</v>
      </c>
      <c r="L256" s="165" t="s">
        <v>231</v>
      </c>
      <c r="M256" s="121" t="s">
        <v>1177</v>
      </c>
      <c r="N256" s="122">
        <v>92500</v>
      </c>
      <c r="O256" s="122" t="s">
        <v>240</v>
      </c>
      <c r="P256" s="122" t="s">
        <v>234</v>
      </c>
      <c r="Q256" s="123">
        <v>92500</v>
      </c>
      <c r="R256" s="124">
        <v>17575</v>
      </c>
      <c r="S256" s="124">
        <v>110075</v>
      </c>
      <c r="T256" s="124">
        <v>3237500</v>
      </c>
      <c r="U256" s="124">
        <v>3852625</v>
      </c>
      <c r="V256" s="125" t="s">
        <v>1175</v>
      </c>
      <c r="W256" s="126">
        <v>46156</v>
      </c>
      <c r="X256" s="166" t="s">
        <v>1178</v>
      </c>
      <c r="Y256" s="167" t="s">
        <v>231</v>
      </c>
      <c r="Z256" s="168" t="s">
        <v>1179</v>
      </c>
      <c r="AA256" s="127">
        <v>93000</v>
      </c>
      <c r="AB256" s="127" t="s">
        <v>240</v>
      </c>
      <c r="AC256" s="127" t="s">
        <v>234</v>
      </c>
      <c r="AD256" s="128">
        <v>93000</v>
      </c>
      <c r="AE256" s="129">
        <v>17670</v>
      </c>
      <c r="AF256" s="129">
        <v>110670</v>
      </c>
      <c r="AG256" s="129">
        <v>3255000</v>
      </c>
      <c r="AH256" s="129">
        <v>3873450</v>
      </c>
      <c r="AI256" s="130" t="s">
        <v>229</v>
      </c>
      <c r="AJ256" s="131">
        <v>46157</v>
      </c>
      <c r="AK256" s="132" t="s">
        <v>1180</v>
      </c>
      <c r="AL256" s="169" t="s">
        <v>231</v>
      </c>
      <c r="AM256" s="133" t="s">
        <v>631</v>
      </c>
      <c r="AN256" s="134">
        <v>117600</v>
      </c>
      <c r="AO256" s="134" t="s">
        <v>240</v>
      </c>
      <c r="AP256" s="135" t="s">
        <v>234</v>
      </c>
      <c r="AQ256" s="136">
        <v>117600</v>
      </c>
      <c r="AR256" s="137">
        <v>22344</v>
      </c>
      <c r="AS256" s="137">
        <v>139944</v>
      </c>
      <c r="AT256" s="137">
        <v>4116000</v>
      </c>
      <c r="AU256" s="137">
        <v>4898040</v>
      </c>
      <c r="AV256" s="138">
        <v>120229.67</v>
      </c>
      <c r="AW256" s="138">
        <v>4208038.33</v>
      </c>
      <c r="AX256" s="138">
        <v>597649.68000000005</v>
      </c>
      <c r="AY256" s="139">
        <v>0.14199999999999999</v>
      </c>
      <c r="AZ256" s="5"/>
      <c r="BA256" s="7"/>
      <c r="BB256" s="7"/>
    </row>
    <row r="257" spans="1:54" ht="60">
      <c r="A257" s="6" t="s">
        <v>1172</v>
      </c>
      <c r="B257" s="6" t="s">
        <v>1172</v>
      </c>
      <c r="C257" s="6"/>
      <c r="D257" s="6" t="s">
        <v>1181</v>
      </c>
      <c r="E257" s="162" t="s">
        <v>1182</v>
      </c>
      <c r="F257" s="119" t="s">
        <v>227</v>
      </c>
      <c r="G257" s="163">
        <v>60</v>
      </c>
      <c r="H257" s="119" t="s">
        <v>228</v>
      </c>
      <c r="I257" s="120" t="s">
        <v>1183</v>
      </c>
      <c r="J257" s="121">
        <v>46156</v>
      </c>
      <c r="K257" s="164" t="s">
        <v>1180</v>
      </c>
      <c r="L257" s="165" t="s">
        <v>231</v>
      </c>
      <c r="M257" s="121" t="s">
        <v>631</v>
      </c>
      <c r="N257" s="122">
        <v>5750</v>
      </c>
      <c r="O257" s="122" t="s">
        <v>240</v>
      </c>
      <c r="P257" s="122" t="s">
        <v>234</v>
      </c>
      <c r="Q257" s="123">
        <v>5750</v>
      </c>
      <c r="R257" s="124">
        <v>1093</v>
      </c>
      <c r="S257" s="124">
        <v>6843</v>
      </c>
      <c r="T257" s="124">
        <v>345000</v>
      </c>
      <c r="U257" s="124">
        <v>410550</v>
      </c>
      <c r="V257" s="125" t="s">
        <v>1183</v>
      </c>
      <c r="W257" s="126">
        <v>46156</v>
      </c>
      <c r="X257" s="166" t="s">
        <v>1178</v>
      </c>
      <c r="Y257" s="167" t="s">
        <v>231</v>
      </c>
      <c r="Z257" s="168" t="s">
        <v>1179</v>
      </c>
      <c r="AA257" s="127">
        <v>7500</v>
      </c>
      <c r="AB257" s="127" t="s">
        <v>240</v>
      </c>
      <c r="AC257" s="127" t="s">
        <v>234</v>
      </c>
      <c r="AD257" s="128">
        <v>7500</v>
      </c>
      <c r="AE257" s="129">
        <v>1425</v>
      </c>
      <c r="AF257" s="129">
        <v>8925</v>
      </c>
      <c r="AG257" s="129">
        <v>450000</v>
      </c>
      <c r="AH257" s="129">
        <v>535500</v>
      </c>
      <c r="AI257" s="130" t="s">
        <v>1183</v>
      </c>
      <c r="AJ257" s="131">
        <v>46156</v>
      </c>
      <c r="AK257" s="132" t="s">
        <v>1176</v>
      </c>
      <c r="AL257" s="169" t="s">
        <v>231</v>
      </c>
      <c r="AM257" s="133" t="s">
        <v>1177</v>
      </c>
      <c r="AN257" s="134">
        <v>7000</v>
      </c>
      <c r="AO257" s="134" t="s">
        <v>240</v>
      </c>
      <c r="AP257" s="135" t="s">
        <v>234</v>
      </c>
      <c r="AQ257" s="136">
        <v>7000</v>
      </c>
      <c r="AR257" s="137">
        <v>1330</v>
      </c>
      <c r="AS257" s="137">
        <v>8330</v>
      </c>
      <c r="AT257" s="137">
        <v>420000</v>
      </c>
      <c r="AU257" s="137">
        <v>499800</v>
      </c>
      <c r="AV257" s="138">
        <v>8032.5</v>
      </c>
      <c r="AW257" s="138">
        <v>481950</v>
      </c>
      <c r="AX257" s="138">
        <v>64359.09</v>
      </c>
      <c r="AY257" s="139">
        <v>0.13350000000000001</v>
      </c>
      <c r="AZ257" s="5"/>
      <c r="BA257" s="7"/>
      <c r="BB257" s="7"/>
    </row>
    <row r="258" spans="1:54" ht="75">
      <c r="A258" s="6" t="s">
        <v>1172</v>
      </c>
      <c r="B258" s="6" t="s">
        <v>1172</v>
      </c>
      <c r="C258" s="6"/>
      <c r="D258" s="6"/>
      <c r="E258" s="162" t="s">
        <v>1184</v>
      </c>
      <c r="F258" s="119"/>
      <c r="G258" s="163"/>
      <c r="H258" s="119"/>
      <c r="I258" s="120"/>
      <c r="J258" s="121"/>
      <c r="K258" s="164"/>
      <c r="L258" s="165"/>
      <c r="M258" s="121"/>
      <c r="N258" s="122"/>
      <c r="O258" s="122"/>
      <c r="P258" s="122"/>
      <c r="Q258" s="123"/>
      <c r="R258" s="124"/>
      <c r="S258" s="124"/>
      <c r="T258" s="124"/>
      <c r="U258" s="124"/>
      <c r="V258" s="125"/>
      <c r="W258" s="126"/>
      <c r="X258" s="166"/>
      <c r="Y258" s="167"/>
      <c r="Z258" s="168"/>
      <c r="AA258" s="127"/>
      <c r="AB258" s="127"/>
      <c r="AC258" s="127"/>
      <c r="AD258" s="128"/>
      <c r="AE258" s="129"/>
      <c r="AF258" s="129"/>
      <c r="AG258" s="129"/>
      <c r="AH258" s="129"/>
      <c r="AI258" s="130"/>
      <c r="AJ258" s="131"/>
      <c r="AK258" s="132"/>
      <c r="AL258" s="169"/>
      <c r="AM258" s="133"/>
      <c r="AN258" s="134"/>
      <c r="AO258" s="134"/>
      <c r="AP258" s="135"/>
      <c r="AQ258" s="136"/>
      <c r="AR258" s="137"/>
      <c r="AS258" s="137"/>
      <c r="AT258" s="137"/>
      <c r="AU258" s="137"/>
      <c r="AV258" s="138"/>
      <c r="AW258" s="138"/>
      <c r="AX258" s="138"/>
      <c r="AY258" s="139"/>
      <c r="AZ258" s="5"/>
      <c r="BA258" s="7"/>
      <c r="BB258" s="7"/>
    </row>
    <row r="259" spans="1:54" ht="195">
      <c r="A259" s="6" t="s">
        <v>1172</v>
      </c>
      <c r="B259" s="6" t="s">
        <v>1172</v>
      </c>
      <c r="C259" s="6"/>
      <c r="D259" s="6"/>
      <c r="E259" s="162" t="s">
        <v>1185</v>
      </c>
      <c r="F259" s="119"/>
      <c r="G259" s="163"/>
      <c r="H259" s="119"/>
      <c r="I259" s="120"/>
      <c r="J259" s="121"/>
      <c r="K259" s="164"/>
      <c r="L259" s="165"/>
      <c r="M259" s="121"/>
      <c r="N259" s="122"/>
      <c r="O259" s="122"/>
      <c r="P259" s="122"/>
      <c r="Q259" s="123"/>
      <c r="R259" s="124"/>
      <c r="S259" s="124"/>
      <c r="T259" s="124"/>
      <c r="U259" s="124"/>
      <c r="V259" s="125"/>
      <c r="W259" s="126"/>
      <c r="X259" s="166"/>
      <c r="Y259" s="167"/>
      <c r="Z259" s="168"/>
      <c r="AA259" s="127"/>
      <c r="AB259" s="127"/>
      <c r="AC259" s="127"/>
      <c r="AD259" s="128"/>
      <c r="AE259" s="129"/>
      <c r="AF259" s="129"/>
      <c r="AG259" s="129"/>
      <c r="AH259" s="129"/>
      <c r="AI259" s="130"/>
      <c r="AJ259" s="131"/>
      <c r="AK259" s="132"/>
      <c r="AL259" s="169"/>
      <c r="AM259" s="133"/>
      <c r="AN259" s="134"/>
      <c r="AO259" s="134"/>
      <c r="AP259" s="135"/>
      <c r="AQ259" s="136"/>
      <c r="AR259" s="137"/>
      <c r="AS259" s="137"/>
      <c r="AT259" s="137"/>
      <c r="AU259" s="137"/>
      <c r="AV259" s="138"/>
      <c r="AW259" s="138"/>
      <c r="AX259" s="138"/>
      <c r="AY259" s="139"/>
      <c r="AZ259" s="5"/>
      <c r="BA259" s="7"/>
      <c r="BB259" s="7"/>
    </row>
    <row r="260" spans="1:54" ht="225">
      <c r="A260" s="6" t="s">
        <v>1172</v>
      </c>
      <c r="B260" s="6" t="s">
        <v>1172</v>
      </c>
      <c r="C260" s="6"/>
      <c r="D260" s="6" t="s">
        <v>1186</v>
      </c>
      <c r="E260" s="162" t="s">
        <v>1187</v>
      </c>
      <c r="F260" s="119" t="s">
        <v>227</v>
      </c>
      <c r="G260" s="163">
        <v>100</v>
      </c>
      <c r="H260" s="119" t="s">
        <v>228</v>
      </c>
      <c r="I260" s="120" t="s">
        <v>1175</v>
      </c>
      <c r="J260" s="121">
        <v>46156</v>
      </c>
      <c r="K260" s="164" t="s">
        <v>1176</v>
      </c>
      <c r="L260" s="165" t="s">
        <v>231</v>
      </c>
      <c r="M260" s="121" t="s">
        <v>1177</v>
      </c>
      <c r="N260" s="122">
        <v>7600</v>
      </c>
      <c r="O260" s="122" t="s">
        <v>240</v>
      </c>
      <c r="P260" s="122" t="s">
        <v>234</v>
      </c>
      <c r="Q260" s="123">
        <v>7600</v>
      </c>
      <c r="R260" s="124">
        <v>1444</v>
      </c>
      <c r="S260" s="124">
        <v>9044</v>
      </c>
      <c r="T260" s="124">
        <v>760000</v>
      </c>
      <c r="U260" s="124">
        <v>904400</v>
      </c>
      <c r="V260" s="125" t="s">
        <v>1175</v>
      </c>
      <c r="W260" s="126">
        <v>46156</v>
      </c>
      <c r="X260" s="166" t="s">
        <v>1188</v>
      </c>
      <c r="Y260" s="167" t="s">
        <v>231</v>
      </c>
      <c r="Z260" s="168" t="s">
        <v>1189</v>
      </c>
      <c r="AA260" s="127">
        <v>5860</v>
      </c>
      <c r="AB260" s="127" t="s">
        <v>240</v>
      </c>
      <c r="AC260" s="127" t="s">
        <v>234</v>
      </c>
      <c r="AD260" s="128">
        <v>5860</v>
      </c>
      <c r="AE260" s="129">
        <v>1113</v>
      </c>
      <c r="AF260" s="129">
        <v>6973</v>
      </c>
      <c r="AG260" s="129">
        <v>586000</v>
      </c>
      <c r="AH260" s="129">
        <v>697340</v>
      </c>
      <c r="AI260" s="130" t="s">
        <v>1183</v>
      </c>
      <c r="AJ260" s="131">
        <v>46156</v>
      </c>
      <c r="AK260" s="132" t="s">
        <v>1178</v>
      </c>
      <c r="AL260" s="169" t="s">
        <v>231</v>
      </c>
      <c r="AM260" s="133" t="s">
        <v>1179</v>
      </c>
      <c r="AN260" s="134">
        <v>8040</v>
      </c>
      <c r="AO260" s="134" t="s">
        <v>240</v>
      </c>
      <c r="AP260" s="135" t="s">
        <v>234</v>
      </c>
      <c r="AQ260" s="136">
        <v>8040</v>
      </c>
      <c r="AR260" s="137">
        <v>1528</v>
      </c>
      <c r="AS260" s="137">
        <v>9568</v>
      </c>
      <c r="AT260" s="137">
        <v>804000</v>
      </c>
      <c r="AU260" s="137">
        <v>956760</v>
      </c>
      <c r="AV260" s="138">
        <v>8528.33</v>
      </c>
      <c r="AW260" s="138">
        <v>852833.33</v>
      </c>
      <c r="AX260" s="138">
        <v>137182.45000000001</v>
      </c>
      <c r="AY260" s="139">
        <v>0.16089999999999999</v>
      </c>
      <c r="AZ260" s="5"/>
      <c r="BA260" s="7"/>
      <c r="BB260" s="7"/>
    </row>
    <row r="261" spans="1:54" ht="180">
      <c r="A261" s="6" t="s">
        <v>1172</v>
      </c>
      <c r="B261" s="6" t="s">
        <v>1172</v>
      </c>
      <c r="C261" s="6"/>
      <c r="D261" s="6" t="s">
        <v>1190</v>
      </c>
      <c r="E261" s="162" t="s">
        <v>1191</v>
      </c>
      <c r="F261" s="119" t="s">
        <v>227</v>
      </c>
      <c r="G261" s="163">
        <v>50</v>
      </c>
      <c r="H261" s="119" t="s">
        <v>228</v>
      </c>
      <c r="I261" s="120" t="s">
        <v>1175</v>
      </c>
      <c r="J261" s="121">
        <v>46156</v>
      </c>
      <c r="K261" s="164" t="s">
        <v>1176</v>
      </c>
      <c r="L261" s="165" t="s">
        <v>231</v>
      </c>
      <c r="M261" s="121" t="s">
        <v>1177</v>
      </c>
      <c r="N261" s="122">
        <v>14000</v>
      </c>
      <c r="O261" s="122" t="s">
        <v>240</v>
      </c>
      <c r="P261" s="122" t="s">
        <v>234</v>
      </c>
      <c r="Q261" s="123">
        <v>14000</v>
      </c>
      <c r="R261" s="124">
        <v>2660</v>
      </c>
      <c r="S261" s="124">
        <v>16660</v>
      </c>
      <c r="T261" s="124">
        <v>700000</v>
      </c>
      <c r="U261" s="124">
        <v>833000</v>
      </c>
      <c r="V261" s="125" t="s">
        <v>1175</v>
      </c>
      <c r="W261" s="126">
        <v>46156</v>
      </c>
      <c r="X261" s="166" t="s">
        <v>1188</v>
      </c>
      <c r="Y261" s="167" t="s">
        <v>231</v>
      </c>
      <c r="Z261" s="168" t="s">
        <v>1189</v>
      </c>
      <c r="AA261" s="127">
        <v>11890</v>
      </c>
      <c r="AB261" s="127" t="s">
        <v>240</v>
      </c>
      <c r="AC261" s="127" t="s">
        <v>234</v>
      </c>
      <c r="AD261" s="128">
        <v>11890</v>
      </c>
      <c r="AE261" s="129">
        <v>2259</v>
      </c>
      <c r="AF261" s="129">
        <v>14149</v>
      </c>
      <c r="AG261" s="129">
        <v>594500</v>
      </c>
      <c r="AH261" s="129">
        <v>707455</v>
      </c>
      <c r="AI261" s="130" t="s">
        <v>1175</v>
      </c>
      <c r="AJ261" s="131">
        <v>46156</v>
      </c>
      <c r="AK261" s="132" t="s">
        <v>1178</v>
      </c>
      <c r="AL261" s="169" t="s">
        <v>1192</v>
      </c>
      <c r="AM261" s="133" t="s">
        <v>1179</v>
      </c>
      <c r="AN261" s="134">
        <v>15000</v>
      </c>
      <c r="AO261" s="134" t="s">
        <v>240</v>
      </c>
      <c r="AP261" s="135" t="s">
        <v>234</v>
      </c>
      <c r="AQ261" s="136">
        <v>15000</v>
      </c>
      <c r="AR261" s="137">
        <v>2850</v>
      </c>
      <c r="AS261" s="137">
        <v>17850</v>
      </c>
      <c r="AT261" s="137">
        <v>750000</v>
      </c>
      <c r="AU261" s="137">
        <v>892500</v>
      </c>
      <c r="AV261" s="138">
        <v>16219.7</v>
      </c>
      <c r="AW261" s="138">
        <v>810985</v>
      </c>
      <c r="AX261" s="138">
        <v>94466.44</v>
      </c>
      <c r="AY261" s="139">
        <v>0.11650000000000001</v>
      </c>
      <c r="AZ261" s="5"/>
      <c r="BA261" s="7"/>
      <c r="BB261" s="7"/>
    </row>
    <row r="262" spans="1:54" ht="75">
      <c r="A262" s="6" t="s">
        <v>1193</v>
      </c>
      <c r="B262" s="6" t="s">
        <v>1193</v>
      </c>
      <c r="C262" s="6"/>
      <c r="D262" s="6" t="s">
        <v>1194</v>
      </c>
      <c r="E262" s="162" t="s">
        <v>1195</v>
      </c>
      <c r="F262" s="119" t="s">
        <v>227</v>
      </c>
      <c r="G262" s="163">
        <v>30</v>
      </c>
      <c r="H262" s="119" t="s">
        <v>330</v>
      </c>
      <c r="I262" s="120" t="s">
        <v>242</v>
      </c>
      <c r="J262" s="121">
        <v>46170</v>
      </c>
      <c r="K262" s="164" t="s">
        <v>1196</v>
      </c>
      <c r="L262" s="165" t="s">
        <v>236</v>
      </c>
      <c r="M262" s="121" t="s">
        <v>1196</v>
      </c>
      <c r="N262" s="122">
        <v>30000</v>
      </c>
      <c r="O262" s="122" t="s">
        <v>240</v>
      </c>
      <c r="P262" s="122" t="s">
        <v>234</v>
      </c>
      <c r="Q262" s="123">
        <v>30000</v>
      </c>
      <c r="R262" s="124">
        <v>5700</v>
      </c>
      <c r="S262" s="124">
        <v>35700</v>
      </c>
      <c r="T262" s="124">
        <v>900000</v>
      </c>
      <c r="U262" s="124">
        <v>1071000</v>
      </c>
      <c r="V262" s="125" t="s">
        <v>242</v>
      </c>
      <c r="W262" s="126">
        <v>46170</v>
      </c>
      <c r="X262" s="166" t="s">
        <v>1197</v>
      </c>
      <c r="Y262" s="167" t="s">
        <v>236</v>
      </c>
      <c r="Z262" s="168" t="s">
        <v>1198</v>
      </c>
      <c r="AA262" s="127">
        <v>26890</v>
      </c>
      <c r="AB262" s="127" t="s">
        <v>240</v>
      </c>
      <c r="AC262" s="127" t="s">
        <v>234</v>
      </c>
      <c r="AD262" s="128">
        <v>26890</v>
      </c>
      <c r="AE262" s="129">
        <v>5109</v>
      </c>
      <c r="AF262" s="129">
        <v>31999</v>
      </c>
      <c r="AG262" s="129">
        <v>806700</v>
      </c>
      <c r="AH262" s="129">
        <v>959973</v>
      </c>
      <c r="AI262" s="130" t="s">
        <v>242</v>
      </c>
      <c r="AJ262" s="131">
        <v>46170</v>
      </c>
      <c r="AK262" s="132" t="s">
        <v>1199</v>
      </c>
      <c r="AL262" s="169" t="s">
        <v>236</v>
      </c>
      <c r="AM262" s="133" t="s">
        <v>1199</v>
      </c>
      <c r="AN262" s="134">
        <v>30000</v>
      </c>
      <c r="AO262" s="134" t="s">
        <v>240</v>
      </c>
      <c r="AP262" s="135" t="s">
        <v>260</v>
      </c>
      <c r="AQ262" s="136">
        <v>30000</v>
      </c>
      <c r="AR262" s="137" t="s">
        <v>1134</v>
      </c>
      <c r="AS262" s="137">
        <v>30000</v>
      </c>
      <c r="AT262" s="137">
        <v>900000</v>
      </c>
      <c r="AU262" s="137">
        <v>900000</v>
      </c>
      <c r="AV262" s="138">
        <v>32566.37</v>
      </c>
      <c r="AW262" s="138">
        <v>976991</v>
      </c>
      <c r="AX262" s="138">
        <v>86760.93</v>
      </c>
      <c r="AY262" s="139">
        <v>8.8800000000000004E-2</v>
      </c>
      <c r="AZ262" s="5"/>
      <c r="BA262" s="7"/>
      <c r="BB262" s="7"/>
    </row>
    <row r="263" spans="1:54" ht="120">
      <c r="A263" s="6" t="s">
        <v>1193</v>
      </c>
      <c r="B263" s="6" t="s">
        <v>1193</v>
      </c>
      <c r="C263" s="6"/>
      <c r="D263" s="6" t="s">
        <v>1200</v>
      </c>
      <c r="E263" s="162" t="s">
        <v>1201</v>
      </c>
      <c r="F263" s="119" t="s">
        <v>1202</v>
      </c>
      <c r="G263" s="163">
        <v>42</v>
      </c>
      <c r="H263" s="119" t="s">
        <v>228</v>
      </c>
      <c r="I263" s="120" t="s">
        <v>242</v>
      </c>
      <c r="J263" s="121">
        <v>46170</v>
      </c>
      <c r="K263" s="164" t="s">
        <v>1203</v>
      </c>
      <c r="L263" s="165" t="s">
        <v>236</v>
      </c>
      <c r="M263" s="121" t="s">
        <v>1204</v>
      </c>
      <c r="N263" s="122">
        <v>6900</v>
      </c>
      <c r="O263" s="122" t="s">
        <v>233</v>
      </c>
      <c r="P263" s="122" t="s">
        <v>234</v>
      </c>
      <c r="Q263" s="123">
        <v>5798.32</v>
      </c>
      <c r="R263" s="124">
        <v>1102</v>
      </c>
      <c r="S263" s="124">
        <v>6900</v>
      </c>
      <c r="T263" s="124">
        <v>243529</v>
      </c>
      <c r="U263" s="124">
        <v>289800</v>
      </c>
      <c r="V263" s="125" t="s">
        <v>242</v>
      </c>
      <c r="W263" s="126">
        <v>46170</v>
      </c>
      <c r="X263" s="166" t="s">
        <v>1205</v>
      </c>
      <c r="Y263" s="167" t="s">
        <v>236</v>
      </c>
      <c r="Z263" s="168" t="s">
        <v>1206</v>
      </c>
      <c r="AA263" s="127">
        <v>6600</v>
      </c>
      <c r="AB263" s="127" t="s">
        <v>233</v>
      </c>
      <c r="AC263" s="127" t="s">
        <v>234</v>
      </c>
      <c r="AD263" s="128">
        <v>5546.22</v>
      </c>
      <c r="AE263" s="129">
        <v>1054</v>
      </c>
      <c r="AF263" s="129">
        <v>6600</v>
      </c>
      <c r="AG263" s="129">
        <v>232941</v>
      </c>
      <c r="AH263" s="129">
        <v>277200</v>
      </c>
      <c r="AI263" s="130" t="s">
        <v>242</v>
      </c>
      <c r="AJ263" s="131">
        <v>46170</v>
      </c>
      <c r="AK263" s="132" t="s">
        <v>1207</v>
      </c>
      <c r="AL263" s="169" t="s">
        <v>236</v>
      </c>
      <c r="AM263" s="133" t="s">
        <v>922</v>
      </c>
      <c r="AN263" s="134">
        <v>6900</v>
      </c>
      <c r="AO263" s="134" t="s">
        <v>233</v>
      </c>
      <c r="AP263" s="135" t="s">
        <v>234</v>
      </c>
      <c r="AQ263" s="136">
        <v>5798.32</v>
      </c>
      <c r="AR263" s="137">
        <v>1102</v>
      </c>
      <c r="AS263" s="137">
        <v>6900</v>
      </c>
      <c r="AT263" s="137">
        <v>243529</v>
      </c>
      <c r="AU263" s="137">
        <v>289800</v>
      </c>
      <c r="AV263" s="138">
        <v>6800</v>
      </c>
      <c r="AW263" s="138">
        <v>285600</v>
      </c>
      <c r="AX263" s="138">
        <v>7274.61</v>
      </c>
      <c r="AY263" s="139">
        <v>2.5499999999999998E-2</v>
      </c>
      <c r="AZ263" s="5"/>
      <c r="BA263" s="7"/>
      <c r="BB263" s="7"/>
    </row>
    <row r="264" spans="1:54" ht="120">
      <c r="A264" s="6" t="s">
        <v>1193</v>
      </c>
      <c r="B264" s="6" t="s">
        <v>1193</v>
      </c>
      <c r="C264" s="6"/>
      <c r="D264" s="6" t="s">
        <v>1208</v>
      </c>
      <c r="E264" s="162" t="s">
        <v>1209</v>
      </c>
      <c r="F264" s="119" t="s">
        <v>227</v>
      </c>
      <c r="G264" s="163">
        <v>30</v>
      </c>
      <c r="H264" s="119" t="s">
        <v>228</v>
      </c>
      <c r="I264" s="120" t="s">
        <v>242</v>
      </c>
      <c r="J264" s="121">
        <v>46170</v>
      </c>
      <c r="K264" s="164" t="s">
        <v>1210</v>
      </c>
      <c r="L264" s="165" t="s">
        <v>236</v>
      </c>
      <c r="M264" s="121" t="s">
        <v>1211</v>
      </c>
      <c r="N264" s="122">
        <v>21023</v>
      </c>
      <c r="O264" s="122" t="s">
        <v>233</v>
      </c>
      <c r="P264" s="122" t="s">
        <v>234</v>
      </c>
      <c r="Q264" s="123">
        <v>17666.39</v>
      </c>
      <c r="R264" s="124">
        <v>3357</v>
      </c>
      <c r="S264" s="124">
        <v>21023</v>
      </c>
      <c r="T264" s="124">
        <v>529992</v>
      </c>
      <c r="U264" s="124">
        <v>630690</v>
      </c>
      <c r="V264" s="125" t="s">
        <v>242</v>
      </c>
      <c r="W264" s="126">
        <v>46170</v>
      </c>
      <c r="X264" s="166" t="s">
        <v>1212</v>
      </c>
      <c r="Y264" s="167" t="s">
        <v>236</v>
      </c>
      <c r="Z264" s="168" t="s">
        <v>1213</v>
      </c>
      <c r="AA264" s="127">
        <v>24300</v>
      </c>
      <c r="AB264" s="127" t="s">
        <v>233</v>
      </c>
      <c r="AC264" s="127" t="s">
        <v>234</v>
      </c>
      <c r="AD264" s="128">
        <v>20420.169999999998</v>
      </c>
      <c r="AE264" s="129">
        <v>3880</v>
      </c>
      <c r="AF264" s="129">
        <v>24300</v>
      </c>
      <c r="AG264" s="129">
        <v>612605</v>
      </c>
      <c r="AH264" s="129">
        <v>729000</v>
      </c>
      <c r="AI264" s="130" t="s">
        <v>242</v>
      </c>
      <c r="AJ264" s="131">
        <v>46170</v>
      </c>
      <c r="AK264" s="132" t="s">
        <v>1214</v>
      </c>
      <c r="AL264" s="169" t="s">
        <v>236</v>
      </c>
      <c r="AM264" s="133" t="s">
        <v>1051</v>
      </c>
      <c r="AN264" s="134">
        <v>22000</v>
      </c>
      <c r="AO264" s="134" t="s">
        <v>233</v>
      </c>
      <c r="AP264" s="135" t="s">
        <v>234</v>
      </c>
      <c r="AQ264" s="136">
        <v>18487.39</v>
      </c>
      <c r="AR264" s="137">
        <v>3513</v>
      </c>
      <c r="AS264" s="137">
        <v>22000</v>
      </c>
      <c r="AT264" s="137">
        <v>554622</v>
      </c>
      <c r="AU264" s="137">
        <v>660000</v>
      </c>
      <c r="AV264" s="138">
        <v>22441</v>
      </c>
      <c r="AW264" s="138">
        <v>673230</v>
      </c>
      <c r="AX264" s="138">
        <v>50472.65</v>
      </c>
      <c r="AY264" s="139">
        <v>7.4999999999999997E-2</v>
      </c>
      <c r="AZ264" s="5"/>
      <c r="BA264" s="7"/>
      <c r="BB264" s="7"/>
    </row>
    <row r="265" spans="1:54" ht="135">
      <c r="A265" s="6" t="s">
        <v>1193</v>
      </c>
      <c r="B265" s="6" t="s">
        <v>1193</v>
      </c>
      <c r="C265" s="6"/>
      <c r="D265" s="6" t="s">
        <v>1215</v>
      </c>
      <c r="E265" s="162" t="s">
        <v>1215</v>
      </c>
      <c r="F265" s="119" t="s">
        <v>1216</v>
      </c>
      <c r="G265" s="163">
        <v>12</v>
      </c>
      <c r="H265" s="119" t="s">
        <v>228</v>
      </c>
      <c r="I265" s="120" t="s">
        <v>242</v>
      </c>
      <c r="J265" s="121">
        <v>46170</v>
      </c>
      <c r="K265" s="164" t="s">
        <v>1217</v>
      </c>
      <c r="L265" s="165" t="s">
        <v>236</v>
      </c>
      <c r="M265" s="121" t="s">
        <v>1218</v>
      </c>
      <c r="N265" s="122">
        <v>16900</v>
      </c>
      <c r="O265" s="122" t="s">
        <v>233</v>
      </c>
      <c r="P265" s="122" t="s">
        <v>234</v>
      </c>
      <c r="Q265" s="123">
        <v>14201.68</v>
      </c>
      <c r="R265" s="124">
        <v>2698</v>
      </c>
      <c r="S265" s="124">
        <v>16900</v>
      </c>
      <c r="T265" s="124">
        <v>170420</v>
      </c>
      <c r="U265" s="124">
        <v>202800</v>
      </c>
      <c r="V265" s="125" t="s">
        <v>242</v>
      </c>
      <c r="W265" s="126">
        <v>46170</v>
      </c>
      <c r="X265" s="166" t="s">
        <v>1219</v>
      </c>
      <c r="Y265" s="167" t="s">
        <v>236</v>
      </c>
      <c r="Z265" s="168" t="s">
        <v>1219</v>
      </c>
      <c r="AA265" s="127">
        <v>15000</v>
      </c>
      <c r="AB265" s="127" t="s">
        <v>240</v>
      </c>
      <c r="AC265" s="127" t="s">
        <v>234</v>
      </c>
      <c r="AD265" s="128">
        <v>15000</v>
      </c>
      <c r="AE265" s="129">
        <v>2850</v>
      </c>
      <c r="AF265" s="129">
        <v>17850</v>
      </c>
      <c r="AG265" s="129">
        <v>180000</v>
      </c>
      <c r="AH265" s="129">
        <v>214200</v>
      </c>
      <c r="AI265" s="130" t="s">
        <v>242</v>
      </c>
      <c r="AJ265" s="131">
        <v>46170</v>
      </c>
      <c r="AK265" s="132" t="s">
        <v>1220</v>
      </c>
      <c r="AL265" s="169" t="s">
        <v>236</v>
      </c>
      <c r="AM265" s="133" t="s">
        <v>1221</v>
      </c>
      <c r="AN265" s="134">
        <v>15200</v>
      </c>
      <c r="AO265" s="134" t="s">
        <v>233</v>
      </c>
      <c r="AP265" s="135" t="s">
        <v>234</v>
      </c>
      <c r="AQ265" s="136">
        <v>12773.11</v>
      </c>
      <c r="AR265" s="137">
        <v>2427</v>
      </c>
      <c r="AS265" s="137">
        <v>15200</v>
      </c>
      <c r="AT265" s="137">
        <v>153277</v>
      </c>
      <c r="AU265" s="137">
        <v>182400</v>
      </c>
      <c r="AV265" s="138">
        <v>16650</v>
      </c>
      <c r="AW265" s="138">
        <v>199800</v>
      </c>
      <c r="AX265" s="138">
        <v>16110.87</v>
      </c>
      <c r="AY265" s="139">
        <v>8.0600000000000005E-2</v>
      </c>
      <c r="AZ265" s="5"/>
      <c r="BA265" s="7"/>
      <c r="BB265" s="7"/>
    </row>
    <row r="266" spans="1:54" ht="60">
      <c r="A266" s="6" t="s">
        <v>1193</v>
      </c>
      <c r="B266" s="6" t="s">
        <v>1193</v>
      </c>
      <c r="C266" s="6"/>
      <c r="D266" s="6" t="s">
        <v>1222</v>
      </c>
      <c r="E266" s="162" t="s">
        <v>1223</v>
      </c>
      <c r="F266" s="119" t="s">
        <v>227</v>
      </c>
      <c r="G266" s="163">
        <v>30</v>
      </c>
      <c r="H266" s="119" t="s">
        <v>330</v>
      </c>
      <c r="I266" s="120" t="s">
        <v>242</v>
      </c>
      <c r="J266" s="121">
        <v>46170</v>
      </c>
      <c r="K266" s="164" t="s">
        <v>1224</v>
      </c>
      <c r="L266" s="165" t="s">
        <v>236</v>
      </c>
      <c r="M266" s="121" t="s">
        <v>1224</v>
      </c>
      <c r="N266" s="122">
        <v>35000</v>
      </c>
      <c r="O266" s="122" t="s">
        <v>240</v>
      </c>
      <c r="P266" s="122" t="s">
        <v>260</v>
      </c>
      <c r="Q266" s="123">
        <v>35000</v>
      </c>
      <c r="R266" s="124" t="s">
        <v>1134</v>
      </c>
      <c r="S266" s="124">
        <v>35000</v>
      </c>
      <c r="T266" s="124">
        <v>1050000</v>
      </c>
      <c r="U266" s="124">
        <v>1050000</v>
      </c>
      <c r="V266" s="125" t="s">
        <v>242</v>
      </c>
      <c r="W266" s="126">
        <v>46170</v>
      </c>
      <c r="X266" s="166" t="s">
        <v>1225</v>
      </c>
      <c r="Y266" s="167" t="s">
        <v>236</v>
      </c>
      <c r="Z266" s="168" t="s">
        <v>1226</v>
      </c>
      <c r="AA266" s="127">
        <v>36000</v>
      </c>
      <c r="AB266" s="127" t="s">
        <v>240</v>
      </c>
      <c r="AC266" s="127" t="s">
        <v>234</v>
      </c>
      <c r="AD266" s="128">
        <v>36000</v>
      </c>
      <c r="AE266" s="129">
        <v>6840</v>
      </c>
      <c r="AF266" s="129">
        <v>42840</v>
      </c>
      <c r="AG266" s="129">
        <v>1080000</v>
      </c>
      <c r="AH266" s="129">
        <v>1285200</v>
      </c>
      <c r="AI266" s="130" t="s">
        <v>242</v>
      </c>
      <c r="AJ266" s="131">
        <v>46170</v>
      </c>
      <c r="AK266" s="132" t="s">
        <v>1227</v>
      </c>
      <c r="AL266" s="169" t="s">
        <v>236</v>
      </c>
      <c r="AM266" s="133" t="s">
        <v>1228</v>
      </c>
      <c r="AN266" s="134">
        <v>35000</v>
      </c>
      <c r="AO266" s="134" t="s">
        <v>240</v>
      </c>
      <c r="AP266" s="135" t="s">
        <v>234</v>
      </c>
      <c r="AQ266" s="136">
        <v>35000</v>
      </c>
      <c r="AR266" s="137">
        <v>6650</v>
      </c>
      <c r="AS266" s="137">
        <v>41650</v>
      </c>
      <c r="AT266" s="137">
        <v>1050000</v>
      </c>
      <c r="AU266" s="137">
        <v>1249500</v>
      </c>
      <c r="AV266" s="138">
        <v>39830</v>
      </c>
      <c r="AW266" s="138">
        <v>1194900</v>
      </c>
      <c r="AX266" s="138">
        <v>126750.27</v>
      </c>
      <c r="AY266" s="139">
        <v>0.1061</v>
      </c>
      <c r="AZ266" s="5"/>
      <c r="BA266" s="7"/>
      <c r="BB266" s="7"/>
    </row>
    <row r="267" spans="1:54" ht="90">
      <c r="A267" s="6" t="s">
        <v>1193</v>
      </c>
      <c r="B267" s="6" t="s">
        <v>1193</v>
      </c>
      <c r="C267" s="6"/>
      <c r="D267" s="6" t="s">
        <v>1229</v>
      </c>
      <c r="E267" s="162" t="s">
        <v>1230</v>
      </c>
      <c r="F267" s="119" t="s">
        <v>227</v>
      </c>
      <c r="G267" s="163">
        <v>30</v>
      </c>
      <c r="H267" s="119" t="s">
        <v>228</v>
      </c>
      <c r="I267" s="120" t="s">
        <v>242</v>
      </c>
      <c r="J267" s="121">
        <v>46175</v>
      </c>
      <c r="K267" s="164" t="s">
        <v>1231</v>
      </c>
      <c r="L267" s="165" t="s">
        <v>236</v>
      </c>
      <c r="M267" s="121" t="s">
        <v>1231</v>
      </c>
      <c r="N267" s="122">
        <v>5200</v>
      </c>
      <c r="O267" s="122" t="s">
        <v>240</v>
      </c>
      <c r="P267" s="122" t="s">
        <v>234</v>
      </c>
      <c r="Q267" s="123">
        <v>5200</v>
      </c>
      <c r="R267" s="124">
        <v>988</v>
      </c>
      <c r="S267" s="124">
        <v>6188</v>
      </c>
      <c r="T267" s="124">
        <v>156000</v>
      </c>
      <c r="U267" s="124">
        <v>185640</v>
      </c>
      <c r="V267" s="125" t="s">
        <v>242</v>
      </c>
      <c r="W267" s="126">
        <v>46175</v>
      </c>
      <c r="X267" s="166" t="s">
        <v>1232</v>
      </c>
      <c r="Y267" s="167" t="s">
        <v>236</v>
      </c>
      <c r="Z267" s="168" t="s">
        <v>1233</v>
      </c>
      <c r="AA267" s="127">
        <v>5400</v>
      </c>
      <c r="AB267" s="127" t="s">
        <v>240</v>
      </c>
      <c r="AC267" s="127" t="s">
        <v>234</v>
      </c>
      <c r="AD267" s="128">
        <v>5400</v>
      </c>
      <c r="AE267" s="129">
        <v>1026</v>
      </c>
      <c r="AF267" s="129">
        <v>6426</v>
      </c>
      <c r="AG267" s="129">
        <v>162000</v>
      </c>
      <c r="AH267" s="129">
        <v>192780</v>
      </c>
      <c r="AI267" s="130" t="s">
        <v>242</v>
      </c>
      <c r="AJ267" s="131">
        <v>46175</v>
      </c>
      <c r="AK267" s="132" t="s">
        <v>1234</v>
      </c>
      <c r="AL267" s="169" t="s">
        <v>236</v>
      </c>
      <c r="AM267" s="133" t="s">
        <v>1234</v>
      </c>
      <c r="AN267" s="134">
        <v>5610</v>
      </c>
      <c r="AO267" s="134" t="s">
        <v>240</v>
      </c>
      <c r="AP267" s="135" t="s">
        <v>234</v>
      </c>
      <c r="AQ267" s="136">
        <v>5610</v>
      </c>
      <c r="AR267" s="137">
        <v>1066</v>
      </c>
      <c r="AS267" s="137">
        <v>6676</v>
      </c>
      <c r="AT267" s="137">
        <v>168300</v>
      </c>
      <c r="AU267" s="137">
        <v>200277</v>
      </c>
      <c r="AV267" s="138">
        <v>6429.97</v>
      </c>
      <c r="AW267" s="138">
        <v>192899</v>
      </c>
      <c r="AX267" s="138">
        <v>7319.23</v>
      </c>
      <c r="AY267" s="139">
        <v>3.7900000000000003E-2</v>
      </c>
      <c r="AZ267" s="5"/>
      <c r="BA267" s="7"/>
      <c r="BB267" s="7"/>
    </row>
    <row r="268" spans="1:54" ht="120">
      <c r="A268" s="6" t="s">
        <v>1193</v>
      </c>
      <c r="B268" s="6" t="s">
        <v>1193</v>
      </c>
      <c r="C268" s="6"/>
      <c r="D268" s="6" t="s">
        <v>1235</v>
      </c>
      <c r="E268" s="162" t="s">
        <v>1236</v>
      </c>
      <c r="F268" s="119" t="s">
        <v>227</v>
      </c>
      <c r="G268" s="163">
        <v>2</v>
      </c>
      <c r="H268" s="119" t="s">
        <v>228</v>
      </c>
      <c r="I268" s="120" t="s">
        <v>242</v>
      </c>
      <c r="J268" s="121">
        <v>46170</v>
      </c>
      <c r="K268" s="164" t="s">
        <v>1237</v>
      </c>
      <c r="L268" s="165" t="s">
        <v>236</v>
      </c>
      <c r="M268" s="121" t="s">
        <v>1237</v>
      </c>
      <c r="N268" s="122">
        <v>10900</v>
      </c>
      <c r="O268" s="122" t="s">
        <v>233</v>
      </c>
      <c r="P268" s="122" t="s">
        <v>234</v>
      </c>
      <c r="Q268" s="123">
        <v>9159.66</v>
      </c>
      <c r="R268" s="124">
        <v>1740</v>
      </c>
      <c r="S268" s="124">
        <v>10900</v>
      </c>
      <c r="T268" s="124">
        <v>18319</v>
      </c>
      <c r="U268" s="124">
        <v>21800</v>
      </c>
      <c r="V268" s="125" t="s">
        <v>242</v>
      </c>
      <c r="W268" s="126">
        <v>46170</v>
      </c>
      <c r="X268" s="166" t="s">
        <v>1238</v>
      </c>
      <c r="Y268" s="167" t="s">
        <v>236</v>
      </c>
      <c r="Z268" s="168" t="s">
        <v>1239</v>
      </c>
      <c r="AA268" s="127">
        <v>11800</v>
      </c>
      <c r="AB268" s="127" t="s">
        <v>233</v>
      </c>
      <c r="AC268" s="127" t="s">
        <v>234</v>
      </c>
      <c r="AD268" s="128">
        <v>9915.9699999999993</v>
      </c>
      <c r="AE268" s="129">
        <v>1884</v>
      </c>
      <c r="AF268" s="129">
        <v>11800</v>
      </c>
      <c r="AG268" s="129">
        <v>19832</v>
      </c>
      <c r="AH268" s="129">
        <v>23600</v>
      </c>
      <c r="AI268" s="130" t="s">
        <v>242</v>
      </c>
      <c r="AJ268" s="131">
        <v>46170</v>
      </c>
      <c r="AK268" s="132" t="s">
        <v>1240</v>
      </c>
      <c r="AL268" s="169" t="s">
        <v>236</v>
      </c>
      <c r="AM268" s="133" t="s">
        <v>1241</v>
      </c>
      <c r="AN268" s="134">
        <v>11800</v>
      </c>
      <c r="AO268" s="134" t="s">
        <v>233</v>
      </c>
      <c r="AP268" s="135" t="s">
        <v>234</v>
      </c>
      <c r="AQ268" s="136">
        <v>9915.9699999999993</v>
      </c>
      <c r="AR268" s="137">
        <v>1884</v>
      </c>
      <c r="AS268" s="137">
        <v>11800</v>
      </c>
      <c r="AT268" s="137">
        <v>19832</v>
      </c>
      <c r="AU268" s="137">
        <v>23600</v>
      </c>
      <c r="AV268" s="138">
        <v>11500</v>
      </c>
      <c r="AW268" s="138">
        <v>23000</v>
      </c>
      <c r="AX268" s="138">
        <v>1039.23</v>
      </c>
      <c r="AY268" s="139">
        <v>4.5199999999999997E-2</v>
      </c>
      <c r="AZ268" s="5"/>
      <c r="BA268" s="7"/>
      <c r="BB268" s="7"/>
    </row>
    <row r="269" spans="1:54" ht="75">
      <c r="A269" s="6" t="s">
        <v>1242</v>
      </c>
      <c r="B269" s="6" t="s">
        <v>1242</v>
      </c>
      <c r="C269" s="6"/>
      <c r="D269" s="6" t="s">
        <v>1243</v>
      </c>
      <c r="E269" s="162" t="s">
        <v>1244</v>
      </c>
      <c r="F269" s="119" t="s">
        <v>227</v>
      </c>
      <c r="G269" s="163">
        <v>3</v>
      </c>
      <c r="H269" s="119" t="s">
        <v>228</v>
      </c>
      <c r="I269" s="120" t="s">
        <v>242</v>
      </c>
      <c r="J269" s="121">
        <v>46181</v>
      </c>
      <c r="K269" s="164" t="s">
        <v>1245</v>
      </c>
      <c r="L269" s="165" t="s">
        <v>231</v>
      </c>
      <c r="M269" s="121" t="s">
        <v>1246</v>
      </c>
      <c r="N269" s="122">
        <v>150000</v>
      </c>
      <c r="O269" s="122" t="s">
        <v>240</v>
      </c>
      <c r="P269" s="122" t="s">
        <v>234</v>
      </c>
      <c r="Q269" s="123">
        <v>150000</v>
      </c>
      <c r="R269" s="124">
        <v>28500</v>
      </c>
      <c r="S269" s="124">
        <v>178500</v>
      </c>
      <c r="T269" s="124">
        <v>450000</v>
      </c>
      <c r="U269" s="124">
        <v>535500</v>
      </c>
      <c r="V269" s="125" t="s">
        <v>242</v>
      </c>
      <c r="W269" s="126">
        <v>46181</v>
      </c>
      <c r="X269" s="166" t="s">
        <v>1247</v>
      </c>
      <c r="Y269" s="167" t="s">
        <v>231</v>
      </c>
      <c r="Z269" s="168" t="s">
        <v>1247</v>
      </c>
      <c r="AA269" s="127">
        <v>120000</v>
      </c>
      <c r="AB269" s="127" t="s">
        <v>240</v>
      </c>
      <c r="AC269" s="127" t="s">
        <v>234</v>
      </c>
      <c r="AD269" s="128">
        <v>120000</v>
      </c>
      <c r="AE269" s="129">
        <v>22800</v>
      </c>
      <c r="AF269" s="129">
        <v>142800</v>
      </c>
      <c r="AG269" s="129">
        <v>360000</v>
      </c>
      <c r="AH269" s="129">
        <v>428400</v>
      </c>
      <c r="AI269" s="130" t="s">
        <v>242</v>
      </c>
      <c r="AJ269" s="131">
        <v>46181</v>
      </c>
      <c r="AK269" s="132" t="s">
        <v>1248</v>
      </c>
      <c r="AL269" s="169" t="s">
        <v>231</v>
      </c>
      <c r="AM269" s="133" t="s">
        <v>1248</v>
      </c>
      <c r="AN269" s="134">
        <v>160000</v>
      </c>
      <c r="AO269" s="134" t="s">
        <v>240</v>
      </c>
      <c r="AP269" s="135" t="s">
        <v>234</v>
      </c>
      <c r="AQ269" s="136">
        <v>160000</v>
      </c>
      <c r="AR269" s="137">
        <v>30400</v>
      </c>
      <c r="AS269" s="137">
        <v>190400</v>
      </c>
      <c r="AT269" s="137">
        <v>480000</v>
      </c>
      <c r="AU269" s="137">
        <v>571200</v>
      </c>
      <c r="AV269" s="138">
        <v>170566.67</v>
      </c>
      <c r="AW269" s="138">
        <v>511700</v>
      </c>
      <c r="AX269" s="138">
        <v>74315.48</v>
      </c>
      <c r="AY269" s="139">
        <v>0.1452</v>
      </c>
      <c r="AZ269" s="5"/>
      <c r="BA269" s="7"/>
      <c r="BB269" s="7"/>
    </row>
    <row r="270" spans="1:54" ht="24">
      <c r="B270" s="503" t="s">
        <v>1249</v>
      </c>
      <c r="C270" s="503">
        <v>49161500</v>
      </c>
      <c r="D270" s="504" t="s">
        <v>1250</v>
      </c>
      <c r="E270" s="178" t="s">
        <v>1251</v>
      </c>
      <c r="F270" s="503" t="s">
        <v>29</v>
      </c>
      <c r="G270" s="500">
        <v>1</v>
      </c>
      <c r="H270" s="500" t="s">
        <v>228</v>
      </c>
      <c r="I270" s="501" t="s">
        <v>242</v>
      </c>
      <c r="J270" s="502">
        <v>46183</v>
      </c>
      <c r="K270" s="365" t="s">
        <v>1254</v>
      </c>
      <c r="L270" s="512" t="s">
        <v>236</v>
      </c>
      <c r="M270" s="513" t="s">
        <v>1255</v>
      </c>
      <c r="N270" s="514">
        <v>5500</v>
      </c>
      <c r="O270" s="515" t="s">
        <v>240</v>
      </c>
      <c r="P270" s="516" t="s">
        <v>234</v>
      </c>
      <c r="Q270" s="509">
        <v>5500</v>
      </c>
      <c r="R270" s="510">
        <v>1045</v>
      </c>
      <c r="S270" s="510">
        <v>6545</v>
      </c>
      <c r="T270" s="511">
        <v>5500</v>
      </c>
      <c r="U270" s="511">
        <v>6545</v>
      </c>
      <c r="V270" s="506" t="s">
        <v>242</v>
      </c>
      <c r="W270" s="507">
        <v>46183</v>
      </c>
      <c r="X270" s="471" t="s">
        <v>1256</v>
      </c>
      <c r="Y270" s="508" t="s">
        <v>231</v>
      </c>
      <c r="Z270" s="444" t="s">
        <v>1257</v>
      </c>
      <c r="AA270" s="497">
        <v>5700</v>
      </c>
      <c r="AB270" s="498" t="s">
        <v>240</v>
      </c>
      <c r="AC270" s="499" t="s">
        <v>234</v>
      </c>
      <c r="AD270" s="505">
        <v>5700</v>
      </c>
      <c r="AE270" s="493">
        <v>1083</v>
      </c>
      <c r="AF270" s="493">
        <v>6783</v>
      </c>
      <c r="AG270" s="494">
        <v>5700</v>
      </c>
      <c r="AH270" s="494">
        <v>6783</v>
      </c>
      <c r="AI270" s="495" t="s">
        <v>242</v>
      </c>
      <c r="AJ270" s="496">
        <v>46183</v>
      </c>
      <c r="AK270" s="468" t="s">
        <v>1258</v>
      </c>
      <c r="AL270" s="489" t="s">
        <v>231</v>
      </c>
      <c r="AM270" s="490" t="s">
        <v>1259</v>
      </c>
      <c r="AN270" s="491">
        <v>5900</v>
      </c>
      <c r="AO270" s="492" t="s">
        <v>240</v>
      </c>
      <c r="AP270" s="383" t="s">
        <v>234</v>
      </c>
      <c r="AQ270" s="486">
        <v>5900</v>
      </c>
      <c r="AR270" s="487">
        <v>1121</v>
      </c>
      <c r="AS270" s="487">
        <v>7021</v>
      </c>
      <c r="AT270" s="488">
        <v>5900</v>
      </c>
      <c r="AU270" s="483">
        <v>7021</v>
      </c>
      <c r="AV270" s="484">
        <v>6783</v>
      </c>
      <c r="AW270" s="484">
        <v>6783</v>
      </c>
      <c r="AX270" s="484">
        <v>238</v>
      </c>
      <c r="AY270" s="485">
        <v>3.5099999999999999E-2</v>
      </c>
    </row>
    <row r="271" spans="1:54" ht="24">
      <c r="B271" s="354"/>
      <c r="C271" s="354"/>
      <c r="D271" s="350"/>
      <c r="E271" s="179" t="s">
        <v>1252</v>
      </c>
      <c r="F271" s="354"/>
      <c r="G271" s="357"/>
      <c r="H271" s="357"/>
      <c r="I271" s="360"/>
      <c r="J271" s="363"/>
      <c r="K271" s="366"/>
      <c r="L271" s="369"/>
      <c r="M271" s="463"/>
      <c r="N271" s="375"/>
      <c r="O271" s="372"/>
      <c r="P271" s="440"/>
      <c r="Q271" s="451"/>
      <c r="R271" s="454"/>
      <c r="S271" s="454"/>
      <c r="T271" s="426"/>
      <c r="U271" s="426"/>
      <c r="V271" s="429"/>
      <c r="W271" s="432"/>
      <c r="X271" s="472"/>
      <c r="Y271" s="438"/>
      <c r="Z271" s="445"/>
      <c r="AA271" s="417"/>
      <c r="AB271" s="414"/>
      <c r="AC271" s="420"/>
      <c r="AD271" s="423"/>
      <c r="AE271" s="443"/>
      <c r="AF271" s="443"/>
      <c r="AG271" s="408"/>
      <c r="AH271" s="408"/>
      <c r="AI271" s="411"/>
      <c r="AJ271" s="393"/>
      <c r="AK271" s="469"/>
      <c r="AL271" s="399"/>
      <c r="AM271" s="402"/>
      <c r="AN271" s="405"/>
      <c r="AO271" s="384"/>
      <c r="AP271" s="384"/>
      <c r="AQ271" s="387"/>
      <c r="AR271" s="390"/>
      <c r="AS271" s="390"/>
      <c r="AT271" s="380"/>
      <c r="AU271" s="475"/>
      <c r="AV271" s="382"/>
      <c r="AW271" s="382"/>
      <c r="AX271" s="382"/>
      <c r="AY271" s="346"/>
    </row>
    <row r="272" spans="1:54">
      <c r="B272" s="355"/>
      <c r="C272" s="355"/>
      <c r="D272" s="349"/>
      <c r="E272" s="180" t="s">
        <v>1253</v>
      </c>
      <c r="F272" s="355"/>
      <c r="G272" s="358"/>
      <c r="H272" s="358"/>
      <c r="I272" s="361"/>
      <c r="J272" s="364"/>
      <c r="K272" s="367"/>
      <c r="L272" s="370"/>
      <c r="M272" s="464"/>
      <c r="N272" s="376"/>
      <c r="O272" s="373"/>
      <c r="P272" s="378"/>
      <c r="Q272" s="452"/>
      <c r="R272" s="455"/>
      <c r="S272" s="455"/>
      <c r="T272" s="427"/>
      <c r="U272" s="427"/>
      <c r="V272" s="430"/>
      <c r="W272" s="433"/>
      <c r="X272" s="473"/>
      <c r="Y272" s="439"/>
      <c r="Z272" s="446"/>
      <c r="AA272" s="418"/>
      <c r="AB272" s="415"/>
      <c r="AC272" s="421"/>
      <c r="AD272" s="424"/>
      <c r="AE272" s="442"/>
      <c r="AF272" s="442"/>
      <c r="AG272" s="409"/>
      <c r="AH272" s="409"/>
      <c r="AI272" s="412"/>
      <c r="AJ272" s="394"/>
      <c r="AK272" s="470"/>
      <c r="AL272" s="400"/>
      <c r="AM272" s="403"/>
      <c r="AN272" s="406"/>
      <c r="AO272" s="385"/>
      <c r="AP272" s="385"/>
      <c r="AQ272" s="388"/>
      <c r="AR272" s="391"/>
      <c r="AS272" s="391"/>
      <c r="AT272" s="381"/>
      <c r="AU272" s="476"/>
      <c r="AV272" s="352"/>
      <c r="AW272" s="352"/>
      <c r="AX272" s="352"/>
      <c r="AY272" s="347"/>
    </row>
    <row r="273" spans="2:51" ht="150">
      <c r="B273" s="182" t="s">
        <v>1249</v>
      </c>
      <c r="C273" s="182">
        <v>49161101</v>
      </c>
      <c r="D273" s="181" t="s">
        <v>1260</v>
      </c>
      <c r="E273" s="183" t="s">
        <v>1261</v>
      </c>
      <c r="F273" s="182" t="s">
        <v>29</v>
      </c>
      <c r="G273" s="184">
        <v>1</v>
      </c>
      <c r="H273" s="184" t="s">
        <v>228</v>
      </c>
      <c r="I273" s="185" t="s">
        <v>242</v>
      </c>
      <c r="J273" s="186">
        <v>46183</v>
      </c>
      <c r="K273" s="187" t="s">
        <v>1262</v>
      </c>
      <c r="L273" s="188" t="s">
        <v>231</v>
      </c>
      <c r="M273" s="189" t="s">
        <v>1263</v>
      </c>
      <c r="N273" s="232">
        <v>92000</v>
      </c>
      <c r="O273" s="224" t="s">
        <v>240</v>
      </c>
      <c r="P273" s="233" t="s">
        <v>234</v>
      </c>
      <c r="Q273" s="190">
        <v>92000</v>
      </c>
      <c r="R273" s="191">
        <v>17480</v>
      </c>
      <c r="S273" s="191">
        <v>109480</v>
      </c>
      <c r="T273" s="192">
        <v>92000</v>
      </c>
      <c r="U273" s="192">
        <v>109480</v>
      </c>
      <c r="V273" s="193" t="s">
        <v>229</v>
      </c>
      <c r="W273" s="194">
        <v>46205</v>
      </c>
      <c r="X273" s="195" t="s">
        <v>1264</v>
      </c>
      <c r="Y273" s="196" t="s">
        <v>236</v>
      </c>
      <c r="Z273" s="197" t="s">
        <v>1265</v>
      </c>
      <c r="AA273" s="198">
        <v>99990</v>
      </c>
      <c r="AB273" s="199" t="s">
        <v>233</v>
      </c>
      <c r="AC273" s="200" t="s">
        <v>234</v>
      </c>
      <c r="AD273" s="201">
        <v>84025.21</v>
      </c>
      <c r="AE273" s="202">
        <v>15965</v>
      </c>
      <c r="AF273" s="202">
        <v>99990</v>
      </c>
      <c r="AG273" s="203">
        <v>84025</v>
      </c>
      <c r="AH273" s="203">
        <v>99990</v>
      </c>
      <c r="AI273" s="204" t="s">
        <v>229</v>
      </c>
      <c r="AJ273" s="205">
        <v>46183</v>
      </c>
      <c r="AK273" s="207" t="s">
        <v>1258</v>
      </c>
      <c r="AL273" s="208" t="s">
        <v>231</v>
      </c>
      <c r="AM273" s="209" t="s">
        <v>1259</v>
      </c>
      <c r="AN273" s="210">
        <v>94900</v>
      </c>
      <c r="AO273" s="211" t="s">
        <v>240</v>
      </c>
      <c r="AP273" s="211" t="s">
        <v>234</v>
      </c>
      <c r="AQ273" s="212">
        <v>94900</v>
      </c>
      <c r="AR273" s="213">
        <v>18031</v>
      </c>
      <c r="AS273" s="213">
        <v>112931</v>
      </c>
      <c r="AT273" s="214">
        <v>94900</v>
      </c>
      <c r="AU273" s="215">
        <v>112931</v>
      </c>
      <c r="AV273" s="216">
        <v>107467</v>
      </c>
      <c r="AW273" s="216">
        <v>107467</v>
      </c>
      <c r="AX273" s="216">
        <v>6701.23</v>
      </c>
      <c r="AY273" s="217">
        <v>6.2399999999999997E-2</v>
      </c>
    </row>
    <row r="274" spans="2:51" ht="60">
      <c r="B274" s="182" t="s">
        <v>1249</v>
      </c>
      <c r="C274" s="182">
        <v>49161101</v>
      </c>
      <c r="D274" s="181" t="s">
        <v>1266</v>
      </c>
      <c r="E274" s="183" t="s">
        <v>1267</v>
      </c>
      <c r="F274" s="182" t="s">
        <v>29</v>
      </c>
      <c r="G274" s="184">
        <v>1</v>
      </c>
      <c r="H274" s="184" t="s">
        <v>228</v>
      </c>
      <c r="I274" s="185" t="s">
        <v>242</v>
      </c>
      <c r="J274" s="186">
        <v>46183</v>
      </c>
      <c r="K274" s="187" t="s">
        <v>1254</v>
      </c>
      <c r="L274" s="188" t="s">
        <v>236</v>
      </c>
      <c r="M274" s="189" t="s">
        <v>1255</v>
      </c>
      <c r="N274" s="232">
        <v>70000</v>
      </c>
      <c r="O274" s="224" t="s">
        <v>240</v>
      </c>
      <c r="P274" s="233" t="s">
        <v>234</v>
      </c>
      <c r="Q274" s="190">
        <v>70000</v>
      </c>
      <c r="R274" s="191">
        <v>13300</v>
      </c>
      <c r="S274" s="191">
        <v>83300</v>
      </c>
      <c r="T274" s="192">
        <v>70000</v>
      </c>
      <c r="U274" s="192">
        <v>83300</v>
      </c>
      <c r="V274" s="218" t="s">
        <v>242</v>
      </c>
      <c r="W274" s="194">
        <v>46183</v>
      </c>
      <c r="X274" s="220" t="s">
        <v>1268</v>
      </c>
      <c r="Y274" s="196" t="s">
        <v>236</v>
      </c>
      <c r="Z274" s="197" t="s">
        <v>1265</v>
      </c>
      <c r="AA274" s="198">
        <v>74900</v>
      </c>
      <c r="AB274" s="199" t="s">
        <v>233</v>
      </c>
      <c r="AC274" s="200" t="s">
        <v>234</v>
      </c>
      <c r="AD274" s="201">
        <v>62941.18</v>
      </c>
      <c r="AE274" s="202">
        <v>11959</v>
      </c>
      <c r="AF274" s="202">
        <v>74900</v>
      </c>
      <c r="AG274" s="203">
        <v>62941</v>
      </c>
      <c r="AH274" s="203">
        <v>74900</v>
      </c>
      <c r="AI274" s="204" t="s">
        <v>242</v>
      </c>
      <c r="AJ274" s="205">
        <v>46183</v>
      </c>
      <c r="AK274" s="207" t="s">
        <v>1269</v>
      </c>
      <c r="AL274" s="208" t="s">
        <v>231</v>
      </c>
      <c r="AM274" s="209" t="s">
        <v>1270</v>
      </c>
      <c r="AN274" s="210">
        <v>70000</v>
      </c>
      <c r="AO274" s="211" t="s">
        <v>240</v>
      </c>
      <c r="AP274" s="211" t="s">
        <v>234</v>
      </c>
      <c r="AQ274" s="212">
        <v>70000</v>
      </c>
      <c r="AR274" s="213">
        <v>13300</v>
      </c>
      <c r="AS274" s="213">
        <v>83300</v>
      </c>
      <c r="AT274" s="214">
        <v>70000</v>
      </c>
      <c r="AU274" s="215">
        <v>83300</v>
      </c>
      <c r="AV274" s="216">
        <v>80500</v>
      </c>
      <c r="AW274" s="216">
        <v>80500</v>
      </c>
      <c r="AX274" s="216">
        <v>4849.74</v>
      </c>
      <c r="AY274" s="217">
        <v>6.0199999999999997E-2</v>
      </c>
    </row>
    <row r="275" spans="2:51" ht="60">
      <c r="B275" s="182" t="s">
        <v>1249</v>
      </c>
      <c r="C275" s="182">
        <v>49161101</v>
      </c>
      <c r="D275" s="181" t="s">
        <v>1271</v>
      </c>
      <c r="E275" s="183" t="s">
        <v>1272</v>
      </c>
      <c r="F275" s="182" t="s">
        <v>29</v>
      </c>
      <c r="G275" s="184">
        <v>1</v>
      </c>
      <c r="H275" s="184" t="s">
        <v>228</v>
      </c>
      <c r="I275" s="185" t="s">
        <v>242</v>
      </c>
      <c r="J275" s="186">
        <v>46183</v>
      </c>
      <c r="K275" s="187" t="s">
        <v>1254</v>
      </c>
      <c r="L275" s="188" t="s">
        <v>236</v>
      </c>
      <c r="M275" s="189" t="s">
        <v>1255</v>
      </c>
      <c r="N275" s="232">
        <v>70000</v>
      </c>
      <c r="O275" s="224" t="s">
        <v>240</v>
      </c>
      <c r="P275" s="233" t="s">
        <v>234</v>
      </c>
      <c r="Q275" s="190">
        <v>70000</v>
      </c>
      <c r="R275" s="191">
        <v>13300</v>
      </c>
      <c r="S275" s="191">
        <v>83300</v>
      </c>
      <c r="T275" s="192">
        <v>70000</v>
      </c>
      <c r="U275" s="192">
        <v>83300</v>
      </c>
      <c r="V275" s="193" t="s">
        <v>229</v>
      </c>
      <c r="W275" s="194">
        <v>46183</v>
      </c>
      <c r="X275" s="220" t="s">
        <v>1273</v>
      </c>
      <c r="Y275" s="196" t="s">
        <v>231</v>
      </c>
      <c r="Z275" s="197" t="s">
        <v>1274</v>
      </c>
      <c r="AA275" s="198">
        <v>86900</v>
      </c>
      <c r="AB275" s="199" t="s">
        <v>233</v>
      </c>
      <c r="AC275" s="200" t="s">
        <v>234</v>
      </c>
      <c r="AD275" s="201">
        <v>73025.210000000006</v>
      </c>
      <c r="AE275" s="202">
        <v>13875</v>
      </c>
      <c r="AF275" s="202">
        <v>86900</v>
      </c>
      <c r="AG275" s="203">
        <v>73025</v>
      </c>
      <c r="AH275" s="203">
        <v>86900</v>
      </c>
      <c r="AI275" s="204" t="s">
        <v>242</v>
      </c>
      <c r="AJ275" s="205">
        <v>46183</v>
      </c>
      <c r="AK275" s="207" t="s">
        <v>1269</v>
      </c>
      <c r="AL275" s="208" t="s">
        <v>231</v>
      </c>
      <c r="AM275" s="209" t="s">
        <v>1270</v>
      </c>
      <c r="AN275" s="210">
        <v>70000</v>
      </c>
      <c r="AO275" s="211" t="s">
        <v>240</v>
      </c>
      <c r="AP275" s="211" t="s">
        <v>234</v>
      </c>
      <c r="AQ275" s="212">
        <v>70000</v>
      </c>
      <c r="AR275" s="213">
        <v>13300</v>
      </c>
      <c r="AS275" s="213">
        <v>83300</v>
      </c>
      <c r="AT275" s="214">
        <v>70000</v>
      </c>
      <c r="AU275" s="215">
        <v>83300</v>
      </c>
      <c r="AV275" s="216">
        <v>84500</v>
      </c>
      <c r="AW275" s="216">
        <v>84500</v>
      </c>
      <c r="AX275" s="216">
        <v>2078.46</v>
      </c>
      <c r="AY275" s="217">
        <v>2.46E-2</v>
      </c>
    </row>
    <row r="276" spans="2:51" ht="96">
      <c r="B276" s="182" t="s">
        <v>1249</v>
      </c>
      <c r="C276" s="182">
        <v>49201606</v>
      </c>
      <c r="D276" s="181" t="s">
        <v>1275</v>
      </c>
      <c r="E276" s="183" t="s">
        <v>1276</v>
      </c>
      <c r="F276" s="182" t="s">
        <v>29</v>
      </c>
      <c r="G276" s="184">
        <v>1</v>
      </c>
      <c r="H276" s="184" t="s">
        <v>228</v>
      </c>
      <c r="I276" s="185" t="s">
        <v>242</v>
      </c>
      <c r="J276" s="186">
        <v>46211</v>
      </c>
      <c r="K276" s="222" t="s">
        <v>1277</v>
      </c>
      <c r="L276" s="188" t="s">
        <v>231</v>
      </c>
      <c r="M276" s="189" t="s">
        <v>1259</v>
      </c>
      <c r="N276" s="232">
        <v>40500</v>
      </c>
      <c r="O276" s="224" t="s">
        <v>240</v>
      </c>
      <c r="P276" s="233" t="s">
        <v>234</v>
      </c>
      <c r="Q276" s="190">
        <v>40500</v>
      </c>
      <c r="R276" s="191">
        <v>7695</v>
      </c>
      <c r="S276" s="191">
        <v>48195</v>
      </c>
      <c r="T276" s="192">
        <v>40500</v>
      </c>
      <c r="U276" s="192">
        <v>48195</v>
      </c>
      <c r="V276" s="218" t="s">
        <v>242</v>
      </c>
      <c r="W276" s="194">
        <v>46211</v>
      </c>
      <c r="X276" s="220" t="s">
        <v>1278</v>
      </c>
      <c r="Y276" s="196" t="s">
        <v>236</v>
      </c>
      <c r="Z276" s="197" t="s">
        <v>1279</v>
      </c>
      <c r="AA276" s="198">
        <v>56000</v>
      </c>
      <c r="AB276" s="199" t="s">
        <v>233</v>
      </c>
      <c r="AC276" s="200" t="s">
        <v>234</v>
      </c>
      <c r="AD276" s="201">
        <v>47058.82</v>
      </c>
      <c r="AE276" s="202">
        <v>8941</v>
      </c>
      <c r="AF276" s="202">
        <v>56000</v>
      </c>
      <c r="AG276" s="203">
        <v>47059</v>
      </c>
      <c r="AH276" s="203">
        <v>56000</v>
      </c>
      <c r="AI276" s="204" t="s">
        <v>242</v>
      </c>
      <c r="AJ276" s="205">
        <v>46211</v>
      </c>
      <c r="AK276" s="207" t="s">
        <v>1280</v>
      </c>
      <c r="AL276" s="208" t="s">
        <v>236</v>
      </c>
      <c r="AM276" s="209" t="s">
        <v>1281</v>
      </c>
      <c r="AN276" s="210">
        <v>47750</v>
      </c>
      <c r="AO276" s="211" t="s">
        <v>233</v>
      </c>
      <c r="AP276" s="211" t="s">
        <v>234</v>
      </c>
      <c r="AQ276" s="212">
        <v>40126.050000000003</v>
      </c>
      <c r="AR276" s="213">
        <v>7624</v>
      </c>
      <c r="AS276" s="213">
        <v>47750</v>
      </c>
      <c r="AT276" s="214">
        <v>40126</v>
      </c>
      <c r="AU276" s="215">
        <v>47750</v>
      </c>
      <c r="AV276" s="216">
        <v>50648.33</v>
      </c>
      <c r="AW276" s="216">
        <v>50648.33</v>
      </c>
      <c r="AX276" s="216">
        <v>4640.0200000000004</v>
      </c>
      <c r="AY276" s="217">
        <v>9.1600000000000001E-2</v>
      </c>
    </row>
    <row r="277" spans="2:51" ht="96">
      <c r="B277" s="182" t="s">
        <v>1249</v>
      </c>
      <c r="C277" s="182">
        <v>49201606</v>
      </c>
      <c r="D277" s="181" t="s">
        <v>1282</v>
      </c>
      <c r="E277" s="183" t="s">
        <v>1283</v>
      </c>
      <c r="F277" s="182" t="s">
        <v>29</v>
      </c>
      <c r="G277" s="184">
        <v>1</v>
      </c>
      <c r="H277" s="184" t="s">
        <v>228</v>
      </c>
      <c r="I277" s="185" t="s">
        <v>242</v>
      </c>
      <c r="J277" s="186">
        <v>46211</v>
      </c>
      <c r="K277" s="221" t="s">
        <v>1277</v>
      </c>
      <c r="L277" s="188" t="s">
        <v>231</v>
      </c>
      <c r="M277" s="189" t="s">
        <v>1259</v>
      </c>
      <c r="N277" s="232">
        <v>40500</v>
      </c>
      <c r="O277" s="224" t="s">
        <v>240</v>
      </c>
      <c r="P277" s="233" t="s">
        <v>234</v>
      </c>
      <c r="Q277" s="190">
        <v>40500</v>
      </c>
      <c r="R277" s="191">
        <v>7695</v>
      </c>
      <c r="S277" s="191">
        <v>48195</v>
      </c>
      <c r="T277" s="192">
        <v>40500</v>
      </c>
      <c r="U277" s="192">
        <v>48195</v>
      </c>
      <c r="V277" s="218" t="s">
        <v>242</v>
      </c>
      <c r="W277" s="194">
        <v>46211</v>
      </c>
      <c r="X277" s="220" t="s">
        <v>1284</v>
      </c>
      <c r="Y277" s="196" t="s">
        <v>236</v>
      </c>
      <c r="Z277" s="197" t="s">
        <v>1285</v>
      </c>
      <c r="AA277" s="198">
        <v>40200</v>
      </c>
      <c r="AB277" s="199" t="s">
        <v>233</v>
      </c>
      <c r="AC277" s="200" t="s">
        <v>234</v>
      </c>
      <c r="AD277" s="201">
        <v>33781.51</v>
      </c>
      <c r="AE277" s="202">
        <v>6418</v>
      </c>
      <c r="AF277" s="202">
        <v>40200</v>
      </c>
      <c r="AG277" s="203">
        <v>33782</v>
      </c>
      <c r="AH277" s="203">
        <v>40200</v>
      </c>
      <c r="AI277" s="204" t="s">
        <v>242</v>
      </c>
      <c r="AJ277" s="205">
        <v>46211</v>
      </c>
      <c r="AK277" s="207" t="s">
        <v>1286</v>
      </c>
      <c r="AL277" s="208" t="s">
        <v>236</v>
      </c>
      <c r="AM277" s="209" t="s">
        <v>1287</v>
      </c>
      <c r="AN277" s="210">
        <v>43860</v>
      </c>
      <c r="AO277" s="211" t="s">
        <v>233</v>
      </c>
      <c r="AP277" s="211" t="s">
        <v>234</v>
      </c>
      <c r="AQ277" s="212">
        <v>36857.14</v>
      </c>
      <c r="AR277" s="213">
        <v>7003</v>
      </c>
      <c r="AS277" s="213">
        <v>43860</v>
      </c>
      <c r="AT277" s="214">
        <v>36857</v>
      </c>
      <c r="AU277" s="215">
        <v>43860</v>
      </c>
      <c r="AV277" s="216">
        <v>44085</v>
      </c>
      <c r="AW277" s="216">
        <v>44085</v>
      </c>
      <c r="AX277" s="216">
        <v>4002.25</v>
      </c>
      <c r="AY277" s="217">
        <v>9.0800000000000006E-2</v>
      </c>
    </row>
    <row r="278" spans="2:51" ht="135">
      <c r="B278" s="182" t="s">
        <v>1249</v>
      </c>
      <c r="C278" s="182">
        <v>49201606</v>
      </c>
      <c r="D278" s="181" t="s">
        <v>1288</v>
      </c>
      <c r="E278" s="183" t="s">
        <v>1289</v>
      </c>
      <c r="F278" s="182" t="s">
        <v>29</v>
      </c>
      <c r="G278" s="184">
        <v>1</v>
      </c>
      <c r="H278" s="184" t="s">
        <v>228</v>
      </c>
      <c r="I278" s="185" t="s">
        <v>242</v>
      </c>
      <c r="J278" s="186">
        <v>46211</v>
      </c>
      <c r="K278" s="221" t="s">
        <v>1277</v>
      </c>
      <c r="L278" s="188" t="s">
        <v>231</v>
      </c>
      <c r="M278" s="189" t="s">
        <v>1259</v>
      </c>
      <c r="N278" s="232">
        <v>43900</v>
      </c>
      <c r="O278" s="224" t="s">
        <v>240</v>
      </c>
      <c r="P278" s="233" t="s">
        <v>234</v>
      </c>
      <c r="Q278" s="190">
        <v>43900</v>
      </c>
      <c r="R278" s="191">
        <v>8341</v>
      </c>
      <c r="S278" s="191">
        <v>52241</v>
      </c>
      <c r="T278" s="192">
        <v>43900</v>
      </c>
      <c r="U278" s="192">
        <v>52241</v>
      </c>
      <c r="V278" s="218" t="s">
        <v>242</v>
      </c>
      <c r="W278" s="194">
        <v>46211</v>
      </c>
      <c r="X278" s="220" t="s">
        <v>1290</v>
      </c>
      <c r="Y278" s="196" t="s">
        <v>236</v>
      </c>
      <c r="Z278" s="197" t="s">
        <v>1291</v>
      </c>
      <c r="AA278" s="198">
        <v>45000</v>
      </c>
      <c r="AB278" s="199" t="s">
        <v>233</v>
      </c>
      <c r="AC278" s="200" t="s">
        <v>234</v>
      </c>
      <c r="AD278" s="201">
        <v>37815.129999999997</v>
      </c>
      <c r="AE278" s="202">
        <v>7185</v>
      </c>
      <c r="AF278" s="202">
        <v>45000</v>
      </c>
      <c r="AG278" s="203">
        <v>37815</v>
      </c>
      <c r="AH278" s="203">
        <v>45000</v>
      </c>
      <c r="AI278" s="204" t="s">
        <v>242</v>
      </c>
      <c r="AJ278" s="205">
        <v>46211</v>
      </c>
      <c r="AK278" s="223" t="s">
        <v>1292</v>
      </c>
      <c r="AL278" s="208" t="s">
        <v>236</v>
      </c>
      <c r="AM278" s="209" t="s">
        <v>1293</v>
      </c>
      <c r="AN278" s="210">
        <v>36000</v>
      </c>
      <c r="AO278" s="211" t="s">
        <v>233</v>
      </c>
      <c r="AP278" s="211" t="s">
        <v>234</v>
      </c>
      <c r="AQ278" s="212">
        <v>30252.1</v>
      </c>
      <c r="AR278" s="213">
        <v>5748</v>
      </c>
      <c r="AS278" s="213">
        <v>36000</v>
      </c>
      <c r="AT278" s="214">
        <v>30252</v>
      </c>
      <c r="AU278" s="215">
        <v>36000</v>
      </c>
      <c r="AV278" s="216">
        <v>44413.67</v>
      </c>
      <c r="AW278" s="216">
        <v>44413.67</v>
      </c>
      <c r="AX278" s="216">
        <v>8136.36</v>
      </c>
      <c r="AY278" s="217">
        <v>0.1832</v>
      </c>
    </row>
    <row r="279" spans="2:51" ht="96">
      <c r="B279" s="182" t="s">
        <v>1249</v>
      </c>
      <c r="C279" s="182">
        <v>49201606</v>
      </c>
      <c r="D279" s="181" t="s">
        <v>1294</v>
      </c>
      <c r="E279" s="183" t="s">
        <v>1295</v>
      </c>
      <c r="F279" s="182" t="s">
        <v>29</v>
      </c>
      <c r="G279" s="184">
        <v>1</v>
      </c>
      <c r="H279" s="184" t="s">
        <v>228</v>
      </c>
      <c r="I279" s="185" t="s">
        <v>242</v>
      </c>
      <c r="J279" s="186">
        <v>46211</v>
      </c>
      <c r="K279" s="222" t="s">
        <v>1296</v>
      </c>
      <c r="L279" s="188" t="s">
        <v>236</v>
      </c>
      <c r="M279" s="189" t="s">
        <v>1297</v>
      </c>
      <c r="N279" s="232">
        <v>43600</v>
      </c>
      <c r="O279" s="224" t="s">
        <v>233</v>
      </c>
      <c r="P279" s="233" t="s">
        <v>234</v>
      </c>
      <c r="Q279" s="190">
        <v>36638.660000000003</v>
      </c>
      <c r="R279" s="191">
        <v>6961</v>
      </c>
      <c r="S279" s="191">
        <v>43600</v>
      </c>
      <c r="T279" s="192">
        <v>36639</v>
      </c>
      <c r="U279" s="192">
        <v>43600</v>
      </c>
      <c r="V279" s="218" t="s">
        <v>242</v>
      </c>
      <c r="W279" s="194">
        <v>46211</v>
      </c>
      <c r="X279" s="220" t="s">
        <v>1298</v>
      </c>
      <c r="Y279" s="196" t="s">
        <v>236</v>
      </c>
      <c r="Z279" s="197" t="s">
        <v>1299</v>
      </c>
      <c r="AA279" s="198">
        <v>42000</v>
      </c>
      <c r="AB279" s="199" t="s">
        <v>233</v>
      </c>
      <c r="AC279" s="200" t="s">
        <v>234</v>
      </c>
      <c r="AD279" s="201">
        <v>35294.120000000003</v>
      </c>
      <c r="AE279" s="202">
        <v>6706</v>
      </c>
      <c r="AF279" s="202">
        <v>42000</v>
      </c>
      <c r="AG279" s="203">
        <v>35294</v>
      </c>
      <c r="AH279" s="203">
        <v>42000</v>
      </c>
      <c r="AI279" s="204" t="s">
        <v>242</v>
      </c>
      <c r="AJ279" s="205">
        <v>46211</v>
      </c>
      <c r="AK279" s="207" t="s">
        <v>1300</v>
      </c>
      <c r="AL279" s="208" t="s">
        <v>236</v>
      </c>
      <c r="AM279" s="209" t="s">
        <v>1301</v>
      </c>
      <c r="AN279" s="210">
        <v>47000</v>
      </c>
      <c r="AO279" s="211" t="s">
        <v>233</v>
      </c>
      <c r="AP279" s="211" t="s">
        <v>234</v>
      </c>
      <c r="AQ279" s="212">
        <v>39495.800000000003</v>
      </c>
      <c r="AR279" s="213">
        <v>7504</v>
      </c>
      <c r="AS279" s="213">
        <v>47000</v>
      </c>
      <c r="AT279" s="214">
        <v>39496</v>
      </c>
      <c r="AU279" s="215">
        <v>47000</v>
      </c>
      <c r="AV279" s="216">
        <v>44200</v>
      </c>
      <c r="AW279" s="216">
        <v>44200</v>
      </c>
      <c r="AX279" s="216">
        <v>2553.4299999999998</v>
      </c>
      <c r="AY279" s="217">
        <v>5.7799999999999997E-2</v>
      </c>
    </row>
    <row r="280" spans="2:51" ht="14.25" customHeight="1">
      <c r="B280" s="353" t="s">
        <v>1249</v>
      </c>
      <c r="C280" s="353">
        <v>49201606</v>
      </c>
      <c r="D280" s="348" t="s">
        <v>1302</v>
      </c>
      <c r="E280" s="178" t="s">
        <v>1303</v>
      </c>
      <c r="F280" s="353" t="s">
        <v>29</v>
      </c>
      <c r="G280" s="356">
        <v>1</v>
      </c>
      <c r="H280" s="356" t="s">
        <v>228</v>
      </c>
      <c r="I280" s="359" t="s">
        <v>242</v>
      </c>
      <c r="J280" s="362">
        <v>46184</v>
      </c>
      <c r="K280" s="365" t="s">
        <v>1254</v>
      </c>
      <c r="L280" s="368" t="s">
        <v>236</v>
      </c>
      <c r="M280" s="462" t="s">
        <v>1255</v>
      </c>
      <c r="N280" s="374">
        <v>65000</v>
      </c>
      <c r="O280" s="371" t="s">
        <v>240</v>
      </c>
      <c r="P280" s="377" t="s">
        <v>234</v>
      </c>
      <c r="Q280" s="450">
        <v>65000</v>
      </c>
      <c r="R280" s="453">
        <v>12350</v>
      </c>
      <c r="S280" s="453">
        <v>77350</v>
      </c>
      <c r="T280" s="425">
        <v>65000</v>
      </c>
      <c r="U280" s="425">
        <v>77350</v>
      </c>
      <c r="V280" s="428" t="s">
        <v>242</v>
      </c>
      <c r="W280" s="431">
        <v>46184</v>
      </c>
      <c r="X280" s="471" t="s">
        <v>1306</v>
      </c>
      <c r="Y280" s="437" t="s">
        <v>236</v>
      </c>
      <c r="Z280" s="444" t="s">
        <v>1307</v>
      </c>
      <c r="AA280" s="416">
        <v>69900</v>
      </c>
      <c r="AB280" s="413" t="s">
        <v>233</v>
      </c>
      <c r="AC280" s="419" t="s">
        <v>234</v>
      </c>
      <c r="AD280" s="422">
        <v>58739.5</v>
      </c>
      <c r="AE280" s="441">
        <v>11161</v>
      </c>
      <c r="AF280" s="441">
        <v>69900</v>
      </c>
      <c r="AG280" s="407">
        <v>58739</v>
      </c>
      <c r="AH280" s="407">
        <v>69900</v>
      </c>
      <c r="AI280" s="410" t="s">
        <v>242</v>
      </c>
      <c r="AJ280" s="392">
        <v>46184</v>
      </c>
      <c r="AK280" s="468" t="s">
        <v>1269</v>
      </c>
      <c r="AL280" s="398" t="s">
        <v>231</v>
      </c>
      <c r="AM280" s="401" t="s">
        <v>1270</v>
      </c>
      <c r="AN280" s="404">
        <v>65000</v>
      </c>
      <c r="AO280" s="383" t="s">
        <v>240</v>
      </c>
      <c r="AP280" s="383" t="s">
        <v>234</v>
      </c>
      <c r="AQ280" s="386">
        <v>65000</v>
      </c>
      <c r="AR280" s="389">
        <v>12350</v>
      </c>
      <c r="AS280" s="389">
        <v>77350</v>
      </c>
      <c r="AT280" s="379">
        <v>65000</v>
      </c>
      <c r="AU280" s="474">
        <v>77350</v>
      </c>
      <c r="AV280" s="351">
        <v>74866.67</v>
      </c>
      <c r="AW280" s="351">
        <v>74866.67</v>
      </c>
      <c r="AX280" s="351">
        <v>4301.26</v>
      </c>
      <c r="AY280" s="345">
        <v>5.7500000000000002E-2</v>
      </c>
    </row>
    <row r="281" spans="2:51">
      <c r="B281" s="354"/>
      <c r="C281" s="354"/>
      <c r="D281" s="350"/>
      <c r="E281" s="179" t="s">
        <v>1304</v>
      </c>
      <c r="F281" s="354"/>
      <c r="G281" s="357"/>
      <c r="H281" s="357"/>
      <c r="I281" s="360"/>
      <c r="J281" s="363"/>
      <c r="K281" s="366"/>
      <c r="L281" s="369"/>
      <c r="M281" s="463"/>
      <c r="N281" s="375"/>
      <c r="O281" s="372"/>
      <c r="P281" s="440"/>
      <c r="Q281" s="451"/>
      <c r="R281" s="454"/>
      <c r="S281" s="454"/>
      <c r="T281" s="426"/>
      <c r="U281" s="426"/>
      <c r="V281" s="429"/>
      <c r="W281" s="432"/>
      <c r="X281" s="472"/>
      <c r="Y281" s="438"/>
      <c r="Z281" s="445"/>
      <c r="AA281" s="417"/>
      <c r="AB281" s="414"/>
      <c r="AC281" s="420"/>
      <c r="AD281" s="423"/>
      <c r="AE281" s="443"/>
      <c r="AF281" s="443"/>
      <c r="AG281" s="408"/>
      <c r="AH281" s="408"/>
      <c r="AI281" s="411"/>
      <c r="AJ281" s="393"/>
      <c r="AK281" s="469"/>
      <c r="AL281" s="399"/>
      <c r="AM281" s="402"/>
      <c r="AN281" s="405"/>
      <c r="AO281" s="384"/>
      <c r="AP281" s="384"/>
      <c r="AQ281" s="387"/>
      <c r="AR281" s="390"/>
      <c r="AS281" s="390"/>
      <c r="AT281" s="380"/>
      <c r="AU281" s="475"/>
      <c r="AV281" s="382"/>
      <c r="AW281" s="382"/>
      <c r="AX281" s="382"/>
      <c r="AY281" s="346"/>
    </row>
    <row r="282" spans="2:51" ht="36">
      <c r="B282" s="355"/>
      <c r="C282" s="355"/>
      <c r="D282" s="349"/>
      <c r="E282" s="180" t="s">
        <v>1305</v>
      </c>
      <c r="F282" s="355"/>
      <c r="G282" s="358"/>
      <c r="H282" s="358"/>
      <c r="I282" s="361"/>
      <c r="J282" s="364"/>
      <c r="K282" s="367"/>
      <c r="L282" s="370"/>
      <c r="M282" s="464"/>
      <c r="N282" s="376"/>
      <c r="O282" s="373"/>
      <c r="P282" s="378"/>
      <c r="Q282" s="452"/>
      <c r="R282" s="455"/>
      <c r="S282" s="455"/>
      <c r="T282" s="427"/>
      <c r="U282" s="427"/>
      <c r="V282" s="430"/>
      <c r="W282" s="433"/>
      <c r="X282" s="473"/>
      <c r="Y282" s="439"/>
      <c r="Z282" s="446"/>
      <c r="AA282" s="418"/>
      <c r="AB282" s="415"/>
      <c r="AC282" s="421"/>
      <c r="AD282" s="424"/>
      <c r="AE282" s="442"/>
      <c r="AF282" s="442"/>
      <c r="AG282" s="409"/>
      <c r="AH282" s="409"/>
      <c r="AI282" s="412"/>
      <c r="AJ282" s="394"/>
      <c r="AK282" s="470"/>
      <c r="AL282" s="400"/>
      <c r="AM282" s="403"/>
      <c r="AN282" s="406"/>
      <c r="AO282" s="385"/>
      <c r="AP282" s="385"/>
      <c r="AQ282" s="388"/>
      <c r="AR282" s="391"/>
      <c r="AS282" s="391"/>
      <c r="AT282" s="381"/>
      <c r="AU282" s="476"/>
      <c r="AV282" s="352"/>
      <c r="AW282" s="352"/>
      <c r="AX282" s="352"/>
      <c r="AY282" s="347"/>
    </row>
    <row r="283" spans="2:51" ht="72">
      <c r="B283" s="182" t="s">
        <v>1249</v>
      </c>
      <c r="C283" s="182">
        <v>49201604</v>
      </c>
      <c r="D283" s="181" t="s">
        <v>1308</v>
      </c>
      <c r="E283" s="183" t="s">
        <v>1309</v>
      </c>
      <c r="F283" s="182" t="s">
        <v>29</v>
      </c>
      <c r="G283" s="184">
        <v>1</v>
      </c>
      <c r="H283" s="184" t="s">
        <v>228</v>
      </c>
      <c r="I283" s="185" t="s">
        <v>242</v>
      </c>
      <c r="J283" s="186">
        <v>46184</v>
      </c>
      <c r="K283" s="187" t="s">
        <v>1254</v>
      </c>
      <c r="L283" s="188" t="s">
        <v>236</v>
      </c>
      <c r="M283" s="189" t="s">
        <v>1255</v>
      </c>
      <c r="N283" s="232">
        <v>80000</v>
      </c>
      <c r="O283" s="224" t="s">
        <v>240</v>
      </c>
      <c r="P283" s="233" t="s">
        <v>234</v>
      </c>
      <c r="Q283" s="190">
        <v>80000</v>
      </c>
      <c r="R283" s="191">
        <v>15200</v>
      </c>
      <c r="S283" s="191">
        <v>95200</v>
      </c>
      <c r="T283" s="192">
        <v>80000</v>
      </c>
      <c r="U283" s="192">
        <v>95200</v>
      </c>
      <c r="V283" s="218" t="s">
        <v>242</v>
      </c>
      <c r="W283" s="194">
        <v>46184</v>
      </c>
      <c r="X283" s="220" t="s">
        <v>1262</v>
      </c>
      <c r="Y283" s="196" t="s">
        <v>231</v>
      </c>
      <c r="Z283" s="197" t="s">
        <v>1263</v>
      </c>
      <c r="AA283" s="198">
        <v>74000</v>
      </c>
      <c r="AB283" s="199" t="s">
        <v>240</v>
      </c>
      <c r="AC283" s="200" t="s">
        <v>234</v>
      </c>
      <c r="AD283" s="201">
        <v>74000</v>
      </c>
      <c r="AE283" s="202">
        <v>14060</v>
      </c>
      <c r="AF283" s="202">
        <v>88060</v>
      </c>
      <c r="AG283" s="203">
        <v>74000</v>
      </c>
      <c r="AH283" s="203">
        <v>88060</v>
      </c>
      <c r="AI283" s="204" t="s">
        <v>242</v>
      </c>
      <c r="AJ283" s="205">
        <v>46184</v>
      </c>
      <c r="AK283" s="207" t="s">
        <v>1269</v>
      </c>
      <c r="AL283" s="208" t="s">
        <v>231</v>
      </c>
      <c r="AM283" s="209" t="s">
        <v>1270</v>
      </c>
      <c r="AN283" s="210">
        <v>80000</v>
      </c>
      <c r="AO283" s="211" t="s">
        <v>240</v>
      </c>
      <c r="AP283" s="211" t="s">
        <v>234</v>
      </c>
      <c r="AQ283" s="212">
        <v>80000</v>
      </c>
      <c r="AR283" s="213">
        <v>15200</v>
      </c>
      <c r="AS283" s="213">
        <v>95200</v>
      </c>
      <c r="AT283" s="214">
        <v>80000</v>
      </c>
      <c r="AU283" s="215">
        <v>95200</v>
      </c>
      <c r="AV283" s="216">
        <v>92820</v>
      </c>
      <c r="AW283" s="216">
        <v>92820</v>
      </c>
      <c r="AX283" s="216">
        <v>4122.28</v>
      </c>
      <c r="AY283" s="217">
        <v>4.4400000000000002E-2</v>
      </c>
    </row>
    <row r="284" spans="2:51" ht="48">
      <c r="B284" s="182" t="s">
        <v>1249</v>
      </c>
      <c r="C284" s="182">
        <v>49201604</v>
      </c>
      <c r="D284" s="181" t="s">
        <v>1310</v>
      </c>
      <c r="E284" s="183" t="s">
        <v>1311</v>
      </c>
      <c r="F284" s="182" t="s">
        <v>29</v>
      </c>
      <c r="G284" s="184">
        <v>1</v>
      </c>
      <c r="H284" s="184" t="s">
        <v>228</v>
      </c>
      <c r="I284" s="185" t="s">
        <v>242</v>
      </c>
      <c r="J284" s="186">
        <v>46184</v>
      </c>
      <c r="K284" s="187" t="s">
        <v>1254</v>
      </c>
      <c r="L284" s="188" t="s">
        <v>236</v>
      </c>
      <c r="M284" s="189" t="s">
        <v>1255</v>
      </c>
      <c r="N284" s="232">
        <v>60000</v>
      </c>
      <c r="O284" s="224" t="s">
        <v>240</v>
      </c>
      <c r="P284" s="233" t="s">
        <v>234</v>
      </c>
      <c r="Q284" s="190">
        <v>60000</v>
      </c>
      <c r="R284" s="191">
        <v>11400</v>
      </c>
      <c r="S284" s="191">
        <v>71400</v>
      </c>
      <c r="T284" s="192">
        <v>60000</v>
      </c>
      <c r="U284" s="192">
        <v>71400</v>
      </c>
      <c r="V284" s="218" t="s">
        <v>242</v>
      </c>
      <c r="W284" s="194">
        <v>46184</v>
      </c>
      <c r="X284" s="220" t="s">
        <v>1258</v>
      </c>
      <c r="Y284" s="196" t="s">
        <v>231</v>
      </c>
      <c r="Z284" s="197" t="s">
        <v>1312</v>
      </c>
      <c r="AA284" s="198">
        <v>66000</v>
      </c>
      <c r="AB284" s="199" t="s">
        <v>240</v>
      </c>
      <c r="AC284" s="200" t="s">
        <v>234</v>
      </c>
      <c r="AD284" s="201">
        <v>66000</v>
      </c>
      <c r="AE284" s="202">
        <v>12540</v>
      </c>
      <c r="AF284" s="202">
        <v>78540</v>
      </c>
      <c r="AG284" s="203">
        <v>66000</v>
      </c>
      <c r="AH284" s="203">
        <v>78540</v>
      </c>
      <c r="AI284" s="204" t="s">
        <v>242</v>
      </c>
      <c r="AJ284" s="205">
        <v>46184</v>
      </c>
      <c r="AK284" s="207" t="s">
        <v>1269</v>
      </c>
      <c r="AL284" s="208" t="s">
        <v>231</v>
      </c>
      <c r="AM284" s="209" t="s">
        <v>1270</v>
      </c>
      <c r="AN284" s="210">
        <v>60000</v>
      </c>
      <c r="AO284" s="211" t="s">
        <v>240</v>
      </c>
      <c r="AP284" s="211" t="s">
        <v>234</v>
      </c>
      <c r="AQ284" s="212">
        <v>60000</v>
      </c>
      <c r="AR284" s="213">
        <v>11400</v>
      </c>
      <c r="AS284" s="213">
        <v>71400</v>
      </c>
      <c r="AT284" s="214">
        <v>60000</v>
      </c>
      <c r="AU284" s="215">
        <v>71400</v>
      </c>
      <c r="AV284" s="216">
        <v>73780</v>
      </c>
      <c r="AW284" s="216">
        <v>73780</v>
      </c>
      <c r="AX284" s="216">
        <v>4122.28</v>
      </c>
      <c r="AY284" s="217">
        <v>5.5899999999999998E-2</v>
      </c>
    </row>
    <row r="285" spans="2:51" ht="30">
      <c r="B285" s="182" t="s">
        <v>1249</v>
      </c>
      <c r="C285" s="182">
        <v>49161500</v>
      </c>
      <c r="D285" s="181" t="s">
        <v>1313</v>
      </c>
      <c r="E285" s="183" t="s">
        <v>1314</v>
      </c>
      <c r="F285" s="182" t="s">
        <v>29</v>
      </c>
      <c r="G285" s="184">
        <v>1</v>
      </c>
      <c r="H285" s="184" t="s">
        <v>228</v>
      </c>
      <c r="I285" s="185" t="s">
        <v>242</v>
      </c>
      <c r="J285" s="186">
        <v>46184</v>
      </c>
      <c r="K285" s="187" t="s">
        <v>1254</v>
      </c>
      <c r="L285" s="188" t="s">
        <v>236</v>
      </c>
      <c r="M285" s="189" t="s">
        <v>1255</v>
      </c>
      <c r="N285" s="232">
        <v>28000</v>
      </c>
      <c r="O285" s="224" t="s">
        <v>240</v>
      </c>
      <c r="P285" s="233" t="s">
        <v>234</v>
      </c>
      <c r="Q285" s="190">
        <v>28000</v>
      </c>
      <c r="R285" s="191">
        <v>5320</v>
      </c>
      <c r="S285" s="191">
        <v>33320</v>
      </c>
      <c r="T285" s="192">
        <v>28000</v>
      </c>
      <c r="U285" s="192">
        <v>33320</v>
      </c>
      <c r="V285" s="218" t="s">
        <v>242</v>
      </c>
      <c r="W285" s="194">
        <v>46184</v>
      </c>
      <c r="X285" s="220" t="s">
        <v>1315</v>
      </c>
      <c r="Y285" s="196" t="s">
        <v>236</v>
      </c>
      <c r="Z285" s="197" t="s">
        <v>1316</v>
      </c>
      <c r="AA285" s="198">
        <v>33000</v>
      </c>
      <c r="AB285" s="199" t="s">
        <v>233</v>
      </c>
      <c r="AC285" s="200" t="s">
        <v>234</v>
      </c>
      <c r="AD285" s="201">
        <v>27731.09</v>
      </c>
      <c r="AE285" s="202">
        <v>5269</v>
      </c>
      <c r="AF285" s="202">
        <v>33000</v>
      </c>
      <c r="AG285" s="203">
        <v>27731</v>
      </c>
      <c r="AH285" s="203">
        <v>33000</v>
      </c>
      <c r="AI285" s="204" t="s">
        <v>242</v>
      </c>
      <c r="AJ285" s="205">
        <v>46184</v>
      </c>
      <c r="AK285" s="207" t="s">
        <v>1269</v>
      </c>
      <c r="AL285" s="208" t="s">
        <v>231</v>
      </c>
      <c r="AM285" s="209" t="s">
        <v>1270</v>
      </c>
      <c r="AN285" s="210">
        <v>28000</v>
      </c>
      <c r="AO285" s="211" t="s">
        <v>240</v>
      </c>
      <c r="AP285" s="211" t="s">
        <v>234</v>
      </c>
      <c r="AQ285" s="212">
        <v>28000</v>
      </c>
      <c r="AR285" s="213">
        <v>5320</v>
      </c>
      <c r="AS285" s="213">
        <v>33320</v>
      </c>
      <c r="AT285" s="214">
        <v>28000</v>
      </c>
      <c r="AU285" s="215">
        <v>33320</v>
      </c>
      <c r="AV285" s="216">
        <v>33213.33</v>
      </c>
      <c r="AW285" s="216">
        <v>33213.33</v>
      </c>
      <c r="AX285" s="216">
        <v>184.75</v>
      </c>
      <c r="AY285" s="217">
        <v>5.5999999999999999E-3</v>
      </c>
    </row>
    <row r="286" spans="2:51" ht="24" customHeight="1">
      <c r="B286" s="353" t="s">
        <v>1249</v>
      </c>
      <c r="C286" s="353">
        <v>42171503</v>
      </c>
      <c r="D286" s="348" t="s">
        <v>1317</v>
      </c>
      <c r="E286" s="178" t="s">
        <v>1318</v>
      </c>
      <c r="F286" s="353" t="s">
        <v>29</v>
      </c>
      <c r="G286" s="356">
        <v>1</v>
      </c>
      <c r="H286" s="356" t="s">
        <v>228</v>
      </c>
      <c r="I286" s="359" t="s">
        <v>229</v>
      </c>
      <c r="J286" s="362">
        <v>46184</v>
      </c>
      <c r="K286" s="465" t="s">
        <v>1333</v>
      </c>
      <c r="L286" s="368" t="s">
        <v>236</v>
      </c>
      <c r="M286" s="462" t="s">
        <v>1334</v>
      </c>
      <c r="N286" s="374">
        <v>145000</v>
      </c>
      <c r="O286" s="371" t="s">
        <v>233</v>
      </c>
      <c r="P286" s="377" t="s">
        <v>234</v>
      </c>
      <c r="Q286" s="450">
        <v>121848.74</v>
      </c>
      <c r="R286" s="453">
        <v>23151</v>
      </c>
      <c r="S286" s="453">
        <v>145000</v>
      </c>
      <c r="T286" s="425">
        <v>121849</v>
      </c>
      <c r="U286" s="425">
        <v>145000</v>
      </c>
      <c r="V286" s="480" t="s">
        <v>229</v>
      </c>
      <c r="W286" s="431">
        <v>46184</v>
      </c>
      <c r="X286" s="434" t="s">
        <v>1335</v>
      </c>
      <c r="Y286" s="437" t="s">
        <v>236</v>
      </c>
      <c r="Z286" s="444" t="s">
        <v>1336</v>
      </c>
      <c r="AA286" s="416">
        <v>167900</v>
      </c>
      <c r="AB286" s="413" t="s">
        <v>233</v>
      </c>
      <c r="AC286" s="419" t="s">
        <v>234</v>
      </c>
      <c r="AD286" s="422">
        <v>141092.44</v>
      </c>
      <c r="AE286" s="441">
        <v>26808</v>
      </c>
      <c r="AF286" s="441">
        <v>167900</v>
      </c>
      <c r="AG286" s="407">
        <v>141092</v>
      </c>
      <c r="AH286" s="407">
        <v>167900</v>
      </c>
      <c r="AI286" s="410" t="s">
        <v>229</v>
      </c>
      <c r="AJ286" s="392">
        <v>46184</v>
      </c>
      <c r="AK286" s="395" t="s">
        <v>1337</v>
      </c>
      <c r="AL286" s="398" t="s">
        <v>236</v>
      </c>
      <c r="AM286" s="401" t="s">
        <v>922</v>
      </c>
      <c r="AN286" s="404">
        <v>145000</v>
      </c>
      <c r="AO286" s="383" t="s">
        <v>233</v>
      </c>
      <c r="AP286" s="383" t="s">
        <v>234</v>
      </c>
      <c r="AQ286" s="386">
        <v>121848.74</v>
      </c>
      <c r="AR286" s="389">
        <v>23151</v>
      </c>
      <c r="AS286" s="389">
        <v>145000</v>
      </c>
      <c r="AT286" s="379">
        <v>121849</v>
      </c>
      <c r="AU286" s="474">
        <v>145000</v>
      </c>
      <c r="AV286" s="351">
        <v>152633.32999999999</v>
      </c>
      <c r="AW286" s="351">
        <v>152633.32999999999</v>
      </c>
      <c r="AX286" s="351">
        <v>13221.32</v>
      </c>
      <c r="AY286" s="345">
        <v>8.6599999999999996E-2</v>
      </c>
    </row>
    <row r="287" spans="2:51" ht="24">
      <c r="B287" s="354"/>
      <c r="C287" s="354"/>
      <c r="D287" s="350"/>
      <c r="E287" s="179" t="s">
        <v>1319</v>
      </c>
      <c r="F287" s="354"/>
      <c r="G287" s="357"/>
      <c r="H287" s="357"/>
      <c r="I287" s="360"/>
      <c r="J287" s="363"/>
      <c r="K287" s="466"/>
      <c r="L287" s="369"/>
      <c r="M287" s="463"/>
      <c r="N287" s="375"/>
      <c r="O287" s="372"/>
      <c r="P287" s="440"/>
      <c r="Q287" s="451"/>
      <c r="R287" s="454"/>
      <c r="S287" s="454"/>
      <c r="T287" s="426"/>
      <c r="U287" s="426"/>
      <c r="V287" s="481"/>
      <c r="W287" s="432"/>
      <c r="X287" s="435"/>
      <c r="Y287" s="438"/>
      <c r="Z287" s="445"/>
      <c r="AA287" s="417"/>
      <c r="AB287" s="414"/>
      <c r="AC287" s="420"/>
      <c r="AD287" s="423"/>
      <c r="AE287" s="443"/>
      <c r="AF287" s="443"/>
      <c r="AG287" s="408"/>
      <c r="AH287" s="408"/>
      <c r="AI287" s="411"/>
      <c r="AJ287" s="393"/>
      <c r="AK287" s="396"/>
      <c r="AL287" s="399"/>
      <c r="AM287" s="402"/>
      <c r="AN287" s="405"/>
      <c r="AO287" s="384"/>
      <c r="AP287" s="384"/>
      <c r="AQ287" s="387"/>
      <c r="AR287" s="390"/>
      <c r="AS287" s="390"/>
      <c r="AT287" s="380"/>
      <c r="AU287" s="475"/>
      <c r="AV287" s="382"/>
      <c r="AW287" s="382"/>
      <c r="AX287" s="382"/>
      <c r="AY287" s="346"/>
    </row>
    <row r="288" spans="2:51" ht="24">
      <c r="B288" s="354"/>
      <c r="C288" s="354"/>
      <c r="D288" s="350"/>
      <c r="E288" s="179" t="s">
        <v>1320</v>
      </c>
      <c r="F288" s="354"/>
      <c r="G288" s="357"/>
      <c r="H288" s="357"/>
      <c r="I288" s="360"/>
      <c r="J288" s="363"/>
      <c r="K288" s="466"/>
      <c r="L288" s="369"/>
      <c r="M288" s="463"/>
      <c r="N288" s="375"/>
      <c r="O288" s="372"/>
      <c r="P288" s="440"/>
      <c r="Q288" s="451"/>
      <c r="R288" s="454"/>
      <c r="S288" s="454"/>
      <c r="T288" s="426"/>
      <c r="U288" s="426"/>
      <c r="V288" s="481"/>
      <c r="W288" s="432"/>
      <c r="X288" s="435"/>
      <c r="Y288" s="438"/>
      <c r="Z288" s="445"/>
      <c r="AA288" s="417"/>
      <c r="AB288" s="414"/>
      <c r="AC288" s="420"/>
      <c r="AD288" s="423"/>
      <c r="AE288" s="443"/>
      <c r="AF288" s="443"/>
      <c r="AG288" s="408"/>
      <c r="AH288" s="408"/>
      <c r="AI288" s="411"/>
      <c r="AJ288" s="393"/>
      <c r="AK288" s="396"/>
      <c r="AL288" s="399"/>
      <c r="AM288" s="402"/>
      <c r="AN288" s="405"/>
      <c r="AO288" s="384"/>
      <c r="AP288" s="384"/>
      <c r="AQ288" s="387"/>
      <c r="AR288" s="390"/>
      <c r="AS288" s="390"/>
      <c r="AT288" s="380"/>
      <c r="AU288" s="475"/>
      <c r="AV288" s="382"/>
      <c r="AW288" s="382"/>
      <c r="AX288" s="382"/>
      <c r="AY288" s="346"/>
    </row>
    <row r="289" spans="2:51">
      <c r="B289" s="354"/>
      <c r="C289" s="354"/>
      <c r="D289" s="350"/>
      <c r="E289" s="179" t="s">
        <v>1321</v>
      </c>
      <c r="F289" s="354"/>
      <c r="G289" s="357"/>
      <c r="H289" s="357"/>
      <c r="I289" s="360"/>
      <c r="J289" s="363"/>
      <c r="K289" s="466"/>
      <c r="L289" s="369"/>
      <c r="M289" s="463"/>
      <c r="N289" s="375"/>
      <c r="O289" s="372"/>
      <c r="P289" s="440"/>
      <c r="Q289" s="451"/>
      <c r="R289" s="454"/>
      <c r="S289" s="454"/>
      <c r="T289" s="426"/>
      <c r="U289" s="426"/>
      <c r="V289" s="481"/>
      <c r="W289" s="432"/>
      <c r="X289" s="435"/>
      <c r="Y289" s="438"/>
      <c r="Z289" s="445"/>
      <c r="AA289" s="417"/>
      <c r="AB289" s="414"/>
      <c r="AC289" s="420"/>
      <c r="AD289" s="423"/>
      <c r="AE289" s="443"/>
      <c r="AF289" s="443"/>
      <c r="AG289" s="408"/>
      <c r="AH289" s="408"/>
      <c r="AI289" s="411"/>
      <c r="AJ289" s="393"/>
      <c r="AK289" s="396"/>
      <c r="AL289" s="399"/>
      <c r="AM289" s="402"/>
      <c r="AN289" s="405"/>
      <c r="AO289" s="384"/>
      <c r="AP289" s="384"/>
      <c r="AQ289" s="387"/>
      <c r="AR289" s="390"/>
      <c r="AS289" s="390"/>
      <c r="AT289" s="380"/>
      <c r="AU289" s="475"/>
      <c r="AV289" s="382"/>
      <c r="AW289" s="382"/>
      <c r="AX289" s="382"/>
      <c r="AY289" s="346"/>
    </row>
    <row r="290" spans="2:51">
      <c r="B290" s="354"/>
      <c r="C290" s="354"/>
      <c r="D290" s="350"/>
      <c r="E290" s="179" t="s">
        <v>1322</v>
      </c>
      <c r="F290" s="354"/>
      <c r="G290" s="357"/>
      <c r="H290" s="357"/>
      <c r="I290" s="360"/>
      <c r="J290" s="363"/>
      <c r="K290" s="466"/>
      <c r="L290" s="369"/>
      <c r="M290" s="463"/>
      <c r="N290" s="375"/>
      <c r="O290" s="372"/>
      <c r="P290" s="440"/>
      <c r="Q290" s="451"/>
      <c r="R290" s="454"/>
      <c r="S290" s="454"/>
      <c r="T290" s="426"/>
      <c r="U290" s="426"/>
      <c r="V290" s="481"/>
      <c r="W290" s="432"/>
      <c r="X290" s="435"/>
      <c r="Y290" s="438"/>
      <c r="Z290" s="445"/>
      <c r="AA290" s="417"/>
      <c r="AB290" s="414"/>
      <c r="AC290" s="420"/>
      <c r="AD290" s="423"/>
      <c r="AE290" s="443"/>
      <c r="AF290" s="443"/>
      <c r="AG290" s="408"/>
      <c r="AH290" s="408"/>
      <c r="AI290" s="411"/>
      <c r="AJ290" s="393"/>
      <c r="AK290" s="396"/>
      <c r="AL290" s="399"/>
      <c r="AM290" s="402"/>
      <c r="AN290" s="405"/>
      <c r="AO290" s="384"/>
      <c r="AP290" s="384"/>
      <c r="AQ290" s="387"/>
      <c r="AR290" s="390"/>
      <c r="AS290" s="390"/>
      <c r="AT290" s="380"/>
      <c r="AU290" s="475"/>
      <c r="AV290" s="382"/>
      <c r="AW290" s="382"/>
      <c r="AX290" s="382"/>
      <c r="AY290" s="346"/>
    </row>
    <row r="291" spans="2:51">
      <c r="B291" s="354"/>
      <c r="C291" s="354"/>
      <c r="D291" s="350"/>
      <c r="E291" s="179" t="s">
        <v>1323</v>
      </c>
      <c r="F291" s="354"/>
      <c r="G291" s="357"/>
      <c r="H291" s="357"/>
      <c r="I291" s="360"/>
      <c r="J291" s="363"/>
      <c r="K291" s="466"/>
      <c r="L291" s="369"/>
      <c r="M291" s="463"/>
      <c r="N291" s="375"/>
      <c r="O291" s="372"/>
      <c r="P291" s="440"/>
      <c r="Q291" s="451"/>
      <c r="R291" s="454"/>
      <c r="S291" s="454"/>
      <c r="T291" s="426"/>
      <c r="U291" s="426"/>
      <c r="V291" s="481"/>
      <c r="W291" s="432"/>
      <c r="X291" s="435"/>
      <c r="Y291" s="438"/>
      <c r="Z291" s="445"/>
      <c r="AA291" s="417"/>
      <c r="AB291" s="414"/>
      <c r="AC291" s="420"/>
      <c r="AD291" s="423"/>
      <c r="AE291" s="443"/>
      <c r="AF291" s="443"/>
      <c r="AG291" s="408"/>
      <c r="AH291" s="408"/>
      <c r="AI291" s="411"/>
      <c r="AJ291" s="393"/>
      <c r="AK291" s="396"/>
      <c r="AL291" s="399"/>
      <c r="AM291" s="402"/>
      <c r="AN291" s="405"/>
      <c r="AO291" s="384"/>
      <c r="AP291" s="384"/>
      <c r="AQ291" s="387"/>
      <c r="AR291" s="390"/>
      <c r="AS291" s="390"/>
      <c r="AT291" s="380"/>
      <c r="AU291" s="475"/>
      <c r="AV291" s="382"/>
      <c r="AW291" s="382"/>
      <c r="AX291" s="382"/>
      <c r="AY291" s="346"/>
    </row>
    <row r="292" spans="2:51">
      <c r="B292" s="354"/>
      <c r="C292" s="354"/>
      <c r="D292" s="350"/>
      <c r="E292" s="179" t="s">
        <v>1324</v>
      </c>
      <c r="F292" s="354"/>
      <c r="G292" s="357"/>
      <c r="H292" s="357"/>
      <c r="I292" s="360"/>
      <c r="J292" s="363"/>
      <c r="K292" s="466"/>
      <c r="L292" s="369"/>
      <c r="M292" s="463"/>
      <c r="N292" s="375"/>
      <c r="O292" s="372"/>
      <c r="P292" s="440"/>
      <c r="Q292" s="451"/>
      <c r="R292" s="454"/>
      <c r="S292" s="454"/>
      <c r="T292" s="426"/>
      <c r="U292" s="426"/>
      <c r="V292" s="481"/>
      <c r="W292" s="432"/>
      <c r="X292" s="435"/>
      <c r="Y292" s="438"/>
      <c r="Z292" s="445"/>
      <c r="AA292" s="417"/>
      <c r="AB292" s="414"/>
      <c r="AC292" s="420"/>
      <c r="AD292" s="423"/>
      <c r="AE292" s="443"/>
      <c r="AF292" s="443"/>
      <c r="AG292" s="408"/>
      <c r="AH292" s="408"/>
      <c r="AI292" s="411"/>
      <c r="AJ292" s="393"/>
      <c r="AK292" s="396"/>
      <c r="AL292" s="399"/>
      <c r="AM292" s="402"/>
      <c r="AN292" s="405"/>
      <c r="AO292" s="384"/>
      <c r="AP292" s="384"/>
      <c r="AQ292" s="387"/>
      <c r="AR292" s="390"/>
      <c r="AS292" s="390"/>
      <c r="AT292" s="380"/>
      <c r="AU292" s="475"/>
      <c r="AV292" s="382"/>
      <c r="AW292" s="382"/>
      <c r="AX292" s="382"/>
      <c r="AY292" s="346"/>
    </row>
    <row r="293" spans="2:51">
      <c r="B293" s="354"/>
      <c r="C293" s="354"/>
      <c r="D293" s="350"/>
      <c r="E293" s="179" t="s">
        <v>1325</v>
      </c>
      <c r="F293" s="354"/>
      <c r="G293" s="357"/>
      <c r="H293" s="357"/>
      <c r="I293" s="360"/>
      <c r="J293" s="363"/>
      <c r="K293" s="466"/>
      <c r="L293" s="369"/>
      <c r="M293" s="463"/>
      <c r="N293" s="375"/>
      <c r="O293" s="372"/>
      <c r="P293" s="440"/>
      <c r="Q293" s="451"/>
      <c r="R293" s="454"/>
      <c r="S293" s="454"/>
      <c r="T293" s="426"/>
      <c r="U293" s="426"/>
      <c r="V293" s="481"/>
      <c r="W293" s="432"/>
      <c r="X293" s="435"/>
      <c r="Y293" s="438"/>
      <c r="Z293" s="445"/>
      <c r="AA293" s="417"/>
      <c r="AB293" s="414"/>
      <c r="AC293" s="420"/>
      <c r="AD293" s="423"/>
      <c r="AE293" s="443"/>
      <c r="AF293" s="443"/>
      <c r="AG293" s="408"/>
      <c r="AH293" s="408"/>
      <c r="AI293" s="411"/>
      <c r="AJ293" s="393"/>
      <c r="AK293" s="396"/>
      <c r="AL293" s="399"/>
      <c r="AM293" s="402"/>
      <c r="AN293" s="405"/>
      <c r="AO293" s="384"/>
      <c r="AP293" s="384"/>
      <c r="AQ293" s="387"/>
      <c r="AR293" s="390"/>
      <c r="AS293" s="390"/>
      <c r="AT293" s="380"/>
      <c r="AU293" s="475"/>
      <c r="AV293" s="382"/>
      <c r="AW293" s="382"/>
      <c r="AX293" s="382"/>
      <c r="AY293" s="346"/>
    </row>
    <row r="294" spans="2:51">
      <c r="B294" s="354"/>
      <c r="C294" s="354"/>
      <c r="D294" s="350"/>
      <c r="E294" s="179" t="s">
        <v>1326</v>
      </c>
      <c r="F294" s="354"/>
      <c r="G294" s="357"/>
      <c r="H294" s="357"/>
      <c r="I294" s="360"/>
      <c r="J294" s="363"/>
      <c r="K294" s="466"/>
      <c r="L294" s="369"/>
      <c r="M294" s="463"/>
      <c r="N294" s="375"/>
      <c r="O294" s="372"/>
      <c r="P294" s="440"/>
      <c r="Q294" s="451"/>
      <c r="R294" s="454"/>
      <c r="S294" s="454"/>
      <c r="T294" s="426"/>
      <c r="U294" s="426"/>
      <c r="V294" s="481"/>
      <c r="W294" s="432"/>
      <c r="X294" s="435"/>
      <c r="Y294" s="438"/>
      <c r="Z294" s="445"/>
      <c r="AA294" s="417"/>
      <c r="AB294" s="414"/>
      <c r="AC294" s="420"/>
      <c r="AD294" s="423"/>
      <c r="AE294" s="443"/>
      <c r="AF294" s="443"/>
      <c r="AG294" s="408"/>
      <c r="AH294" s="408"/>
      <c r="AI294" s="411"/>
      <c r="AJ294" s="393"/>
      <c r="AK294" s="396"/>
      <c r="AL294" s="399"/>
      <c r="AM294" s="402"/>
      <c r="AN294" s="405"/>
      <c r="AO294" s="384"/>
      <c r="AP294" s="384"/>
      <c r="AQ294" s="387"/>
      <c r="AR294" s="390"/>
      <c r="AS294" s="390"/>
      <c r="AT294" s="380"/>
      <c r="AU294" s="475"/>
      <c r="AV294" s="382"/>
      <c r="AW294" s="382"/>
      <c r="AX294" s="382"/>
      <c r="AY294" s="346"/>
    </row>
    <row r="295" spans="2:51">
      <c r="B295" s="354"/>
      <c r="C295" s="354"/>
      <c r="D295" s="350"/>
      <c r="E295" s="179" t="s">
        <v>1327</v>
      </c>
      <c r="F295" s="354"/>
      <c r="G295" s="357"/>
      <c r="H295" s="357"/>
      <c r="I295" s="360"/>
      <c r="J295" s="363"/>
      <c r="K295" s="466"/>
      <c r="L295" s="369"/>
      <c r="M295" s="463"/>
      <c r="N295" s="375"/>
      <c r="O295" s="372"/>
      <c r="P295" s="440"/>
      <c r="Q295" s="451"/>
      <c r="R295" s="454"/>
      <c r="S295" s="454"/>
      <c r="T295" s="426"/>
      <c r="U295" s="426"/>
      <c r="V295" s="481"/>
      <c r="W295" s="432"/>
      <c r="X295" s="435"/>
      <c r="Y295" s="438"/>
      <c r="Z295" s="445"/>
      <c r="AA295" s="417"/>
      <c r="AB295" s="414"/>
      <c r="AC295" s="420"/>
      <c r="AD295" s="423"/>
      <c r="AE295" s="443"/>
      <c r="AF295" s="443"/>
      <c r="AG295" s="408"/>
      <c r="AH295" s="408"/>
      <c r="AI295" s="411"/>
      <c r="AJ295" s="393"/>
      <c r="AK295" s="396"/>
      <c r="AL295" s="399"/>
      <c r="AM295" s="402"/>
      <c r="AN295" s="405"/>
      <c r="AO295" s="384"/>
      <c r="AP295" s="384"/>
      <c r="AQ295" s="387"/>
      <c r="AR295" s="390"/>
      <c r="AS295" s="390"/>
      <c r="AT295" s="380"/>
      <c r="AU295" s="475"/>
      <c r="AV295" s="382"/>
      <c r="AW295" s="382"/>
      <c r="AX295" s="382"/>
      <c r="AY295" s="346"/>
    </row>
    <row r="296" spans="2:51">
      <c r="B296" s="354"/>
      <c r="C296" s="354"/>
      <c r="D296" s="350"/>
      <c r="E296" s="179" t="s">
        <v>1328</v>
      </c>
      <c r="F296" s="354"/>
      <c r="G296" s="357"/>
      <c r="H296" s="357"/>
      <c r="I296" s="360"/>
      <c r="J296" s="363"/>
      <c r="K296" s="466"/>
      <c r="L296" s="369"/>
      <c r="M296" s="463"/>
      <c r="N296" s="375"/>
      <c r="O296" s="372"/>
      <c r="P296" s="440"/>
      <c r="Q296" s="451"/>
      <c r="R296" s="454"/>
      <c r="S296" s="454"/>
      <c r="T296" s="426"/>
      <c r="U296" s="426"/>
      <c r="V296" s="481"/>
      <c r="W296" s="432"/>
      <c r="X296" s="435"/>
      <c r="Y296" s="438"/>
      <c r="Z296" s="445"/>
      <c r="AA296" s="417"/>
      <c r="AB296" s="414"/>
      <c r="AC296" s="420"/>
      <c r="AD296" s="423"/>
      <c r="AE296" s="443"/>
      <c r="AF296" s="443"/>
      <c r="AG296" s="408"/>
      <c r="AH296" s="408"/>
      <c r="AI296" s="411"/>
      <c r="AJ296" s="393"/>
      <c r="AK296" s="396"/>
      <c r="AL296" s="399"/>
      <c r="AM296" s="402"/>
      <c r="AN296" s="405"/>
      <c r="AO296" s="384"/>
      <c r="AP296" s="384"/>
      <c r="AQ296" s="387"/>
      <c r="AR296" s="390"/>
      <c r="AS296" s="390"/>
      <c r="AT296" s="380"/>
      <c r="AU296" s="475"/>
      <c r="AV296" s="382"/>
      <c r="AW296" s="382"/>
      <c r="AX296" s="382"/>
      <c r="AY296" s="346"/>
    </row>
    <row r="297" spans="2:51">
      <c r="B297" s="354"/>
      <c r="C297" s="354"/>
      <c r="D297" s="350"/>
      <c r="E297" s="179" t="s">
        <v>1329</v>
      </c>
      <c r="F297" s="354"/>
      <c r="G297" s="357"/>
      <c r="H297" s="357"/>
      <c r="I297" s="360"/>
      <c r="J297" s="363"/>
      <c r="K297" s="466"/>
      <c r="L297" s="369"/>
      <c r="M297" s="463"/>
      <c r="N297" s="375"/>
      <c r="O297" s="372"/>
      <c r="P297" s="440"/>
      <c r="Q297" s="451"/>
      <c r="R297" s="454"/>
      <c r="S297" s="454"/>
      <c r="T297" s="426"/>
      <c r="U297" s="426"/>
      <c r="V297" s="481"/>
      <c r="W297" s="432"/>
      <c r="X297" s="435"/>
      <c r="Y297" s="438"/>
      <c r="Z297" s="445"/>
      <c r="AA297" s="417"/>
      <c r="AB297" s="414"/>
      <c r="AC297" s="420"/>
      <c r="AD297" s="423"/>
      <c r="AE297" s="443"/>
      <c r="AF297" s="443"/>
      <c r="AG297" s="408"/>
      <c r="AH297" s="408"/>
      <c r="AI297" s="411"/>
      <c r="AJ297" s="393"/>
      <c r="AK297" s="396"/>
      <c r="AL297" s="399"/>
      <c r="AM297" s="402"/>
      <c r="AN297" s="405"/>
      <c r="AO297" s="384"/>
      <c r="AP297" s="384"/>
      <c r="AQ297" s="387"/>
      <c r="AR297" s="390"/>
      <c r="AS297" s="390"/>
      <c r="AT297" s="380"/>
      <c r="AU297" s="475"/>
      <c r="AV297" s="382"/>
      <c r="AW297" s="382"/>
      <c r="AX297" s="382"/>
      <c r="AY297" s="346"/>
    </row>
    <row r="298" spans="2:51">
      <c r="B298" s="354"/>
      <c r="C298" s="354"/>
      <c r="D298" s="350"/>
      <c r="E298" s="179" t="s">
        <v>1330</v>
      </c>
      <c r="F298" s="354"/>
      <c r="G298" s="357"/>
      <c r="H298" s="357"/>
      <c r="I298" s="360"/>
      <c r="J298" s="363"/>
      <c r="K298" s="466"/>
      <c r="L298" s="369"/>
      <c r="M298" s="463"/>
      <c r="N298" s="375"/>
      <c r="O298" s="372"/>
      <c r="P298" s="440"/>
      <c r="Q298" s="451"/>
      <c r="R298" s="454"/>
      <c r="S298" s="454"/>
      <c r="T298" s="426"/>
      <c r="U298" s="426"/>
      <c r="V298" s="481"/>
      <c r="W298" s="432"/>
      <c r="X298" s="435"/>
      <c r="Y298" s="438"/>
      <c r="Z298" s="445"/>
      <c r="AA298" s="417"/>
      <c r="AB298" s="414"/>
      <c r="AC298" s="420"/>
      <c r="AD298" s="423"/>
      <c r="AE298" s="443"/>
      <c r="AF298" s="443"/>
      <c r="AG298" s="408"/>
      <c r="AH298" s="408"/>
      <c r="AI298" s="411"/>
      <c r="AJ298" s="393"/>
      <c r="AK298" s="396"/>
      <c r="AL298" s="399"/>
      <c r="AM298" s="402"/>
      <c r="AN298" s="405"/>
      <c r="AO298" s="384"/>
      <c r="AP298" s="384"/>
      <c r="AQ298" s="387"/>
      <c r="AR298" s="390"/>
      <c r="AS298" s="390"/>
      <c r="AT298" s="380"/>
      <c r="AU298" s="475"/>
      <c r="AV298" s="382"/>
      <c r="AW298" s="382"/>
      <c r="AX298" s="382"/>
      <c r="AY298" s="346"/>
    </row>
    <row r="299" spans="2:51">
      <c r="B299" s="354"/>
      <c r="C299" s="354"/>
      <c r="D299" s="350"/>
      <c r="E299" s="179" t="s">
        <v>1331</v>
      </c>
      <c r="F299" s="354"/>
      <c r="G299" s="357"/>
      <c r="H299" s="357"/>
      <c r="I299" s="360"/>
      <c r="J299" s="363"/>
      <c r="K299" s="466"/>
      <c r="L299" s="369"/>
      <c r="M299" s="463"/>
      <c r="N299" s="375"/>
      <c r="O299" s="372"/>
      <c r="P299" s="440"/>
      <c r="Q299" s="451"/>
      <c r="R299" s="454"/>
      <c r="S299" s="454"/>
      <c r="T299" s="426"/>
      <c r="U299" s="426"/>
      <c r="V299" s="481"/>
      <c r="W299" s="432"/>
      <c r="X299" s="435"/>
      <c r="Y299" s="438"/>
      <c r="Z299" s="445"/>
      <c r="AA299" s="417"/>
      <c r="AB299" s="414"/>
      <c r="AC299" s="420"/>
      <c r="AD299" s="423"/>
      <c r="AE299" s="443"/>
      <c r="AF299" s="443"/>
      <c r="AG299" s="408"/>
      <c r="AH299" s="408"/>
      <c r="AI299" s="411"/>
      <c r="AJ299" s="393"/>
      <c r="AK299" s="396"/>
      <c r="AL299" s="399"/>
      <c r="AM299" s="402"/>
      <c r="AN299" s="405"/>
      <c r="AO299" s="384"/>
      <c r="AP299" s="384"/>
      <c r="AQ299" s="387"/>
      <c r="AR299" s="390"/>
      <c r="AS299" s="390"/>
      <c r="AT299" s="380"/>
      <c r="AU299" s="475"/>
      <c r="AV299" s="382"/>
      <c r="AW299" s="382"/>
      <c r="AX299" s="382"/>
      <c r="AY299" s="346"/>
    </row>
    <row r="300" spans="2:51">
      <c r="B300" s="355"/>
      <c r="C300" s="355"/>
      <c r="D300" s="349"/>
      <c r="E300" s="180" t="s">
        <v>1332</v>
      </c>
      <c r="F300" s="355"/>
      <c r="G300" s="358"/>
      <c r="H300" s="358"/>
      <c r="I300" s="361"/>
      <c r="J300" s="364"/>
      <c r="K300" s="467"/>
      <c r="L300" s="370"/>
      <c r="M300" s="464"/>
      <c r="N300" s="376"/>
      <c r="O300" s="373"/>
      <c r="P300" s="378"/>
      <c r="Q300" s="452"/>
      <c r="R300" s="455"/>
      <c r="S300" s="455"/>
      <c r="T300" s="427"/>
      <c r="U300" s="427"/>
      <c r="V300" s="482"/>
      <c r="W300" s="433"/>
      <c r="X300" s="436"/>
      <c r="Y300" s="439"/>
      <c r="Z300" s="446"/>
      <c r="AA300" s="418"/>
      <c r="AB300" s="415"/>
      <c r="AC300" s="421"/>
      <c r="AD300" s="424"/>
      <c r="AE300" s="442"/>
      <c r="AF300" s="442"/>
      <c r="AG300" s="409"/>
      <c r="AH300" s="409"/>
      <c r="AI300" s="412"/>
      <c r="AJ300" s="394"/>
      <c r="AK300" s="397"/>
      <c r="AL300" s="400"/>
      <c r="AM300" s="403"/>
      <c r="AN300" s="406"/>
      <c r="AO300" s="385"/>
      <c r="AP300" s="385"/>
      <c r="AQ300" s="388"/>
      <c r="AR300" s="391"/>
      <c r="AS300" s="391"/>
      <c r="AT300" s="381"/>
      <c r="AU300" s="476"/>
      <c r="AV300" s="352"/>
      <c r="AW300" s="352"/>
      <c r="AX300" s="352"/>
      <c r="AY300" s="347"/>
    </row>
    <row r="301" spans="2:51">
      <c r="B301" s="353" t="s">
        <v>1249</v>
      </c>
      <c r="C301" s="353">
        <v>49201500</v>
      </c>
      <c r="D301" s="348" t="s">
        <v>1338</v>
      </c>
      <c r="E301" s="178" t="s">
        <v>1339</v>
      </c>
      <c r="F301" s="353" t="s">
        <v>29</v>
      </c>
      <c r="G301" s="356">
        <v>1</v>
      </c>
      <c r="H301" s="356" t="s">
        <v>228</v>
      </c>
      <c r="I301" s="359" t="s">
        <v>242</v>
      </c>
      <c r="J301" s="362">
        <v>46184</v>
      </c>
      <c r="K301" s="365" t="s">
        <v>1254</v>
      </c>
      <c r="L301" s="368" t="s">
        <v>236</v>
      </c>
      <c r="M301" s="462" t="s">
        <v>1255</v>
      </c>
      <c r="N301" s="374">
        <v>450000</v>
      </c>
      <c r="O301" s="371" t="s">
        <v>240</v>
      </c>
      <c r="P301" s="377" t="s">
        <v>234</v>
      </c>
      <c r="Q301" s="386">
        <v>450000</v>
      </c>
      <c r="R301" s="389">
        <v>85500</v>
      </c>
      <c r="S301" s="389">
        <v>535500</v>
      </c>
      <c r="T301" s="425">
        <v>450000</v>
      </c>
      <c r="U301" s="425">
        <v>535500</v>
      </c>
      <c r="V301" s="428" t="s">
        <v>242</v>
      </c>
      <c r="W301" s="431">
        <v>46184</v>
      </c>
      <c r="X301" s="471" t="s">
        <v>1256</v>
      </c>
      <c r="Y301" s="437" t="s">
        <v>231</v>
      </c>
      <c r="Z301" s="444" t="s">
        <v>1257</v>
      </c>
      <c r="AA301" s="416">
        <v>328000</v>
      </c>
      <c r="AB301" s="413" t="s">
        <v>240</v>
      </c>
      <c r="AC301" s="419" t="s">
        <v>234</v>
      </c>
      <c r="AD301" s="422">
        <v>328000</v>
      </c>
      <c r="AE301" s="441">
        <v>62320</v>
      </c>
      <c r="AF301" s="441">
        <v>390320</v>
      </c>
      <c r="AG301" s="407">
        <v>328000</v>
      </c>
      <c r="AH301" s="407">
        <v>390320</v>
      </c>
      <c r="AI301" s="410" t="s">
        <v>242</v>
      </c>
      <c r="AJ301" s="392">
        <v>46184</v>
      </c>
      <c r="AK301" s="468" t="s">
        <v>1269</v>
      </c>
      <c r="AL301" s="398" t="s">
        <v>231</v>
      </c>
      <c r="AM301" s="401" t="s">
        <v>1270</v>
      </c>
      <c r="AN301" s="404">
        <v>450000</v>
      </c>
      <c r="AO301" s="383" t="s">
        <v>240</v>
      </c>
      <c r="AP301" s="383" t="s">
        <v>234</v>
      </c>
      <c r="AQ301" s="386">
        <v>450000</v>
      </c>
      <c r="AR301" s="389">
        <v>85500</v>
      </c>
      <c r="AS301" s="389">
        <v>535500</v>
      </c>
      <c r="AT301" s="379">
        <v>450000</v>
      </c>
      <c r="AU301" s="474">
        <v>535500</v>
      </c>
      <c r="AV301" s="351">
        <v>487106.67</v>
      </c>
      <c r="AW301" s="351">
        <v>487106.67</v>
      </c>
      <c r="AX301" s="351">
        <v>83819.710000000006</v>
      </c>
      <c r="AY301" s="345">
        <v>0.1721</v>
      </c>
    </row>
    <row r="302" spans="2:51" ht="24">
      <c r="B302" s="355"/>
      <c r="C302" s="355"/>
      <c r="D302" s="349"/>
      <c r="E302" s="180" t="s">
        <v>1340</v>
      </c>
      <c r="F302" s="355"/>
      <c r="G302" s="358"/>
      <c r="H302" s="358"/>
      <c r="I302" s="361"/>
      <c r="J302" s="364"/>
      <c r="K302" s="367"/>
      <c r="L302" s="370"/>
      <c r="M302" s="464"/>
      <c r="N302" s="376"/>
      <c r="O302" s="373"/>
      <c r="P302" s="378"/>
      <c r="Q302" s="388"/>
      <c r="R302" s="391"/>
      <c r="S302" s="391"/>
      <c r="T302" s="427"/>
      <c r="U302" s="427"/>
      <c r="V302" s="430"/>
      <c r="W302" s="433"/>
      <c r="X302" s="473"/>
      <c r="Y302" s="439"/>
      <c r="Z302" s="446"/>
      <c r="AA302" s="418"/>
      <c r="AB302" s="415"/>
      <c r="AC302" s="421"/>
      <c r="AD302" s="424"/>
      <c r="AE302" s="442"/>
      <c r="AF302" s="442"/>
      <c r="AG302" s="409"/>
      <c r="AH302" s="409"/>
      <c r="AI302" s="412"/>
      <c r="AJ302" s="394"/>
      <c r="AK302" s="470"/>
      <c r="AL302" s="400"/>
      <c r="AM302" s="403"/>
      <c r="AN302" s="406"/>
      <c r="AO302" s="385"/>
      <c r="AP302" s="385"/>
      <c r="AQ302" s="388"/>
      <c r="AR302" s="391"/>
      <c r="AS302" s="391"/>
      <c r="AT302" s="381"/>
      <c r="AU302" s="476"/>
      <c r="AV302" s="352"/>
      <c r="AW302" s="352"/>
      <c r="AX302" s="352"/>
      <c r="AY302" s="347"/>
    </row>
    <row r="303" spans="2:51">
      <c r="B303" s="353" t="s">
        <v>1249</v>
      </c>
      <c r="C303" s="353">
        <v>49201500</v>
      </c>
      <c r="D303" s="348" t="s">
        <v>1341</v>
      </c>
      <c r="E303" s="178" t="s">
        <v>1342</v>
      </c>
      <c r="F303" s="353" t="s">
        <v>29</v>
      </c>
      <c r="G303" s="356">
        <v>1</v>
      </c>
      <c r="H303" s="356" t="s">
        <v>228</v>
      </c>
      <c r="I303" s="359" t="s">
        <v>242</v>
      </c>
      <c r="J303" s="362">
        <v>46184</v>
      </c>
      <c r="K303" s="365" t="s">
        <v>1254</v>
      </c>
      <c r="L303" s="368" t="s">
        <v>236</v>
      </c>
      <c r="M303" s="462" t="s">
        <v>1255</v>
      </c>
      <c r="N303" s="374">
        <v>500000</v>
      </c>
      <c r="O303" s="371" t="s">
        <v>240</v>
      </c>
      <c r="P303" s="377" t="s">
        <v>234</v>
      </c>
      <c r="Q303" s="386">
        <v>500000</v>
      </c>
      <c r="R303" s="389">
        <v>95000</v>
      </c>
      <c r="S303" s="389">
        <v>595000</v>
      </c>
      <c r="T303" s="425">
        <v>500000</v>
      </c>
      <c r="U303" s="425">
        <v>595000</v>
      </c>
      <c r="V303" s="428" t="s">
        <v>242</v>
      </c>
      <c r="W303" s="431">
        <v>46184</v>
      </c>
      <c r="X303" s="471" t="s">
        <v>1256</v>
      </c>
      <c r="Y303" s="437" t="s">
        <v>231</v>
      </c>
      <c r="Z303" s="444" t="s">
        <v>1257</v>
      </c>
      <c r="AA303" s="416">
        <v>378000</v>
      </c>
      <c r="AB303" s="413" t="s">
        <v>240</v>
      </c>
      <c r="AC303" s="419" t="s">
        <v>234</v>
      </c>
      <c r="AD303" s="422">
        <v>378000</v>
      </c>
      <c r="AE303" s="441">
        <v>71820</v>
      </c>
      <c r="AF303" s="441">
        <v>449820</v>
      </c>
      <c r="AG303" s="407">
        <v>378000</v>
      </c>
      <c r="AH303" s="407">
        <v>449820</v>
      </c>
      <c r="AI303" s="410" t="s">
        <v>242</v>
      </c>
      <c r="AJ303" s="392">
        <v>46184</v>
      </c>
      <c r="AK303" s="468" t="s">
        <v>1269</v>
      </c>
      <c r="AL303" s="398" t="s">
        <v>231</v>
      </c>
      <c r="AM303" s="401" t="s">
        <v>1270</v>
      </c>
      <c r="AN303" s="404">
        <v>500000</v>
      </c>
      <c r="AO303" s="383" t="s">
        <v>240</v>
      </c>
      <c r="AP303" s="383" t="s">
        <v>234</v>
      </c>
      <c r="AQ303" s="386">
        <v>500000</v>
      </c>
      <c r="AR303" s="389">
        <v>95000</v>
      </c>
      <c r="AS303" s="389">
        <v>595000</v>
      </c>
      <c r="AT303" s="379">
        <v>500000</v>
      </c>
      <c r="AU303" s="474">
        <v>595000</v>
      </c>
      <c r="AV303" s="351">
        <v>546606.67000000004</v>
      </c>
      <c r="AW303" s="351">
        <v>546606.67000000004</v>
      </c>
      <c r="AX303" s="351">
        <v>83819.710000000006</v>
      </c>
      <c r="AY303" s="345">
        <v>0.15329999999999999</v>
      </c>
    </row>
    <row r="304" spans="2:51" ht="24">
      <c r="B304" s="355"/>
      <c r="C304" s="355"/>
      <c r="D304" s="349"/>
      <c r="E304" s="180" t="s">
        <v>1343</v>
      </c>
      <c r="F304" s="355"/>
      <c r="G304" s="358"/>
      <c r="H304" s="358"/>
      <c r="I304" s="361"/>
      <c r="J304" s="364"/>
      <c r="K304" s="367"/>
      <c r="L304" s="370"/>
      <c r="M304" s="464"/>
      <c r="N304" s="376"/>
      <c r="O304" s="373"/>
      <c r="P304" s="378"/>
      <c r="Q304" s="388"/>
      <c r="R304" s="391"/>
      <c r="S304" s="391"/>
      <c r="T304" s="427"/>
      <c r="U304" s="427"/>
      <c r="V304" s="430"/>
      <c r="W304" s="433"/>
      <c r="X304" s="473"/>
      <c r="Y304" s="439"/>
      <c r="Z304" s="446"/>
      <c r="AA304" s="418"/>
      <c r="AB304" s="415"/>
      <c r="AC304" s="421"/>
      <c r="AD304" s="424"/>
      <c r="AE304" s="442"/>
      <c r="AF304" s="442"/>
      <c r="AG304" s="409"/>
      <c r="AH304" s="409"/>
      <c r="AI304" s="412"/>
      <c r="AJ304" s="394"/>
      <c r="AK304" s="470"/>
      <c r="AL304" s="400"/>
      <c r="AM304" s="403"/>
      <c r="AN304" s="406"/>
      <c r="AO304" s="385"/>
      <c r="AP304" s="385"/>
      <c r="AQ304" s="388"/>
      <c r="AR304" s="391"/>
      <c r="AS304" s="391"/>
      <c r="AT304" s="381"/>
      <c r="AU304" s="476"/>
      <c r="AV304" s="352"/>
      <c r="AW304" s="352"/>
      <c r="AX304" s="352"/>
      <c r="AY304" s="347"/>
    </row>
    <row r="305" spans="2:51" ht="36">
      <c r="B305" s="182" t="s">
        <v>1249</v>
      </c>
      <c r="C305" s="182">
        <v>41111904</v>
      </c>
      <c r="D305" s="181" t="s">
        <v>1344</v>
      </c>
      <c r="E305" s="183" t="s">
        <v>1345</v>
      </c>
      <c r="F305" s="182" t="s">
        <v>29</v>
      </c>
      <c r="G305" s="184">
        <v>1</v>
      </c>
      <c r="H305" s="184" t="s">
        <v>228</v>
      </c>
      <c r="I305" s="185" t="s">
        <v>242</v>
      </c>
      <c r="J305" s="186">
        <v>46184</v>
      </c>
      <c r="K305" s="187" t="s">
        <v>1254</v>
      </c>
      <c r="L305" s="188" t="s">
        <v>236</v>
      </c>
      <c r="M305" s="189" t="s">
        <v>1255</v>
      </c>
      <c r="N305" s="232">
        <v>48000</v>
      </c>
      <c r="O305" s="224" t="s">
        <v>240</v>
      </c>
      <c r="P305" s="233" t="s">
        <v>234</v>
      </c>
      <c r="Q305" s="190">
        <v>48000</v>
      </c>
      <c r="R305" s="191">
        <v>9120</v>
      </c>
      <c r="S305" s="191">
        <v>57120</v>
      </c>
      <c r="T305" s="192">
        <v>48000</v>
      </c>
      <c r="U305" s="192">
        <v>57120</v>
      </c>
      <c r="V305" s="218" t="s">
        <v>242</v>
      </c>
      <c r="W305" s="194">
        <v>46184</v>
      </c>
      <c r="X305" s="220" t="s">
        <v>1262</v>
      </c>
      <c r="Y305" s="196" t="s">
        <v>231</v>
      </c>
      <c r="Z305" s="197" t="s">
        <v>1263</v>
      </c>
      <c r="AA305" s="198">
        <v>45000</v>
      </c>
      <c r="AB305" s="199" t="s">
        <v>240</v>
      </c>
      <c r="AC305" s="200" t="s">
        <v>234</v>
      </c>
      <c r="AD305" s="201">
        <v>45000</v>
      </c>
      <c r="AE305" s="202">
        <v>8550</v>
      </c>
      <c r="AF305" s="202">
        <v>53550</v>
      </c>
      <c r="AG305" s="203">
        <v>45000</v>
      </c>
      <c r="AH305" s="203">
        <v>53550</v>
      </c>
      <c r="AI305" s="204" t="s">
        <v>242</v>
      </c>
      <c r="AJ305" s="205">
        <v>46184</v>
      </c>
      <c r="AK305" s="207" t="s">
        <v>1269</v>
      </c>
      <c r="AL305" s="208" t="s">
        <v>231</v>
      </c>
      <c r="AM305" s="209" t="s">
        <v>1270</v>
      </c>
      <c r="AN305" s="210">
        <v>48000</v>
      </c>
      <c r="AO305" s="211" t="s">
        <v>240</v>
      </c>
      <c r="AP305" s="211" t="s">
        <v>234</v>
      </c>
      <c r="AQ305" s="212">
        <v>48000</v>
      </c>
      <c r="AR305" s="213">
        <v>9120</v>
      </c>
      <c r="AS305" s="213">
        <v>57120</v>
      </c>
      <c r="AT305" s="214">
        <v>48000</v>
      </c>
      <c r="AU305" s="215">
        <v>57120</v>
      </c>
      <c r="AV305" s="216">
        <v>55930</v>
      </c>
      <c r="AW305" s="216">
        <v>55930</v>
      </c>
      <c r="AX305" s="216">
        <v>2061.14</v>
      </c>
      <c r="AY305" s="217">
        <v>3.6900000000000002E-2</v>
      </c>
    </row>
    <row r="306" spans="2:51" ht="108">
      <c r="B306" s="182" t="s">
        <v>1249</v>
      </c>
      <c r="C306" s="182">
        <v>46181602</v>
      </c>
      <c r="D306" s="181" t="s">
        <v>1346</v>
      </c>
      <c r="E306" s="183" t="s">
        <v>1347</v>
      </c>
      <c r="F306" s="182" t="s">
        <v>29</v>
      </c>
      <c r="G306" s="184">
        <v>1</v>
      </c>
      <c r="H306" s="184" t="s">
        <v>228</v>
      </c>
      <c r="I306" s="185" t="s">
        <v>242</v>
      </c>
      <c r="J306" s="186">
        <v>46184</v>
      </c>
      <c r="K306" s="187" t="s">
        <v>1254</v>
      </c>
      <c r="L306" s="188" t="s">
        <v>236</v>
      </c>
      <c r="M306" s="189" t="s">
        <v>1255</v>
      </c>
      <c r="N306" s="232">
        <v>12000</v>
      </c>
      <c r="O306" s="224" t="s">
        <v>240</v>
      </c>
      <c r="P306" s="233" t="s">
        <v>234</v>
      </c>
      <c r="Q306" s="190">
        <v>12000</v>
      </c>
      <c r="R306" s="191">
        <v>2280</v>
      </c>
      <c r="S306" s="191">
        <v>14280</v>
      </c>
      <c r="T306" s="192">
        <v>12000</v>
      </c>
      <c r="U306" s="192">
        <v>14280</v>
      </c>
      <c r="V306" s="218" t="s">
        <v>242</v>
      </c>
      <c r="W306" s="194">
        <v>46184</v>
      </c>
      <c r="X306" s="220" t="s">
        <v>1348</v>
      </c>
      <c r="Y306" s="196" t="s">
        <v>236</v>
      </c>
      <c r="Z306" s="197" t="s">
        <v>1349</v>
      </c>
      <c r="AA306" s="198">
        <v>10800</v>
      </c>
      <c r="AB306" s="199" t="s">
        <v>233</v>
      </c>
      <c r="AC306" s="200" t="s">
        <v>234</v>
      </c>
      <c r="AD306" s="201">
        <v>9075.6299999999992</v>
      </c>
      <c r="AE306" s="202">
        <v>1724</v>
      </c>
      <c r="AF306" s="202">
        <v>10800</v>
      </c>
      <c r="AG306" s="203">
        <v>9076</v>
      </c>
      <c r="AH306" s="203">
        <v>10800</v>
      </c>
      <c r="AI306" s="204" t="s">
        <v>242</v>
      </c>
      <c r="AJ306" s="205">
        <v>46184</v>
      </c>
      <c r="AK306" s="207" t="s">
        <v>1269</v>
      </c>
      <c r="AL306" s="208" t="s">
        <v>231</v>
      </c>
      <c r="AM306" s="209" t="s">
        <v>1270</v>
      </c>
      <c r="AN306" s="210">
        <v>12000</v>
      </c>
      <c r="AO306" s="211" t="s">
        <v>240</v>
      </c>
      <c r="AP306" s="211" t="s">
        <v>234</v>
      </c>
      <c r="AQ306" s="212">
        <v>12000</v>
      </c>
      <c r="AR306" s="213">
        <v>2280</v>
      </c>
      <c r="AS306" s="213">
        <v>14280</v>
      </c>
      <c r="AT306" s="214">
        <v>12000</v>
      </c>
      <c r="AU306" s="215">
        <v>14280</v>
      </c>
      <c r="AV306" s="216">
        <v>13120</v>
      </c>
      <c r="AW306" s="216">
        <v>13120</v>
      </c>
      <c r="AX306" s="216">
        <v>2009.18</v>
      </c>
      <c r="AY306" s="217">
        <v>0.15310000000000001</v>
      </c>
    </row>
    <row r="307" spans="2:51" ht="48" customHeight="1">
      <c r="B307" s="353" t="s">
        <v>1249</v>
      </c>
      <c r="C307" s="353">
        <v>49161500</v>
      </c>
      <c r="D307" s="348" t="s">
        <v>1350</v>
      </c>
      <c r="E307" s="178" t="s">
        <v>1351</v>
      </c>
      <c r="F307" s="353" t="s">
        <v>29</v>
      </c>
      <c r="G307" s="356">
        <v>1</v>
      </c>
      <c r="H307" s="356" t="s">
        <v>228</v>
      </c>
      <c r="I307" s="359" t="s">
        <v>242</v>
      </c>
      <c r="J307" s="362">
        <v>46184</v>
      </c>
      <c r="K307" s="365" t="s">
        <v>1262</v>
      </c>
      <c r="L307" s="368" t="s">
        <v>231</v>
      </c>
      <c r="M307" s="462" t="s">
        <v>1263</v>
      </c>
      <c r="N307" s="374">
        <v>70000</v>
      </c>
      <c r="O307" s="371" t="s">
        <v>240</v>
      </c>
      <c r="P307" s="377" t="s">
        <v>234</v>
      </c>
      <c r="Q307" s="450">
        <v>70000</v>
      </c>
      <c r="R307" s="453">
        <v>13300</v>
      </c>
      <c r="S307" s="453">
        <v>83300</v>
      </c>
      <c r="T307" s="425">
        <v>70000</v>
      </c>
      <c r="U307" s="425">
        <v>83300</v>
      </c>
      <c r="V307" s="428" t="s">
        <v>242</v>
      </c>
      <c r="W307" s="431">
        <v>46184</v>
      </c>
      <c r="X307" s="471" t="s">
        <v>1357</v>
      </c>
      <c r="Y307" s="437" t="s">
        <v>236</v>
      </c>
      <c r="Z307" s="444" t="s">
        <v>1358</v>
      </c>
      <c r="AA307" s="416">
        <v>69000</v>
      </c>
      <c r="AB307" s="413" t="s">
        <v>233</v>
      </c>
      <c r="AC307" s="419" t="s">
        <v>234</v>
      </c>
      <c r="AD307" s="422">
        <v>57983.19</v>
      </c>
      <c r="AE307" s="441">
        <v>11017</v>
      </c>
      <c r="AF307" s="441">
        <v>69000</v>
      </c>
      <c r="AG307" s="407">
        <v>57983</v>
      </c>
      <c r="AH307" s="407">
        <v>69000</v>
      </c>
      <c r="AI307" s="410" t="s">
        <v>242</v>
      </c>
      <c r="AJ307" s="392">
        <v>46184</v>
      </c>
      <c r="AK307" s="468" t="s">
        <v>1258</v>
      </c>
      <c r="AL307" s="398" t="s">
        <v>231</v>
      </c>
      <c r="AM307" s="401" t="s">
        <v>1259</v>
      </c>
      <c r="AN307" s="404">
        <v>59900</v>
      </c>
      <c r="AO307" s="383" t="s">
        <v>240</v>
      </c>
      <c r="AP307" s="383" t="s">
        <v>234</v>
      </c>
      <c r="AQ307" s="386">
        <v>59900</v>
      </c>
      <c r="AR307" s="389">
        <v>11381</v>
      </c>
      <c r="AS307" s="389">
        <v>71281</v>
      </c>
      <c r="AT307" s="379">
        <v>59900</v>
      </c>
      <c r="AU307" s="474">
        <v>71281</v>
      </c>
      <c r="AV307" s="351">
        <v>74527</v>
      </c>
      <c r="AW307" s="351">
        <v>74527</v>
      </c>
      <c r="AX307" s="351">
        <v>7682.77</v>
      </c>
      <c r="AY307" s="345">
        <v>0.1031</v>
      </c>
    </row>
    <row r="308" spans="2:51" ht="24">
      <c r="B308" s="354"/>
      <c r="C308" s="354"/>
      <c r="D308" s="350"/>
      <c r="E308" s="179" t="s">
        <v>1352</v>
      </c>
      <c r="F308" s="354"/>
      <c r="G308" s="357"/>
      <c r="H308" s="357"/>
      <c r="I308" s="360"/>
      <c r="J308" s="363"/>
      <c r="K308" s="366"/>
      <c r="L308" s="369"/>
      <c r="M308" s="463"/>
      <c r="N308" s="375"/>
      <c r="O308" s="372"/>
      <c r="P308" s="440"/>
      <c r="Q308" s="451"/>
      <c r="R308" s="454"/>
      <c r="S308" s="454"/>
      <c r="T308" s="426"/>
      <c r="U308" s="426"/>
      <c r="V308" s="429"/>
      <c r="W308" s="432"/>
      <c r="X308" s="472"/>
      <c r="Y308" s="438"/>
      <c r="Z308" s="445"/>
      <c r="AA308" s="417"/>
      <c r="AB308" s="414"/>
      <c r="AC308" s="420"/>
      <c r="AD308" s="423"/>
      <c r="AE308" s="443"/>
      <c r="AF308" s="443"/>
      <c r="AG308" s="408"/>
      <c r="AH308" s="408"/>
      <c r="AI308" s="411"/>
      <c r="AJ308" s="393"/>
      <c r="AK308" s="469"/>
      <c r="AL308" s="399"/>
      <c r="AM308" s="402"/>
      <c r="AN308" s="405"/>
      <c r="AO308" s="384"/>
      <c r="AP308" s="384"/>
      <c r="AQ308" s="387"/>
      <c r="AR308" s="390"/>
      <c r="AS308" s="390"/>
      <c r="AT308" s="380"/>
      <c r="AU308" s="475"/>
      <c r="AV308" s="382"/>
      <c r="AW308" s="382"/>
      <c r="AX308" s="382"/>
      <c r="AY308" s="346"/>
    </row>
    <row r="309" spans="2:51" ht="24">
      <c r="B309" s="354"/>
      <c r="C309" s="354"/>
      <c r="D309" s="350"/>
      <c r="E309" s="179" t="s">
        <v>1353</v>
      </c>
      <c r="F309" s="354"/>
      <c r="G309" s="357"/>
      <c r="H309" s="357"/>
      <c r="I309" s="360"/>
      <c r="J309" s="363"/>
      <c r="K309" s="366"/>
      <c r="L309" s="369"/>
      <c r="M309" s="463"/>
      <c r="N309" s="375"/>
      <c r="O309" s="372"/>
      <c r="P309" s="440"/>
      <c r="Q309" s="451"/>
      <c r="R309" s="454"/>
      <c r="S309" s="454"/>
      <c r="T309" s="426"/>
      <c r="U309" s="426"/>
      <c r="V309" s="429"/>
      <c r="W309" s="432"/>
      <c r="X309" s="472"/>
      <c r="Y309" s="438"/>
      <c r="Z309" s="445"/>
      <c r="AA309" s="417"/>
      <c r="AB309" s="414"/>
      <c r="AC309" s="420"/>
      <c r="AD309" s="423"/>
      <c r="AE309" s="443"/>
      <c r="AF309" s="443"/>
      <c r="AG309" s="408"/>
      <c r="AH309" s="408"/>
      <c r="AI309" s="411"/>
      <c r="AJ309" s="393"/>
      <c r="AK309" s="469"/>
      <c r="AL309" s="399"/>
      <c r="AM309" s="402"/>
      <c r="AN309" s="405"/>
      <c r="AO309" s="384"/>
      <c r="AP309" s="384"/>
      <c r="AQ309" s="387"/>
      <c r="AR309" s="390"/>
      <c r="AS309" s="390"/>
      <c r="AT309" s="380"/>
      <c r="AU309" s="475"/>
      <c r="AV309" s="382"/>
      <c r="AW309" s="382"/>
      <c r="AX309" s="382"/>
      <c r="AY309" s="346"/>
    </row>
    <row r="310" spans="2:51" ht="24">
      <c r="B310" s="354"/>
      <c r="C310" s="354"/>
      <c r="D310" s="350"/>
      <c r="E310" s="179" t="s">
        <v>1354</v>
      </c>
      <c r="F310" s="354"/>
      <c r="G310" s="357"/>
      <c r="H310" s="357"/>
      <c r="I310" s="360"/>
      <c r="J310" s="363"/>
      <c r="K310" s="366"/>
      <c r="L310" s="369"/>
      <c r="M310" s="463"/>
      <c r="N310" s="375"/>
      <c r="O310" s="372"/>
      <c r="P310" s="440"/>
      <c r="Q310" s="451"/>
      <c r="R310" s="454"/>
      <c r="S310" s="454"/>
      <c r="T310" s="426"/>
      <c r="U310" s="426"/>
      <c r="V310" s="429"/>
      <c r="W310" s="432"/>
      <c r="X310" s="472"/>
      <c r="Y310" s="438"/>
      <c r="Z310" s="445"/>
      <c r="AA310" s="417"/>
      <c r="AB310" s="414"/>
      <c r="AC310" s="420"/>
      <c r="AD310" s="423"/>
      <c r="AE310" s="443"/>
      <c r="AF310" s="443"/>
      <c r="AG310" s="408"/>
      <c r="AH310" s="408"/>
      <c r="AI310" s="411"/>
      <c r="AJ310" s="393"/>
      <c r="AK310" s="469"/>
      <c r="AL310" s="399"/>
      <c r="AM310" s="402"/>
      <c r="AN310" s="405"/>
      <c r="AO310" s="384"/>
      <c r="AP310" s="384"/>
      <c r="AQ310" s="387"/>
      <c r="AR310" s="390"/>
      <c r="AS310" s="390"/>
      <c r="AT310" s="380"/>
      <c r="AU310" s="475"/>
      <c r="AV310" s="382"/>
      <c r="AW310" s="382"/>
      <c r="AX310" s="382"/>
      <c r="AY310" s="346"/>
    </row>
    <row r="311" spans="2:51" ht="24">
      <c r="B311" s="354"/>
      <c r="C311" s="354"/>
      <c r="D311" s="350"/>
      <c r="E311" s="179" t="s">
        <v>1355</v>
      </c>
      <c r="F311" s="354"/>
      <c r="G311" s="357"/>
      <c r="H311" s="357"/>
      <c r="I311" s="360"/>
      <c r="J311" s="363"/>
      <c r="K311" s="366"/>
      <c r="L311" s="369"/>
      <c r="M311" s="463"/>
      <c r="N311" s="375"/>
      <c r="O311" s="372"/>
      <c r="P311" s="440"/>
      <c r="Q311" s="451"/>
      <c r="R311" s="454"/>
      <c r="S311" s="454"/>
      <c r="T311" s="426"/>
      <c r="U311" s="426"/>
      <c r="V311" s="429"/>
      <c r="W311" s="432"/>
      <c r="X311" s="472"/>
      <c r="Y311" s="438"/>
      <c r="Z311" s="445"/>
      <c r="AA311" s="417"/>
      <c r="AB311" s="414"/>
      <c r="AC311" s="420"/>
      <c r="AD311" s="423"/>
      <c r="AE311" s="443"/>
      <c r="AF311" s="443"/>
      <c r="AG311" s="408"/>
      <c r="AH311" s="408"/>
      <c r="AI311" s="411"/>
      <c r="AJ311" s="393"/>
      <c r="AK311" s="469"/>
      <c r="AL311" s="399"/>
      <c r="AM311" s="402"/>
      <c r="AN311" s="405"/>
      <c r="AO311" s="384"/>
      <c r="AP311" s="384"/>
      <c r="AQ311" s="387"/>
      <c r="AR311" s="390"/>
      <c r="AS311" s="390"/>
      <c r="AT311" s="380"/>
      <c r="AU311" s="475"/>
      <c r="AV311" s="382"/>
      <c r="AW311" s="382"/>
      <c r="AX311" s="382"/>
      <c r="AY311" s="346"/>
    </row>
    <row r="312" spans="2:51">
      <c r="B312" s="355"/>
      <c r="C312" s="355"/>
      <c r="D312" s="349"/>
      <c r="E312" s="180" t="s">
        <v>1356</v>
      </c>
      <c r="F312" s="355"/>
      <c r="G312" s="358"/>
      <c r="H312" s="358"/>
      <c r="I312" s="361"/>
      <c r="J312" s="364"/>
      <c r="K312" s="367"/>
      <c r="L312" s="370"/>
      <c r="M312" s="464"/>
      <c r="N312" s="376"/>
      <c r="O312" s="373"/>
      <c r="P312" s="378"/>
      <c r="Q312" s="452"/>
      <c r="R312" s="455"/>
      <c r="S312" s="455"/>
      <c r="T312" s="427"/>
      <c r="U312" s="427"/>
      <c r="V312" s="430"/>
      <c r="W312" s="433"/>
      <c r="X312" s="473"/>
      <c r="Y312" s="439"/>
      <c r="Z312" s="446"/>
      <c r="AA312" s="418"/>
      <c r="AB312" s="415"/>
      <c r="AC312" s="421"/>
      <c r="AD312" s="424"/>
      <c r="AE312" s="442"/>
      <c r="AF312" s="442"/>
      <c r="AG312" s="409"/>
      <c r="AH312" s="409"/>
      <c r="AI312" s="412"/>
      <c r="AJ312" s="394"/>
      <c r="AK312" s="470"/>
      <c r="AL312" s="400"/>
      <c r="AM312" s="403"/>
      <c r="AN312" s="406"/>
      <c r="AO312" s="385"/>
      <c r="AP312" s="385"/>
      <c r="AQ312" s="388"/>
      <c r="AR312" s="391"/>
      <c r="AS312" s="391"/>
      <c r="AT312" s="381"/>
      <c r="AU312" s="476"/>
      <c r="AV312" s="352"/>
      <c r="AW312" s="352"/>
      <c r="AX312" s="352"/>
      <c r="AY312" s="347"/>
    </row>
    <row r="313" spans="2:51" ht="96">
      <c r="B313" s="182" t="s">
        <v>1249</v>
      </c>
      <c r="C313" s="182">
        <v>49201500</v>
      </c>
      <c r="D313" s="181" t="s">
        <v>1359</v>
      </c>
      <c r="E313" s="183" t="s">
        <v>1360</v>
      </c>
      <c r="F313" s="182" t="s">
        <v>29</v>
      </c>
      <c r="G313" s="184">
        <v>1</v>
      </c>
      <c r="H313" s="184" t="s">
        <v>228</v>
      </c>
      <c r="I313" s="185" t="s">
        <v>242</v>
      </c>
      <c r="J313" s="186">
        <v>46184</v>
      </c>
      <c r="K313" s="187" t="s">
        <v>1256</v>
      </c>
      <c r="L313" s="188" t="s">
        <v>231</v>
      </c>
      <c r="M313" s="189" t="s">
        <v>1257</v>
      </c>
      <c r="N313" s="232">
        <v>103400</v>
      </c>
      <c r="O313" s="224" t="s">
        <v>240</v>
      </c>
      <c r="P313" s="233" t="s">
        <v>234</v>
      </c>
      <c r="Q313" s="190">
        <v>103400</v>
      </c>
      <c r="R313" s="191">
        <v>19646</v>
      </c>
      <c r="S313" s="191">
        <v>123046</v>
      </c>
      <c r="T313" s="192">
        <v>103400</v>
      </c>
      <c r="U313" s="192">
        <v>123046</v>
      </c>
      <c r="V313" s="218" t="s">
        <v>242</v>
      </c>
      <c r="W313" s="194">
        <v>46184</v>
      </c>
      <c r="X313" s="220" t="s">
        <v>1361</v>
      </c>
      <c r="Y313" s="196" t="s">
        <v>236</v>
      </c>
      <c r="Z313" s="197" t="s">
        <v>1362</v>
      </c>
      <c r="AA313" s="198">
        <v>87000</v>
      </c>
      <c r="AB313" s="199" t="s">
        <v>233</v>
      </c>
      <c r="AC313" s="200" t="s">
        <v>234</v>
      </c>
      <c r="AD313" s="201">
        <v>73109.240000000005</v>
      </c>
      <c r="AE313" s="202">
        <v>13891</v>
      </c>
      <c r="AF313" s="202">
        <v>87000</v>
      </c>
      <c r="AG313" s="203">
        <v>73109</v>
      </c>
      <c r="AH313" s="203">
        <v>87000</v>
      </c>
      <c r="AI313" s="204" t="s">
        <v>242</v>
      </c>
      <c r="AJ313" s="205">
        <v>46184</v>
      </c>
      <c r="AK313" s="207" t="s">
        <v>1258</v>
      </c>
      <c r="AL313" s="208" t="s">
        <v>231</v>
      </c>
      <c r="AM313" s="209" t="s">
        <v>1259</v>
      </c>
      <c r="AN313" s="210">
        <v>81900</v>
      </c>
      <c r="AO313" s="211" t="s">
        <v>240</v>
      </c>
      <c r="AP313" s="211" t="s">
        <v>234</v>
      </c>
      <c r="AQ313" s="212">
        <v>81900</v>
      </c>
      <c r="AR313" s="213">
        <v>15561</v>
      </c>
      <c r="AS313" s="213">
        <v>97461</v>
      </c>
      <c r="AT313" s="214">
        <v>81900</v>
      </c>
      <c r="AU313" s="215">
        <v>97461</v>
      </c>
      <c r="AV313" s="216">
        <v>102502.33</v>
      </c>
      <c r="AW313" s="216">
        <v>102502.33</v>
      </c>
      <c r="AX313" s="216">
        <v>18544.27</v>
      </c>
      <c r="AY313" s="217">
        <v>0.18090000000000001</v>
      </c>
    </row>
    <row r="314" spans="2:51" ht="36">
      <c r="B314" s="182" t="s">
        <v>1249</v>
      </c>
      <c r="C314" s="182">
        <v>49201606</v>
      </c>
      <c r="D314" s="181" t="s">
        <v>1363</v>
      </c>
      <c r="E314" s="183" t="s">
        <v>1364</v>
      </c>
      <c r="F314" s="182" t="s">
        <v>29</v>
      </c>
      <c r="G314" s="184">
        <v>1</v>
      </c>
      <c r="H314" s="184" t="s">
        <v>228</v>
      </c>
      <c r="I314" s="185" t="s">
        <v>242</v>
      </c>
      <c r="J314" s="186">
        <v>46184</v>
      </c>
      <c r="K314" s="187" t="s">
        <v>1254</v>
      </c>
      <c r="L314" s="188" t="s">
        <v>236</v>
      </c>
      <c r="M314" s="189" t="s">
        <v>1255</v>
      </c>
      <c r="N314" s="232">
        <v>75000</v>
      </c>
      <c r="O314" s="224" t="s">
        <v>240</v>
      </c>
      <c r="P314" s="233" t="s">
        <v>234</v>
      </c>
      <c r="Q314" s="190">
        <v>75000</v>
      </c>
      <c r="R314" s="191">
        <v>14250</v>
      </c>
      <c r="S314" s="191">
        <v>89250</v>
      </c>
      <c r="T314" s="192">
        <v>75000</v>
      </c>
      <c r="U314" s="192">
        <v>89250</v>
      </c>
      <c r="V314" s="218" t="s">
        <v>242</v>
      </c>
      <c r="W314" s="194">
        <v>46184</v>
      </c>
      <c r="X314" s="220" t="s">
        <v>1262</v>
      </c>
      <c r="Y314" s="196" t="s">
        <v>231</v>
      </c>
      <c r="Z314" s="197" t="s">
        <v>1263</v>
      </c>
      <c r="AA314" s="198">
        <v>79000</v>
      </c>
      <c r="AB314" s="199" t="s">
        <v>240</v>
      </c>
      <c r="AC314" s="200" t="s">
        <v>234</v>
      </c>
      <c r="AD314" s="201">
        <v>79000</v>
      </c>
      <c r="AE314" s="202">
        <v>15010</v>
      </c>
      <c r="AF314" s="202">
        <v>94010</v>
      </c>
      <c r="AG314" s="203">
        <v>79000</v>
      </c>
      <c r="AH314" s="203">
        <v>94010</v>
      </c>
      <c r="AI314" s="204" t="s">
        <v>242</v>
      </c>
      <c r="AJ314" s="205">
        <v>46184</v>
      </c>
      <c r="AK314" s="207" t="s">
        <v>1256</v>
      </c>
      <c r="AL314" s="208" t="s">
        <v>231</v>
      </c>
      <c r="AM314" s="209" t="s">
        <v>1257</v>
      </c>
      <c r="AN314" s="210">
        <v>72930</v>
      </c>
      <c r="AO314" s="211" t="s">
        <v>240</v>
      </c>
      <c r="AP314" s="211" t="s">
        <v>234</v>
      </c>
      <c r="AQ314" s="212">
        <v>72930</v>
      </c>
      <c r="AR314" s="213">
        <v>13857</v>
      </c>
      <c r="AS314" s="213">
        <v>86787</v>
      </c>
      <c r="AT314" s="214">
        <v>72930</v>
      </c>
      <c r="AU314" s="215">
        <v>86787</v>
      </c>
      <c r="AV314" s="216">
        <v>90015.57</v>
      </c>
      <c r="AW314" s="216">
        <v>90015.57</v>
      </c>
      <c r="AX314" s="216">
        <v>3672</v>
      </c>
      <c r="AY314" s="217">
        <v>4.0800000000000003E-2</v>
      </c>
    </row>
    <row r="315" spans="2:51" ht="24" customHeight="1">
      <c r="B315" s="353" t="s">
        <v>1249</v>
      </c>
      <c r="C315" s="353">
        <v>49161500</v>
      </c>
      <c r="D315" s="348" t="s">
        <v>1365</v>
      </c>
      <c r="E315" s="178" t="s">
        <v>1366</v>
      </c>
      <c r="F315" s="353" t="s">
        <v>29</v>
      </c>
      <c r="G315" s="356">
        <v>1</v>
      </c>
      <c r="H315" s="356" t="s">
        <v>228</v>
      </c>
      <c r="I315" s="359" t="s">
        <v>242</v>
      </c>
      <c r="J315" s="362">
        <v>46184</v>
      </c>
      <c r="K315" s="365" t="s">
        <v>1254</v>
      </c>
      <c r="L315" s="368" t="s">
        <v>236</v>
      </c>
      <c r="M315" s="462" t="s">
        <v>1255</v>
      </c>
      <c r="N315" s="374">
        <v>6500</v>
      </c>
      <c r="O315" s="371" t="s">
        <v>240</v>
      </c>
      <c r="P315" s="377" t="s">
        <v>234</v>
      </c>
      <c r="Q315" s="450">
        <v>6500</v>
      </c>
      <c r="R315" s="453">
        <v>1235</v>
      </c>
      <c r="S315" s="453">
        <v>7735</v>
      </c>
      <c r="T315" s="425">
        <v>6500</v>
      </c>
      <c r="U315" s="425">
        <v>7735</v>
      </c>
      <c r="V315" s="428" t="s">
        <v>242</v>
      </c>
      <c r="W315" s="431">
        <v>46184</v>
      </c>
      <c r="X315" s="471" t="s">
        <v>1258</v>
      </c>
      <c r="Y315" s="437" t="s">
        <v>231</v>
      </c>
      <c r="Z315" s="444" t="s">
        <v>1277</v>
      </c>
      <c r="AA315" s="416">
        <v>7500</v>
      </c>
      <c r="AB315" s="413" t="s">
        <v>240</v>
      </c>
      <c r="AC315" s="419" t="s">
        <v>234</v>
      </c>
      <c r="AD315" s="422">
        <v>7500</v>
      </c>
      <c r="AE315" s="441">
        <v>1425</v>
      </c>
      <c r="AF315" s="441">
        <v>8925</v>
      </c>
      <c r="AG315" s="407">
        <v>7500</v>
      </c>
      <c r="AH315" s="407">
        <v>8925</v>
      </c>
      <c r="AI315" s="410" t="s">
        <v>242</v>
      </c>
      <c r="AJ315" s="392">
        <v>46184</v>
      </c>
      <c r="AK315" s="468" t="s">
        <v>1269</v>
      </c>
      <c r="AL315" s="398" t="s">
        <v>231</v>
      </c>
      <c r="AM315" s="401" t="s">
        <v>1270</v>
      </c>
      <c r="AN315" s="404">
        <v>6500</v>
      </c>
      <c r="AO315" s="383" t="s">
        <v>240</v>
      </c>
      <c r="AP315" s="383" t="s">
        <v>234</v>
      </c>
      <c r="AQ315" s="386">
        <v>6500</v>
      </c>
      <c r="AR315" s="389">
        <v>1235</v>
      </c>
      <c r="AS315" s="389">
        <v>7735</v>
      </c>
      <c r="AT315" s="379">
        <v>6500</v>
      </c>
      <c r="AU315" s="474">
        <v>7735</v>
      </c>
      <c r="AV315" s="351">
        <v>8131.67</v>
      </c>
      <c r="AW315" s="351">
        <v>8131.67</v>
      </c>
      <c r="AX315" s="351">
        <v>687.05</v>
      </c>
      <c r="AY315" s="345">
        <v>8.4500000000000006E-2</v>
      </c>
    </row>
    <row r="316" spans="2:51">
      <c r="B316" s="354"/>
      <c r="C316" s="354"/>
      <c r="D316" s="350"/>
      <c r="E316" s="179" t="s">
        <v>1367</v>
      </c>
      <c r="F316" s="354"/>
      <c r="G316" s="357"/>
      <c r="H316" s="357"/>
      <c r="I316" s="360"/>
      <c r="J316" s="363"/>
      <c r="K316" s="366"/>
      <c r="L316" s="369"/>
      <c r="M316" s="463"/>
      <c r="N316" s="375"/>
      <c r="O316" s="372"/>
      <c r="P316" s="440"/>
      <c r="Q316" s="451"/>
      <c r="R316" s="454"/>
      <c r="S316" s="454"/>
      <c r="T316" s="426"/>
      <c r="U316" s="426"/>
      <c r="V316" s="429"/>
      <c r="W316" s="432"/>
      <c r="X316" s="472"/>
      <c r="Y316" s="438"/>
      <c r="Z316" s="445"/>
      <c r="AA316" s="417"/>
      <c r="AB316" s="414"/>
      <c r="AC316" s="420"/>
      <c r="AD316" s="423"/>
      <c r="AE316" s="443"/>
      <c r="AF316" s="443"/>
      <c r="AG316" s="408"/>
      <c r="AH316" s="408"/>
      <c r="AI316" s="411"/>
      <c r="AJ316" s="393"/>
      <c r="AK316" s="469"/>
      <c r="AL316" s="399"/>
      <c r="AM316" s="402"/>
      <c r="AN316" s="405"/>
      <c r="AO316" s="384"/>
      <c r="AP316" s="384"/>
      <c r="AQ316" s="387"/>
      <c r="AR316" s="390"/>
      <c r="AS316" s="390"/>
      <c r="AT316" s="380"/>
      <c r="AU316" s="475"/>
      <c r="AV316" s="382"/>
      <c r="AW316" s="382"/>
      <c r="AX316" s="382"/>
      <c r="AY316" s="346"/>
    </row>
    <row r="317" spans="2:51" ht="36">
      <c r="B317" s="355"/>
      <c r="C317" s="355"/>
      <c r="D317" s="349"/>
      <c r="E317" s="180" t="s">
        <v>1368</v>
      </c>
      <c r="F317" s="355"/>
      <c r="G317" s="358"/>
      <c r="H317" s="358"/>
      <c r="I317" s="361"/>
      <c r="J317" s="364"/>
      <c r="K317" s="367"/>
      <c r="L317" s="370"/>
      <c r="M317" s="464"/>
      <c r="N317" s="376"/>
      <c r="O317" s="373"/>
      <c r="P317" s="378"/>
      <c r="Q317" s="452"/>
      <c r="R317" s="455"/>
      <c r="S317" s="455"/>
      <c r="T317" s="427"/>
      <c r="U317" s="427"/>
      <c r="V317" s="430"/>
      <c r="W317" s="433"/>
      <c r="X317" s="473"/>
      <c r="Y317" s="439"/>
      <c r="Z317" s="446"/>
      <c r="AA317" s="418"/>
      <c r="AB317" s="415"/>
      <c r="AC317" s="421"/>
      <c r="AD317" s="424"/>
      <c r="AE317" s="442"/>
      <c r="AF317" s="442"/>
      <c r="AG317" s="409"/>
      <c r="AH317" s="409"/>
      <c r="AI317" s="412"/>
      <c r="AJ317" s="394"/>
      <c r="AK317" s="470"/>
      <c r="AL317" s="400"/>
      <c r="AM317" s="403"/>
      <c r="AN317" s="406"/>
      <c r="AO317" s="385"/>
      <c r="AP317" s="385"/>
      <c r="AQ317" s="388"/>
      <c r="AR317" s="391"/>
      <c r="AS317" s="391"/>
      <c r="AT317" s="381"/>
      <c r="AU317" s="476"/>
      <c r="AV317" s="352"/>
      <c r="AW317" s="352"/>
      <c r="AX317" s="352"/>
      <c r="AY317" s="347"/>
    </row>
    <row r="318" spans="2:51" ht="24" customHeight="1">
      <c r="B318" s="353" t="s">
        <v>1249</v>
      </c>
      <c r="C318" s="353">
        <v>49161500</v>
      </c>
      <c r="D318" s="348" t="s">
        <v>1369</v>
      </c>
      <c r="E318" s="178" t="s">
        <v>1370</v>
      </c>
      <c r="F318" s="353" t="s">
        <v>29</v>
      </c>
      <c r="G318" s="356">
        <v>1</v>
      </c>
      <c r="H318" s="356" t="s">
        <v>228</v>
      </c>
      <c r="I318" s="359" t="s">
        <v>242</v>
      </c>
      <c r="J318" s="362">
        <v>46184</v>
      </c>
      <c r="K318" s="365" t="s">
        <v>1254</v>
      </c>
      <c r="L318" s="368" t="s">
        <v>236</v>
      </c>
      <c r="M318" s="462" t="s">
        <v>1255</v>
      </c>
      <c r="N318" s="374">
        <v>8000</v>
      </c>
      <c r="O318" s="371" t="s">
        <v>240</v>
      </c>
      <c r="P318" s="377" t="s">
        <v>234</v>
      </c>
      <c r="Q318" s="450">
        <v>8000</v>
      </c>
      <c r="R318" s="453">
        <v>1520</v>
      </c>
      <c r="S318" s="453">
        <v>9520</v>
      </c>
      <c r="T318" s="425">
        <v>8000</v>
      </c>
      <c r="U318" s="425">
        <v>9520</v>
      </c>
      <c r="V318" s="428" t="s">
        <v>242</v>
      </c>
      <c r="W318" s="431">
        <v>46184</v>
      </c>
      <c r="X318" s="471" t="s">
        <v>1258</v>
      </c>
      <c r="Y318" s="437" t="s">
        <v>231</v>
      </c>
      <c r="Z318" s="444" t="s">
        <v>1277</v>
      </c>
      <c r="AA318" s="416">
        <v>9500</v>
      </c>
      <c r="AB318" s="413" t="s">
        <v>240</v>
      </c>
      <c r="AC318" s="419" t="s">
        <v>234</v>
      </c>
      <c r="AD318" s="422">
        <v>9500</v>
      </c>
      <c r="AE318" s="441">
        <v>1805</v>
      </c>
      <c r="AF318" s="441">
        <v>11305</v>
      </c>
      <c r="AG318" s="407">
        <v>9500</v>
      </c>
      <c r="AH318" s="407">
        <v>11305</v>
      </c>
      <c r="AI318" s="410" t="s">
        <v>242</v>
      </c>
      <c r="AJ318" s="392">
        <v>46184</v>
      </c>
      <c r="AK318" s="468" t="s">
        <v>1269</v>
      </c>
      <c r="AL318" s="398" t="s">
        <v>231</v>
      </c>
      <c r="AM318" s="401" t="s">
        <v>1270</v>
      </c>
      <c r="AN318" s="404">
        <v>8000</v>
      </c>
      <c r="AO318" s="383" t="s">
        <v>240</v>
      </c>
      <c r="AP318" s="383" t="s">
        <v>234</v>
      </c>
      <c r="AQ318" s="386">
        <v>8000</v>
      </c>
      <c r="AR318" s="389">
        <v>1520</v>
      </c>
      <c r="AS318" s="389">
        <v>9520</v>
      </c>
      <c r="AT318" s="379">
        <v>8000</v>
      </c>
      <c r="AU318" s="474">
        <v>9520</v>
      </c>
      <c r="AV318" s="351">
        <v>10115</v>
      </c>
      <c r="AW318" s="351">
        <v>10115</v>
      </c>
      <c r="AX318" s="351">
        <v>1030.57</v>
      </c>
      <c r="AY318" s="345">
        <v>0.1019</v>
      </c>
    </row>
    <row r="319" spans="2:51">
      <c r="B319" s="354"/>
      <c r="C319" s="354"/>
      <c r="D319" s="350"/>
      <c r="E319" s="179" t="s">
        <v>1371</v>
      </c>
      <c r="F319" s="354"/>
      <c r="G319" s="357"/>
      <c r="H319" s="357"/>
      <c r="I319" s="360"/>
      <c r="J319" s="363"/>
      <c r="K319" s="366"/>
      <c r="L319" s="369"/>
      <c r="M319" s="463"/>
      <c r="N319" s="375"/>
      <c r="O319" s="372"/>
      <c r="P319" s="440"/>
      <c r="Q319" s="451"/>
      <c r="R319" s="454"/>
      <c r="S319" s="454"/>
      <c r="T319" s="426"/>
      <c r="U319" s="426"/>
      <c r="V319" s="429"/>
      <c r="W319" s="432"/>
      <c r="X319" s="472"/>
      <c r="Y319" s="438"/>
      <c r="Z319" s="445"/>
      <c r="AA319" s="417"/>
      <c r="AB319" s="414"/>
      <c r="AC319" s="420"/>
      <c r="AD319" s="423"/>
      <c r="AE319" s="443"/>
      <c r="AF319" s="443"/>
      <c r="AG319" s="408"/>
      <c r="AH319" s="408"/>
      <c r="AI319" s="411"/>
      <c r="AJ319" s="393"/>
      <c r="AK319" s="469"/>
      <c r="AL319" s="399"/>
      <c r="AM319" s="402"/>
      <c r="AN319" s="405"/>
      <c r="AO319" s="384"/>
      <c r="AP319" s="384"/>
      <c r="AQ319" s="387"/>
      <c r="AR319" s="390"/>
      <c r="AS319" s="390"/>
      <c r="AT319" s="380"/>
      <c r="AU319" s="475"/>
      <c r="AV319" s="382"/>
      <c r="AW319" s="382"/>
      <c r="AX319" s="382"/>
      <c r="AY319" s="346"/>
    </row>
    <row r="320" spans="2:51" ht="36">
      <c r="B320" s="355"/>
      <c r="C320" s="355"/>
      <c r="D320" s="349"/>
      <c r="E320" s="180" t="s">
        <v>1372</v>
      </c>
      <c r="F320" s="355"/>
      <c r="G320" s="358"/>
      <c r="H320" s="358"/>
      <c r="I320" s="361"/>
      <c r="J320" s="364"/>
      <c r="K320" s="367"/>
      <c r="L320" s="370"/>
      <c r="M320" s="464"/>
      <c r="N320" s="376"/>
      <c r="O320" s="373"/>
      <c r="P320" s="378"/>
      <c r="Q320" s="452"/>
      <c r="R320" s="455"/>
      <c r="S320" s="455"/>
      <c r="T320" s="427"/>
      <c r="U320" s="427"/>
      <c r="V320" s="430"/>
      <c r="W320" s="433"/>
      <c r="X320" s="473"/>
      <c r="Y320" s="439"/>
      <c r="Z320" s="446"/>
      <c r="AA320" s="418"/>
      <c r="AB320" s="415"/>
      <c r="AC320" s="421"/>
      <c r="AD320" s="424"/>
      <c r="AE320" s="442"/>
      <c r="AF320" s="442"/>
      <c r="AG320" s="409"/>
      <c r="AH320" s="409"/>
      <c r="AI320" s="412"/>
      <c r="AJ320" s="394"/>
      <c r="AK320" s="470"/>
      <c r="AL320" s="400"/>
      <c r="AM320" s="403"/>
      <c r="AN320" s="406"/>
      <c r="AO320" s="385"/>
      <c r="AP320" s="385"/>
      <c r="AQ320" s="388"/>
      <c r="AR320" s="391"/>
      <c r="AS320" s="391"/>
      <c r="AT320" s="381"/>
      <c r="AU320" s="476"/>
      <c r="AV320" s="352"/>
      <c r="AW320" s="352"/>
      <c r="AX320" s="352"/>
      <c r="AY320" s="347"/>
    </row>
    <row r="321" spans="2:51" ht="24" customHeight="1">
      <c r="B321" s="353" t="s">
        <v>1249</v>
      </c>
      <c r="C321" s="353">
        <v>49161500</v>
      </c>
      <c r="D321" s="348" t="s">
        <v>1373</v>
      </c>
      <c r="E321" s="178" t="s">
        <v>1374</v>
      </c>
      <c r="F321" s="353" t="s">
        <v>29</v>
      </c>
      <c r="G321" s="356">
        <v>1</v>
      </c>
      <c r="H321" s="356" t="s">
        <v>228</v>
      </c>
      <c r="I321" s="359" t="s">
        <v>242</v>
      </c>
      <c r="J321" s="362">
        <v>46184</v>
      </c>
      <c r="K321" s="365" t="s">
        <v>1379</v>
      </c>
      <c r="L321" s="368" t="s">
        <v>236</v>
      </c>
      <c r="M321" s="462" t="s">
        <v>1380</v>
      </c>
      <c r="N321" s="374">
        <v>13728</v>
      </c>
      <c r="O321" s="371" t="s">
        <v>233</v>
      </c>
      <c r="P321" s="377" t="s">
        <v>234</v>
      </c>
      <c r="Q321" s="450">
        <v>11536.13</v>
      </c>
      <c r="R321" s="453">
        <v>2192</v>
      </c>
      <c r="S321" s="453">
        <v>13728</v>
      </c>
      <c r="T321" s="425">
        <v>11536</v>
      </c>
      <c r="U321" s="425">
        <v>13728</v>
      </c>
      <c r="V321" s="428" t="s">
        <v>242</v>
      </c>
      <c r="W321" s="431">
        <v>46184</v>
      </c>
      <c r="X321" s="471" t="s">
        <v>1256</v>
      </c>
      <c r="Y321" s="437" t="s">
        <v>231</v>
      </c>
      <c r="Z321" s="444" t="s">
        <v>1257</v>
      </c>
      <c r="AA321" s="416">
        <v>11800</v>
      </c>
      <c r="AB321" s="413" t="s">
        <v>240</v>
      </c>
      <c r="AC321" s="419" t="s">
        <v>234</v>
      </c>
      <c r="AD321" s="422">
        <v>11800</v>
      </c>
      <c r="AE321" s="441">
        <v>2242</v>
      </c>
      <c r="AF321" s="441">
        <v>14042</v>
      </c>
      <c r="AG321" s="407">
        <v>11800</v>
      </c>
      <c r="AH321" s="407">
        <v>14042</v>
      </c>
      <c r="AI321" s="410" t="s">
        <v>242</v>
      </c>
      <c r="AJ321" s="392">
        <v>46184</v>
      </c>
      <c r="AK321" s="468" t="s">
        <v>1269</v>
      </c>
      <c r="AL321" s="398" t="s">
        <v>231</v>
      </c>
      <c r="AM321" s="401" t="s">
        <v>1270</v>
      </c>
      <c r="AN321" s="404">
        <v>9500</v>
      </c>
      <c r="AO321" s="383" t="s">
        <v>240</v>
      </c>
      <c r="AP321" s="383" t="s">
        <v>234</v>
      </c>
      <c r="AQ321" s="386">
        <v>9500</v>
      </c>
      <c r="AR321" s="389">
        <v>1805</v>
      </c>
      <c r="AS321" s="389">
        <v>11305</v>
      </c>
      <c r="AT321" s="379">
        <v>9500</v>
      </c>
      <c r="AU321" s="474">
        <v>11305</v>
      </c>
      <c r="AV321" s="351">
        <v>13025</v>
      </c>
      <c r="AW321" s="351">
        <v>13025</v>
      </c>
      <c r="AX321" s="351">
        <v>1497.81</v>
      </c>
      <c r="AY321" s="345">
        <v>0.115</v>
      </c>
    </row>
    <row r="322" spans="2:51" ht="36">
      <c r="B322" s="354"/>
      <c r="C322" s="354"/>
      <c r="D322" s="350"/>
      <c r="E322" s="179" t="s">
        <v>1375</v>
      </c>
      <c r="F322" s="354"/>
      <c r="G322" s="357"/>
      <c r="H322" s="357"/>
      <c r="I322" s="360"/>
      <c r="J322" s="363"/>
      <c r="K322" s="366"/>
      <c r="L322" s="369"/>
      <c r="M322" s="463"/>
      <c r="N322" s="375"/>
      <c r="O322" s="372"/>
      <c r="P322" s="440"/>
      <c r="Q322" s="451"/>
      <c r="R322" s="454"/>
      <c r="S322" s="454"/>
      <c r="T322" s="426"/>
      <c r="U322" s="426"/>
      <c r="V322" s="429"/>
      <c r="W322" s="432"/>
      <c r="X322" s="472"/>
      <c r="Y322" s="438"/>
      <c r="Z322" s="445"/>
      <c r="AA322" s="417"/>
      <c r="AB322" s="414"/>
      <c r="AC322" s="420"/>
      <c r="AD322" s="423"/>
      <c r="AE322" s="443"/>
      <c r="AF322" s="443"/>
      <c r="AG322" s="408"/>
      <c r="AH322" s="408"/>
      <c r="AI322" s="411"/>
      <c r="AJ322" s="393"/>
      <c r="AK322" s="469"/>
      <c r="AL322" s="399"/>
      <c r="AM322" s="402"/>
      <c r="AN322" s="405"/>
      <c r="AO322" s="384"/>
      <c r="AP322" s="384"/>
      <c r="AQ322" s="387"/>
      <c r="AR322" s="390"/>
      <c r="AS322" s="390"/>
      <c r="AT322" s="380"/>
      <c r="AU322" s="475"/>
      <c r="AV322" s="382"/>
      <c r="AW322" s="382"/>
      <c r="AX322" s="382"/>
      <c r="AY322" s="346"/>
    </row>
    <row r="323" spans="2:51">
      <c r="B323" s="354"/>
      <c r="C323" s="354"/>
      <c r="D323" s="350"/>
      <c r="E323" s="179" t="s">
        <v>1376</v>
      </c>
      <c r="F323" s="354"/>
      <c r="G323" s="357"/>
      <c r="H323" s="357"/>
      <c r="I323" s="360"/>
      <c r="J323" s="363"/>
      <c r="K323" s="366"/>
      <c r="L323" s="369"/>
      <c r="M323" s="463"/>
      <c r="N323" s="375"/>
      <c r="O323" s="372"/>
      <c r="P323" s="440"/>
      <c r="Q323" s="451"/>
      <c r="R323" s="454"/>
      <c r="S323" s="454"/>
      <c r="T323" s="426"/>
      <c r="U323" s="426"/>
      <c r="V323" s="429"/>
      <c r="W323" s="432"/>
      <c r="X323" s="472"/>
      <c r="Y323" s="438"/>
      <c r="Z323" s="445"/>
      <c r="AA323" s="417"/>
      <c r="AB323" s="414"/>
      <c r="AC323" s="420"/>
      <c r="AD323" s="423"/>
      <c r="AE323" s="443"/>
      <c r="AF323" s="443"/>
      <c r="AG323" s="408"/>
      <c r="AH323" s="408"/>
      <c r="AI323" s="411"/>
      <c r="AJ323" s="393"/>
      <c r="AK323" s="469"/>
      <c r="AL323" s="399"/>
      <c r="AM323" s="402"/>
      <c r="AN323" s="405"/>
      <c r="AO323" s="384"/>
      <c r="AP323" s="384"/>
      <c r="AQ323" s="387"/>
      <c r="AR323" s="390"/>
      <c r="AS323" s="390"/>
      <c r="AT323" s="380"/>
      <c r="AU323" s="475"/>
      <c r="AV323" s="382"/>
      <c r="AW323" s="382"/>
      <c r="AX323" s="382"/>
      <c r="AY323" s="346"/>
    </row>
    <row r="324" spans="2:51" ht="24">
      <c r="B324" s="354"/>
      <c r="C324" s="354"/>
      <c r="D324" s="350"/>
      <c r="E324" s="179" t="s">
        <v>1377</v>
      </c>
      <c r="F324" s="354"/>
      <c r="G324" s="357"/>
      <c r="H324" s="357"/>
      <c r="I324" s="360"/>
      <c r="J324" s="363"/>
      <c r="K324" s="366"/>
      <c r="L324" s="369"/>
      <c r="M324" s="463"/>
      <c r="N324" s="375"/>
      <c r="O324" s="372"/>
      <c r="P324" s="440"/>
      <c r="Q324" s="451"/>
      <c r="R324" s="454"/>
      <c r="S324" s="454"/>
      <c r="T324" s="426"/>
      <c r="U324" s="426"/>
      <c r="V324" s="429"/>
      <c r="W324" s="432"/>
      <c r="X324" s="472"/>
      <c r="Y324" s="438"/>
      <c r="Z324" s="445"/>
      <c r="AA324" s="417"/>
      <c r="AB324" s="414"/>
      <c r="AC324" s="420"/>
      <c r="AD324" s="423"/>
      <c r="AE324" s="443"/>
      <c r="AF324" s="443"/>
      <c r="AG324" s="408"/>
      <c r="AH324" s="408"/>
      <c r="AI324" s="411"/>
      <c r="AJ324" s="393"/>
      <c r="AK324" s="469"/>
      <c r="AL324" s="399"/>
      <c r="AM324" s="402"/>
      <c r="AN324" s="405"/>
      <c r="AO324" s="384"/>
      <c r="AP324" s="384"/>
      <c r="AQ324" s="387"/>
      <c r="AR324" s="390"/>
      <c r="AS324" s="390"/>
      <c r="AT324" s="380"/>
      <c r="AU324" s="475"/>
      <c r="AV324" s="382"/>
      <c r="AW324" s="382"/>
      <c r="AX324" s="382"/>
      <c r="AY324" s="346"/>
    </row>
    <row r="325" spans="2:51">
      <c r="B325" s="355"/>
      <c r="C325" s="355"/>
      <c r="D325" s="349"/>
      <c r="E325" s="180" t="s">
        <v>1378</v>
      </c>
      <c r="F325" s="355"/>
      <c r="G325" s="358"/>
      <c r="H325" s="358"/>
      <c r="I325" s="361"/>
      <c r="J325" s="364"/>
      <c r="K325" s="367"/>
      <c r="L325" s="370"/>
      <c r="M325" s="464"/>
      <c r="N325" s="376"/>
      <c r="O325" s="373"/>
      <c r="P325" s="378"/>
      <c r="Q325" s="452"/>
      <c r="R325" s="455"/>
      <c r="S325" s="455"/>
      <c r="T325" s="427"/>
      <c r="U325" s="427"/>
      <c r="V325" s="430"/>
      <c r="W325" s="433"/>
      <c r="X325" s="473"/>
      <c r="Y325" s="439"/>
      <c r="Z325" s="446"/>
      <c r="AA325" s="418"/>
      <c r="AB325" s="415"/>
      <c r="AC325" s="421"/>
      <c r="AD325" s="424"/>
      <c r="AE325" s="442"/>
      <c r="AF325" s="442"/>
      <c r="AG325" s="409"/>
      <c r="AH325" s="409"/>
      <c r="AI325" s="412"/>
      <c r="AJ325" s="394"/>
      <c r="AK325" s="470"/>
      <c r="AL325" s="400"/>
      <c r="AM325" s="403"/>
      <c r="AN325" s="406"/>
      <c r="AO325" s="385"/>
      <c r="AP325" s="385"/>
      <c r="AQ325" s="388"/>
      <c r="AR325" s="391"/>
      <c r="AS325" s="391"/>
      <c r="AT325" s="381"/>
      <c r="AU325" s="476"/>
      <c r="AV325" s="352"/>
      <c r="AW325" s="352"/>
      <c r="AX325" s="352"/>
      <c r="AY325" s="347"/>
    </row>
    <row r="326" spans="2:51" ht="36" customHeight="1">
      <c r="B326" s="353" t="s">
        <v>1249</v>
      </c>
      <c r="C326" s="353">
        <v>41111906</v>
      </c>
      <c r="D326" s="348" t="s">
        <v>1381</v>
      </c>
      <c r="E326" s="178" t="s">
        <v>1382</v>
      </c>
      <c r="F326" s="353" t="s">
        <v>29</v>
      </c>
      <c r="G326" s="356">
        <v>1</v>
      </c>
      <c r="H326" s="356" t="s">
        <v>228</v>
      </c>
      <c r="I326" s="359" t="s">
        <v>242</v>
      </c>
      <c r="J326" s="362">
        <v>46184</v>
      </c>
      <c r="K326" s="365" t="s">
        <v>1254</v>
      </c>
      <c r="L326" s="368" t="s">
        <v>236</v>
      </c>
      <c r="M326" s="371" t="s">
        <v>1255</v>
      </c>
      <c r="N326" s="374">
        <v>45000</v>
      </c>
      <c r="O326" s="371" t="s">
        <v>240</v>
      </c>
      <c r="P326" s="377" t="s">
        <v>234</v>
      </c>
      <c r="Q326" s="450">
        <v>45000</v>
      </c>
      <c r="R326" s="453">
        <v>8550</v>
      </c>
      <c r="S326" s="453">
        <v>53550</v>
      </c>
      <c r="T326" s="425">
        <v>45000</v>
      </c>
      <c r="U326" s="425">
        <v>53550</v>
      </c>
      <c r="V326" s="428" t="s">
        <v>242</v>
      </c>
      <c r="W326" s="431">
        <v>46184</v>
      </c>
      <c r="X326" s="471" t="s">
        <v>1262</v>
      </c>
      <c r="Y326" s="437" t="s">
        <v>231</v>
      </c>
      <c r="Z326" s="444" t="s">
        <v>1263</v>
      </c>
      <c r="AA326" s="416">
        <v>40000</v>
      </c>
      <c r="AB326" s="413" t="s">
        <v>240</v>
      </c>
      <c r="AC326" s="419" t="s">
        <v>234</v>
      </c>
      <c r="AD326" s="422">
        <v>40000</v>
      </c>
      <c r="AE326" s="441">
        <v>7600</v>
      </c>
      <c r="AF326" s="441">
        <v>47600</v>
      </c>
      <c r="AG326" s="407">
        <v>40000</v>
      </c>
      <c r="AH326" s="407">
        <v>47600</v>
      </c>
      <c r="AI326" s="410" t="s">
        <v>242</v>
      </c>
      <c r="AJ326" s="392">
        <v>46184</v>
      </c>
      <c r="AK326" s="468" t="s">
        <v>1256</v>
      </c>
      <c r="AL326" s="398" t="s">
        <v>231</v>
      </c>
      <c r="AM326" s="401" t="s">
        <v>1257</v>
      </c>
      <c r="AN326" s="404">
        <v>45000</v>
      </c>
      <c r="AO326" s="383" t="s">
        <v>240</v>
      </c>
      <c r="AP326" s="383" t="s">
        <v>234</v>
      </c>
      <c r="AQ326" s="386">
        <v>45000</v>
      </c>
      <c r="AR326" s="389">
        <v>8550</v>
      </c>
      <c r="AS326" s="389">
        <v>53550</v>
      </c>
      <c r="AT326" s="379">
        <v>45000</v>
      </c>
      <c r="AU326" s="474">
        <v>53550</v>
      </c>
      <c r="AV326" s="351">
        <v>51566.67</v>
      </c>
      <c r="AW326" s="351">
        <v>51566.67</v>
      </c>
      <c r="AX326" s="351">
        <v>3435.23</v>
      </c>
      <c r="AY326" s="345">
        <v>6.6600000000000006E-2</v>
      </c>
    </row>
    <row r="327" spans="2:51">
      <c r="B327" s="354"/>
      <c r="C327" s="354"/>
      <c r="D327" s="350"/>
      <c r="E327" s="179" t="s">
        <v>1383</v>
      </c>
      <c r="F327" s="354"/>
      <c r="G327" s="357"/>
      <c r="H327" s="357"/>
      <c r="I327" s="360"/>
      <c r="J327" s="363"/>
      <c r="K327" s="366"/>
      <c r="L327" s="369"/>
      <c r="M327" s="372"/>
      <c r="N327" s="375"/>
      <c r="O327" s="372"/>
      <c r="P327" s="440"/>
      <c r="Q327" s="451"/>
      <c r="R327" s="454"/>
      <c r="S327" s="454"/>
      <c r="T327" s="426"/>
      <c r="U327" s="426"/>
      <c r="V327" s="429"/>
      <c r="W327" s="432"/>
      <c r="X327" s="472"/>
      <c r="Y327" s="438"/>
      <c r="Z327" s="445"/>
      <c r="AA327" s="417"/>
      <c r="AB327" s="414"/>
      <c r="AC327" s="420"/>
      <c r="AD327" s="423"/>
      <c r="AE327" s="443"/>
      <c r="AF327" s="443"/>
      <c r="AG327" s="408"/>
      <c r="AH327" s="408"/>
      <c r="AI327" s="411"/>
      <c r="AJ327" s="393"/>
      <c r="AK327" s="469"/>
      <c r="AL327" s="399"/>
      <c r="AM327" s="402"/>
      <c r="AN327" s="405"/>
      <c r="AO327" s="384"/>
      <c r="AP327" s="384"/>
      <c r="AQ327" s="387"/>
      <c r="AR327" s="390"/>
      <c r="AS327" s="390"/>
      <c r="AT327" s="380"/>
      <c r="AU327" s="475"/>
      <c r="AV327" s="382"/>
      <c r="AW327" s="382"/>
      <c r="AX327" s="382"/>
      <c r="AY327" s="346"/>
    </row>
    <row r="328" spans="2:51">
      <c r="B328" s="354"/>
      <c r="C328" s="354"/>
      <c r="D328" s="350"/>
      <c r="E328" s="179" t="s">
        <v>1384</v>
      </c>
      <c r="F328" s="354"/>
      <c r="G328" s="357"/>
      <c r="H328" s="357"/>
      <c r="I328" s="360"/>
      <c r="J328" s="363"/>
      <c r="K328" s="366"/>
      <c r="L328" s="369"/>
      <c r="M328" s="372"/>
      <c r="N328" s="375"/>
      <c r="O328" s="372"/>
      <c r="P328" s="440"/>
      <c r="Q328" s="451"/>
      <c r="R328" s="454"/>
      <c r="S328" s="454"/>
      <c r="T328" s="426"/>
      <c r="U328" s="426"/>
      <c r="V328" s="429"/>
      <c r="W328" s="432"/>
      <c r="X328" s="472"/>
      <c r="Y328" s="438"/>
      <c r="Z328" s="445"/>
      <c r="AA328" s="417"/>
      <c r="AB328" s="414"/>
      <c r="AC328" s="420"/>
      <c r="AD328" s="423"/>
      <c r="AE328" s="443"/>
      <c r="AF328" s="443"/>
      <c r="AG328" s="408"/>
      <c r="AH328" s="408"/>
      <c r="AI328" s="411"/>
      <c r="AJ328" s="393"/>
      <c r="AK328" s="469"/>
      <c r="AL328" s="399"/>
      <c r="AM328" s="402"/>
      <c r="AN328" s="405"/>
      <c r="AO328" s="384"/>
      <c r="AP328" s="384"/>
      <c r="AQ328" s="387"/>
      <c r="AR328" s="390"/>
      <c r="AS328" s="390"/>
      <c r="AT328" s="380"/>
      <c r="AU328" s="475"/>
      <c r="AV328" s="382"/>
      <c r="AW328" s="382"/>
      <c r="AX328" s="382"/>
      <c r="AY328" s="346"/>
    </row>
    <row r="329" spans="2:51">
      <c r="B329" s="354"/>
      <c r="C329" s="354"/>
      <c r="D329" s="350"/>
      <c r="E329" s="179" t="s">
        <v>1385</v>
      </c>
      <c r="F329" s="354"/>
      <c r="G329" s="357"/>
      <c r="H329" s="357"/>
      <c r="I329" s="360"/>
      <c r="J329" s="363"/>
      <c r="K329" s="366"/>
      <c r="L329" s="369"/>
      <c r="M329" s="372"/>
      <c r="N329" s="375"/>
      <c r="O329" s="372"/>
      <c r="P329" s="440"/>
      <c r="Q329" s="451"/>
      <c r="R329" s="454"/>
      <c r="S329" s="454"/>
      <c r="T329" s="426"/>
      <c r="U329" s="426"/>
      <c r="V329" s="429"/>
      <c r="W329" s="432"/>
      <c r="X329" s="472"/>
      <c r="Y329" s="438"/>
      <c r="Z329" s="445"/>
      <c r="AA329" s="417"/>
      <c r="AB329" s="414"/>
      <c r="AC329" s="420"/>
      <c r="AD329" s="423"/>
      <c r="AE329" s="443"/>
      <c r="AF329" s="443"/>
      <c r="AG329" s="408"/>
      <c r="AH329" s="408"/>
      <c r="AI329" s="411"/>
      <c r="AJ329" s="393"/>
      <c r="AK329" s="469"/>
      <c r="AL329" s="399"/>
      <c r="AM329" s="402"/>
      <c r="AN329" s="405"/>
      <c r="AO329" s="384"/>
      <c r="AP329" s="384"/>
      <c r="AQ329" s="387"/>
      <c r="AR329" s="390"/>
      <c r="AS329" s="390"/>
      <c r="AT329" s="380"/>
      <c r="AU329" s="475"/>
      <c r="AV329" s="382"/>
      <c r="AW329" s="382"/>
      <c r="AX329" s="382"/>
      <c r="AY329" s="346"/>
    </row>
    <row r="330" spans="2:51">
      <c r="B330" s="354"/>
      <c r="C330" s="354"/>
      <c r="D330" s="350"/>
      <c r="E330" s="179" t="s">
        <v>1386</v>
      </c>
      <c r="F330" s="354"/>
      <c r="G330" s="357"/>
      <c r="H330" s="357"/>
      <c r="I330" s="360"/>
      <c r="J330" s="363"/>
      <c r="K330" s="366"/>
      <c r="L330" s="369"/>
      <c r="M330" s="372"/>
      <c r="N330" s="375"/>
      <c r="O330" s="372"/>
      <c r="P330" s="440"/>
      <c r="Q330" s="451"/>
      <c r="R330" s="454"/>
      <c r="S330" s="454"/>
      <c r="T330" s="426"/>
      <c r="U330" s="426"/>
      <c r="V330" s="429"/>
      <c r="W330" s="432"/>
      <c r="X330" s="472"/>
      <c r="Y330" s="438"/>
      <c r="Z330" s="445"/>
      <c r="AA330" s="417"/>
      <c r="AB330" s="414"/>
      <c r="AC330" s="420"/>
      <c r="AD330" s="423"/>
      <c r="AE330" s="443"/>
      <c r="AF330" s="443"/>
      <c r="AG330" s="408"/>
      <c r="AH330" s="408"/>
      <c r="AI330" s="411"/>
      <c r="AJ330" s="393"/>
      <c r="AK330" s="469"/>
      <c r="AL330" s="399"/>
      <c r="AM330" s="402"/>
      <c r="AN330" s="405"/>
      <c r="AO330" s="384"/>
      <c r="AP330" s="384"/>
      <c r="AQ330" s="387"/>
      <c r="AR330" s="390"/>
      <c r="AS330" s="390"/>
      <c r="AT330" s="380"/>
      <c r="AU330" s="475"/>
      <c r="AV330" s="382"/>
      <c r="AW330" s="382"/>
      <c r="AX330" s="382"/>
      <c r="AY330" s="346"/>
    </row>
    <row r="331" spans="2:51">
      <c r="B331" s="354"/>
      <c r="C331" s="354"/>
      <c r="D331" s="350"/>
      <c r="E331" s="179" t="s">
        <v>1387</v>
      </c>
      <c r="F331" s="354"/>
      <c r="G331" s="357"/>
      <c r="H331" s="357"/>
      <c r="I331" s="360"/>
      <c r="J331" s="363"/>
      <c r="K331" s="366"/>
      <c r="L331" s="369"/>
      <c r="M331" s="372"/>
      <c r="N331" s="375"/>
      <c r="O331" s="372"/>
      <c r="P331" s="440"/>
      <c r="Q331" s="451"/>
      <c r="R331" s="454"/>
      <c r="S331" s="454"/>
      <c r="T331" s="426"/>
      <c r="U331" s="426"/>
      <c r="V331" s="429"/>
      <c r="W331" s="432"/>
      <c r="X331" s="472"/>
      <c r="Y331" s="438"/>
      <c r="Z331" s="445"/>
      <c r="AA331" s="417"/>
      <c r="AB331" s="414"/>
      <c r="AC331" s="420"/>
      <c r="AD331" s="423"/>
      <c r="AE331" s="443"/>
      <c r="AF331" s="443"/>
      <c r="AG331" s="408"/>
      <c r="AH331" s="408"/>
      <c r="AI331" s="411"/>
      <c r="AJ331" s="393"/>
      <c r="AK331" s="469"/>
      <c r="AL331" s="399"/>
      <c r="AM331" s="402"/>
      <c r="AN331" s="405"/>
      <c r="AO331" s="384"/>
      <c r="AP331" s="384"/>
      <c r="AQ331" s="387"/>
      <c r="AR331" s="390"/>
      <c r="AS331" s="390"/>
      <c r="AT331" s="380"/>
      <c r="AU331" s="475"/>
      <c r="AV331" s="382"/>
      <c r="AW331" s="382"/>
      <c r="AX331" s="382"/>
      <c r="AY331" s="346"/>
    </row>
    <row r="332" spans="2:51">
      <c r="B332" s="354"/>
      <c r="C332" s="354"/>
      <c r="D332" s="350"/>
      <c r="E332" s="179" t="s">
        <v>1388</v>
      </c>
      <c r="F332" s="354"/>
      <c r="G332" s="357"/>
      <c r="H332" s="357"/>
      <c r="I332" s="360"/>
      <c r="J332" s="363"/>
      <c r="K332" s="366"/>
      <c r="L332" s="369"/>
      <c r="M332" s="372"/>
      <c r="N332" s="375"/>
      <c r="O332" s="372"/>
      <c r="P332" s="440"/>
      <c r="Q332" s="451"/>
      <c r="R332" s="454"/>
      <c r="S332" s="454"/>
      <c r="T332" s="426"/>
      <c r="U332" s="426"/>
      <c r="V332" s="429"/>
      <c r="W332" s="432"/>
      <c r="X332" s="472"/>
      <c r="Y332" s="438"/>
      <c r="Z332" s="445"/>
      <c r="AA332" s="417"/>
      <c r="AB332" s="414"/>
      <c r="AC332" s="420"/>
      <c r="AD332" s="423"/>
      <c r="AE332" s="443"/>
      <c r="AF332" s="443"/>
      <c r="AG332" s="408"/>
      <c r="AH332" s="408"/>
      <c r="AI332" s="411"/>
      <c r="AJ332" s="393"/>
      <c r="AK332" s="469"/>
      <c r="AL332" s="399"/>
      <c r="AM332" s="402"/>
      <c r="AN332" s="405"/>
      <c r="AO332" s="384"/>
      <c r="AP332" s="384"/>
      <c r="AQ332" s="387"/>
      <c r="AR332" s="390"/>
      <c r="AS332" s="390"/>
      <c r="AT332" s="380"/>
      <c r="AU332" s="475"/>
      <c r="AV332" s="382"/>
      <c r="AW332" s="382"/>
      <c r="AX332" s="382"/>
      <c r="AY332" s="346"/>
    </row>
    <row r="333" spans="2:51">
      <c r="B333" s="354"/>
      <c r="C333" s="354"/>
      <c r="D333" s="350"/>
      <c r="E333" s="179" t="s">
        <v>1389</v>
      </c>
      <c r="F333" s="354"/>
      <c r="G333" s="357"/>
      <c r="H333" s="357"/>
      <c r="I333" s="360"/>
      <c r="J333" s="363"/>
      <c r="K333" s="366"/>
      <c r="L333" s="369"/>
      <c r="M333" s="372"/>
      <c r="N333" s="375"/>
      <c r="O333" s="372"/>
      <c r="P333" s="440"/>
      <c r="Q333" s="451"/>
      <c r="R333" s="454"/>
      <c r="S333" s="454"/>
      <c r="T333" s="426"/>
      <c r="U333" s="426"/>
      <c r="V333" s="429"/>
      <c r="W333" s="432"/>
      <c r="X333" s="472"/>
      <c r="Y333" s="438"/>
      <c r="Z333" s="445"/>
      <c r="AA333" s="417"/>
      <c r="AB333" s="414"/>
      <c r="AC333" s="420"/>
      <c r="AD333" s="423"/>
      <c r="AE333" s="443"/>
      <c r="AF333" s="443"/>
      <c r="AG333" s="408"/>
      <c r="AH333" s="408"/>
      <c r="AI333" s="411"/>
      <c r="AJ333" s="393"/>
      <c r="AK333" s="469"/>
      <c r="AL333" s="399"/>
      <c r="AM333" s="402"/>
      <c r="AN333" s="405"/>
      <c r="AO333" s="384"/>
      <c r="AP333" s="384"/>
      <c r="AQ333" s="387"/>
      <c r="AR333" s="390"/>
      <c r="AS333" s="390"/>
      <c r="AT333" s="380"/>
      <c r="AU333" s="475"/>
      <c r="AV333" s="382"/>
      <c r="AW333" s="382"/>
      <c r="AX333" s="382"/>
      <c r="AY333" s="346"/>
    </row>
    <row r="334" spans="2:51">
      <c r="B334" s="354"/>
      <c r="C334" s="354"/>
      <c r="D334" s="350"/>
      <c r="E334" s="179" t="s">
        <v>1390</v>
      </c>
      <c r="F334" s="354"/>
      <c r="G334" s="357"/>
      <c r="H334" s="357"/>
      <c r="I334" s="360"/>
      <c r="J334" s="363"/>
      <c r="K334" s="366"/>
      <c r="L334" s="369"/>
      <c r="M334" s="372"/>
      <c r="N334" s="375"/>
      <c r="O334" s="372"/>
      <c r="P334" s="440"/>
      <c r="Q334" s="451"/>
      <c r="R334" s="454"/>
      <c r="S334" s="454"/>
      <c r="T334" s="426"/>
      <c r="U334" s="426"/>
      <c r="V334" s="429"/>
      <c r="W334" s="432"/>
      <c r="X334" s="472"/>
      <c r="Y334" s="438"/>
      <c r="Z334" s="445"/>
      <c r="AA334" s="417"/>
      <c r="AB334" s="414"/>
      <c r="AC334" s="420"/>
      <c r="AD334" s="423"/>
      <c r="AE334" s="443"/>
      <c r="AF334" s="443"/>
      <c r="AG334" s="408"/>
      <c r="AH334" s="408"/>
      <c r="AI334" s="411"/>
      <c r="AJ334" s="393"/>
      <c r="AK334" s="469"/>
      <c r="AL334" s="399"/>
      <c r="AM334" s="402"/>
      <c r="AN334" s="405"/>
      <c r="AO334" s="384"/>
      <c r="AP334" s="384"/>
      <c r="AQ334" s="387"/>
      <c r="AR334" s="390"/>
      <c r="AS334" s="390"/>
      <c r="AT334" s="380"/>
      <c r="AU334" s="475"/>
      <c r="AV334" s="382"/>
      <c r="AW334" s="382"/>
      <c r="AX334" s="382"/>
      <c r="AY334" s="346"/>
    </row>
    <row r="335" spans="2:51">
      <c r="B335" s="354"/>
      <c r="C335" s="354"/>
      <c r="D335" s="350"/>
      <c r="E335" s="179" t="s">
        <v>1391</v>
      </c>
      <c r="F335" s="354"/>
      <c r="G335" s="357"/>
      <c r="H335" s="357"/>
      <c r="I335" s="360"/>
      <c r="J335" s="363"/>
      <c r="K335" s="366"/>
      <c r="L335" s="369"/>
      <c r="M335" s="372"/>
      <c r="N335" s="375"/>
      <c r="O335" s="372"/>
      <c r="P335" s="440"/>
      <c r="Q335" s="451"/>
      <c r="R335" s="454"/>
      <c r="S335" s="454"/>
      <c r="T335" s="426"/>
      <c r="U335" s="426"/>
      <c r="V335" s="429"/>
      <c r="W335" s="432"/>
      <c r="X335" s="472"/>
      <c r="Y335" s="438"/>
      <c r="Z335" s="445"/>
      <c r="AA335" s="417"/>
      <c r="AB335" s="414"/>
      <c r="AC335" s="420"/>
      <c r="AD335" s="423"/>
      <c r="AE335" s="443"/>
      <c r="AF335" s="443"/>
      <c r="AG335" s="408"/>
      <c r="AH335" s="408"/>
      <c r="AI335" s="411"/>
      <c r="AJ335" s="393"/>
      <c r="AK335" s="469"/>
      <c r="AL335" s="399"/>
      <c r="AM335" s="402"/>
      <c r="AN335" s="405"/>
      <c r="AO335" s="384"/>
      <c r="AP335" s="384"/>
      <c r="AQ335" s="387"/>
      <c r="AR335" s="390"/>
      <c r="AS335" s="390"/>
      <c r="AT335" s="380"/>
      <c r="AU335" s="475"/>
      <c r="AV335" s="382"/>
      <c r="AW335" s="382"/>
      <c r="AX335" s="382"/>
      <c r="AY335" s="346"/>
    </row>
    <row r="336" spans="2:51">
      <c r="B336" s="354"/>
      <c r="C336" s="354"/>
      <c r="D336" s="350"/>
      <c r="E336" s="179" t="s">
        <v>1392</v>
      </c>
      <c r="F336" s="354"/>
      <c r="G336" s="357"/>
      <c r="H336" s="357"/>
      <c r="I336" s="360"/>
      <c r="J336" s="363"/>
      <c r="K336" s="366"/>
      <c r="L336" s="369"/>
      <c r="M336" s="372"/>
      <c r="N336" s="375"/>
      <c r="O336" s="372"/>
      <c r="P336" s="440"/>
      <c r="Q336" s="451"/>
      <c r="R336" s="454"/>
      <c r="S336" s="454"/>
      <c r="T336" s="426"/>
      <c r="U336" s="426"/>
      <c r="V336" s="429"/>
      <c r="W336" s="432"/>
      <c r="X336" s="472"/>
      <c r="Y336" s="438"/>
      <c r="Z336" s="445"/>
      <c r="AA336" s="417"/>
      <c r="AB336" s="414"/>
      <c r="AC336" s="420"/>
      <c r="AD336" s="423"/>
      <c r="AE336" s="443"/>
      <c r="AF336" s="443"/>
      <c r="AG336" s="408"/>
      <c r="AH336" s="408"/>
      <c r="AI336" s="411"/>
      <c r="AJ336" s="393"/>
      <c r="AK336" s="469"/>
      <c r="AL336" s="399"/>
      <c r="AM336" s="402"/>
      <c r="AN336" s="405"/>
      <c r="AO336" s="384"/>
      <c r="AP336" s="384"/>
      <c r="AQ336" s="387"/>
      <c r="AR336" s="390"/>
      <c r="AS336" s="390"/>
      <c r="AT336" s="380"/>
      <c r="AU336" s="475"/>
      <c r="AV336" s="382"/>
      <c r="AW336" s="382"/>
      <c r="AX336" s="382"/>
      <c r="AY336" s="346"/>
    </row>
    <row r="337" spans="2:51" ht="24">
      <c r="B337" s="355"/>
      <c r="C337" s="355"/>
      <c r="D337" s="349"/>
      <c r="E337" s="180" t="s">
        <v>1393</v>
      </c>
      <c r="F337" s="355"/>
      <c r="G337" s="358"/>
      <c r="H337" s="358"/>
      <c r="I337" s="361"/>
      <c r="J337" s="364"/>
      <c r="K337" s="367"/>
      <c r="L337" s="370"/>
      <c r="M337" s="373"/>
      <c r="N337" s="376"/>
      <c r="O337" s="373"/>
      <c r="P337" s="378"/>
      <c r="Q337" s="452"/>
      <c r="R337" s="455"/>
      <c r="S337" s="455"/>
      <c r="T337" s="427"/>
      <c r="U337" s="427"/>
      <c r="V337" s="430"/>
      <c r="W337" s="433"/>
      <c r="X337" s="473"/>
      <c r="Y337" s="439"/>
      <c r="Z337" s="446"/>
      <c r="AA337" s="418"/>
      <c r="AB337" s="415"/>
      <c r="AC337" s="421"/>
      <c r="AD337" s="424"/>
      <c r="AE337" s="442"/>
      <c r="AF337" s="442"/>
      <c r="AG337" s="409"/>
      <c r="AH337" s="409"/>
      <c r="AI337" s="412"/>
      <c r="AJ337" s="394"/>
      <c r="AK337" s="470"/>
      <c r="AL337" s="400"/>
      <c r="AM337" s="403"/>
      <c r="AN337" s="406"/>
      <c r="AO337" s="385"/>
      <c r="AP337" s="385"/>
      <c r="AQ337" s="388"/>
      <c r="AR337" s="391"/>
      <c r="AS337" s="391"/>
      <c r="AT337" s="381"/>
      <c r="AU337" s="476"/>
      <c r="AV337" s="352"/>
      <c r="AW337" s="352"/>
      <c r="AX337" s="352"/>
      <c r="AY337" s="347"/>
    </row>
    <row r="338" spans="2:51" ht="24" customHeight="1">
      <c r="B338" s="353" t="s">
        <v>1249</v>
      </c>
      <c r="C338" s="353">
        <v>49161500</v>
      </c>
      <c r="D338" s="348" t="s">
        <v>1394</v>
      </c>
      <c r="E338" s="178" t="s">
        <v>1395</v>
      </c>
      <c r="F338" s="353" t="s">
        <v>29</v>
      </c>
      <c r="G338" s="356">
        <v>1</v>
      </c>
      <c r="H338" s="356" t="s">
        <v>228</v>
      </c>
      <c r="I338" s="359" t="s">
        <v>242</v>
      </c>
      <c r="J338" s="362">
        <v>46184</v>
      </c>
      <c r="K338" s="365" t="s">
        <v>1398</v>
      </c>
      <c r="L338" s="368" t="s">
        <v>236</v>
      </c>
      <c r="M338" s="462" t="s">
        <v>1399</v>
      </c>
      <c r="N338" s="374">
        <v>18000</v>
      </c>
      <c r="O338" s="371" t="s">
        <v>233</v>
      </c>
      <c r="P338" s="377" t="s">
        <v>234</v>
      </c>
      <c r="Q338" s="450">
        <v>15126.05</v>
      </c>
      <c r="R338" s="453">
        <v>2874</v>
      </c>
      <c r="S338" s="453">
        <v>18000</v>
      </c>
      <c r="T338" s="425">
        <v>15126</v>
      </c>
      <c r="U338" s="425">
        <v>18000</v>
      </c>
      <c r="V338" s="428" t="s">
        <v>242</v>
      </c>
      <c r="W338" s="431">
        <v>46184</v>
      </c>
      <c r="X338" s="471" t="s">
        <v>1258</v>
      </c>
      <c r="Y338" s="437" t="s">
        <v>231</v>
      </c>
      <c r="Z338" s="444" t="s">
        <v>1277</v>
      </c>
      <c r="AA338" s="416">
        <v>17500</v>
      </c>
      <c r="AB338" s="413" t="s">
        <v>240</v>
      </c>
      <c r="AC338" s="419" t="s">
        <v>234</v>
      </c>
      <c r="AD338" s="422">
        <v>17500</v>
      </c>
      <c r="AE338" s="441">
        <v>3325</v>
      </c>
      <c r="AF338" s="441">
        <v>20825</v>
      </c>
      <c r="AG338" s="407">
        <v>17500</v>
      </c>
      <c r="AH338" s="407">
        <v>20825</v>
      </c>
      <c r="AI338" s="410" t="s">
        <v>242</v>
      </c>
      <c r="AJ338" s="392">
        <v>46184</v>
      </c>
      <c r="AK338" s="468" t="s">
        <v>1262</v>
      </c>
      <c r="AL338" s="398" t="s">
        <v>231</v>
      </c>
      <c r="AM338" s="401" t="s">
        <v>1263</v>
      </c>
      <c r="AN338" s="404">
        <v>14000</v>
      </c>
      <c r="AO338" s="383" t="s">
        <v>240</v>
      </c>
      <c r="AP338" s="383" t="s">
        <v>234</v>
      </c>
      <c r="AQ338" s="386">
        <v>14000</v>
      </c>
      <c r="AR338" s="389">
        <v>2660</v>
      </c>
      <c r="AS338" s="389">
        <v>16660</v>
      </c>
      <c r="AT338" s="379">
        <v>14000</v>
      </c>
      <c r="AU338" s="474">
        <v>16660</v>
      </c>
      <c r="AV338" s="351">
        <v>18495</v>
      </c>
      <c r="AW338" s="351">
        <v>18495</v>
      </c>
      <c r="AX338" s="351">
        <v>2126.16</v>
      </c>
      <c r="AY338" s="345">
        <v>0.115</v>
      </c>
    </row>
    <row r="339" spans="2:51">
      <c r="B339" s="354"/>
      <c r="C339" s="354"/>
      <c r="D339" s="350"/>
      <c r="E339" s="179" t="s">
        <v>1396</v>
      </c>
      <c r="F339" s="354"/>
      <c r="G339" s="357"/>
      <c r="H339" s="357"/>
      <c r="I339" s="360"/>
      <c r="J339" s="363"/>
      <c r="K339" s="366"/>
      <c r="L339" s="369"/>
      <c r="M339" s="463"/>
      <c r="N339" s="375"/>
      <c r="O339" s="372"/>
      <c r="P339" s="440"/>
      <c r="Q339" s="451"/>
      <c r="R339" s="454"/>
      <c r="S339" s="454"/>
      <c r="T339" s="426"/>
      <c r="U339" s="426"/>
      <c r="V339" s="429"/>
      <c r="W339" s="432"/>
      <c r="X339" s="472"/>
      <c r="Y339" s="438"/>
      <c r="Z339" s="445"/>
      <c r="AA339" s="417"/>
      <c r="AB339" s="414"/>
      <c r="AC339" s="420"/>
      <c r="AD339" s="423"/>
      <c r="AE339" s="443"/>
      <c r="AF339" s="443"/>
      <c r="AG339" s="408"/>
      <c r="AH339" s="408"/>
      <c r="AI339" s="411"/>
      <c r="AJ339" s="393"/>
      <c r="AK339" s="469"/>
      <c r="AL339" s="399"/>
      <c r="AM339" s="402"/>
      <c r="AN339" s="405"/>
      <c r="AO339" s="384"/>
      <c r="AP339" s="384"/>
      <c r="AQ339" s="387"/>
      <c r="AR339" s="390"/>
      <c r="AS339" s="390"/>
      <c r="AT339" s="380"/>
      <c r="AU339" s="475"/>
      <c r="AV339" s="382"/>
      <c r="AW339" s="382"/>
      <c r="AX339" s="382"/>
      <c r="AY339" s="346"/>
    </row>
    <row r="340" spans="2:51">
      <c r="B340" s="355"/>
      <c r="C340" s="355"/>
      <c r="D340" s="349"/>
      <c r="E340" s="180" t="s">
        <v>1397</v>
      </c>
      <c r="F340" s="355"/>
      <c r="G340" s="358"/>
      <c r="H340" s="358"/>
      <c r="I340" s="361"/>
      <c r="J340" s="364"/>
      <c r="K340" s="367"/>
      <c r="L340" s="370"/>
      <c r="M340" s="464"/>
      <c r="N340" s="376"/>
      <c r="O340" s="373"/>
      <c r="P340" s="378"/>
      <c r="Q340" s="452"/>
      <c r="R340" s="455"/>
      <c r="S340" s="455"/>
      <c r="T340" s="427"/>
      <c r="U340" s="427"/>
      <c r="V340" s="430"/>
      <c r="W340" s="433"/>
      <c r="X340" s="473"/>
      <c r="Y340" s="439"/>
      <c r="Z340" s="446"/>
      <c r="AA340" s="418"/>
      <c r="AB340" s="415"/>
      <c r="AC340" s="421"/>
      <c r="AD340" s="424"/>
      <c r="AE340" s="442"/>
      <c r="AF340" s="442"/>
      <c r="AG340" s="409"/>
      <c r="AH340" s="409"/>
      <c r="AI340" s="412"/>
      <c r="AJ340" s="394"/>
      <c r="AK340" s="470"/>
      <c r="AL340" s="400"/>
      <c r="AM340" s="403"/>
      <c r="AN340" s="406"/>
      <c r="AO340" s="385"/>
      <c r="AP340" s="385"/>
      <c r="AQ340" s="388"/>
      <c r="AR340" s="391"/>
      <c r="AS340" s="391"/>
      <c r="AT340" s="381"/>
      <c r="AU340" s="476"/>
      <c r="AV340" s="352"/>
      <c r="AW340" s="352"/>
      <c r="AX340" s="352"/>
      <c r="AY340" s="347"/>
    </row>
    <row r="341" spans="2:51" ht="36" customHeight="1">
      <c r="B341" s="353" t="s">
        <v>1249</v>
      </c>
      <c r="C341" s="353">
        <v>49161500</v>
      </c>
      <c r="D341" s="348" t="s">
        <v>1400</v>
      </c>
      <c r="E341" s="178" t="s">
        <v>1401</v>
      </c>
      <c r="F341" s="353" t="s">
        <v>29</v>
      </c>
      <c r="G341" s="356">
        <v>1</v>
      </c>
      <c r="H341" s="356" t="s">
        <v>228</v>
      </c>
      <c r="I341" s="359" t="s">
        <v>229</v>
      </c>
      <c r="J341" s="362">
        <v>46184</v>
      </c>
      <c r="K341" s="365" t="s">
        <v>1254</v>
      </c>
      <c r="L341" s="368" t="s">
        <v>236</v>
      </c>
      <c r="M341" s="371" t="s">
        <v>1255</v>
      </c>
      <c r="N341" s="374">
        <v>55000</v>
      </c>
      <c r="O341" s="371" t="s">
        <v>233</v>
      </c>
      <c r="P341" s="377" t="s">
        <v>234</v>
      </c>
      <c r="Q341" s="450">
        <v>46218.49</v>
      </c>
      <c r="R341" s="453">
        <v>8782</v>
      </c>
      <c r="S341" s="453">
        <v>55000</v>
      </c>
      <c r="T341" s="425">
        <v>46218</v>
      </c>
      <c r="U341" s="425">
        <v>55000</v>
      </c>
      <c r="V341" s="480" t="s">
        <v>229</v>
      </c>
      <c r="W341" s="431">
        <v>46184</v>
      </c>
      <c r="X341" s="434" t="s">
        <v>1405</v>
      </c>
      <c r="Y341" s="437" t="s">
        <v>231</v>
      </c>
      <c r="Z341" s="444" t="s">
        <v>1279</v>
      </c>
      <c r="AA341" s="416">
        <v>52101</v>
      </c>
      <c r="AB341" s="413" t="s">
        <v>240</v>
      </c>
      <c r="AC341" s="419" t="s">
        <v>234</v>
      </c>
      <c r="AD341" s="422">
        <v>52101</v>
      </c>
      <c r="AE341" s="441">
        <v>9899</v>
      </c>
      <c r="AF341" s="441">
        <v>62000</v>
      </c>
      <c r="AG341" s="407">
        <v>52101</v>
      </c>
      <c r="AH341" s="407">
        <v>62000</v>
      </c>
      <c r="AI341" s="410" t="s">
        <v>229</v>
      </c>
      <c r="AJ341" s="392">
        <v>46184</v>
      </c>
      <c r="AK341" s="468" t="s">
        <v>1269</v>
      </c>
      <c r="AL341" s="398" t="s">
        <v>231</v>
      </c>
      <c r="AM341" s="401" t="s">
        <v>1270</v>
      </c>
      <c r="AN341" s="404">
        <v>55000</v>
      </c>
      <c r="AO341" s="383" t="s">
        <v>240</v>
      </c>
      <c r="AP341" s="383" t="s">
        <v>234</v>
      </c>
      <c r="AQ341" s="386">
        <v>55000</v>
      </c>
      <c r="AR341" s="389">
        <v>10450</v>
      </c>
      <c r="AS341" s="389">
        <v>65450</v>
      </c>
      <c r="AT341" s="379">
        <v>55000</v>
      </c>
      <c r="AU341" s="474">
        <v>65450</v>
      </c>
      <c r="AV341" s="351">
        <v>60816.73</v>
      </c>
      <c r="AW341" s="351">
        <v>60816.73</v>
      </c>
      <c r="AX341" s="351">
        <v>5324.57</v>
      </c>
      <c r="AY341" s="345">
        <v>8.7599999999999997E-2</v>
      </c>
    </row>
    <row r="342" spans="2:51" ht="24">
      <c r="B342" s="354"/>
      <c r="C342" s="354"/>
      <c r="D342" s="350"/>
      <c r="E342" s="179" t="s">
        <v>1402</v>
      </c>
      <c r="F342" s="354"/>
      <c r="G342" s="357"/>
      <c r="H342" s="357"/>
      <c r="I342" s="360"/>
      <c r="J342" s="363"/>
      <c r="K342" s="366"/>
      <c r="L342" s="369"/>
      <c r="M342" s="372"/>
      <c r="N342" s="375"/>
      <c r="O342" s="372"/>
      <c r="P342" s="440"/>
      <c r="Q342" s="451"/>
      <c r="R342" s="454"/>
      <c r="S342" s="454"/>
      <c r="T342" s="426"/>
      <c r="U342" s="426"/>
      <c r="V342" s="481"/>
      <c r="W342" s="432"/>
      <c r="X342" s="435"/>
      <c r="Y342" s="438"/>
      <c r="Z342" s="445"/>
      <c r="AA342" s="417"/>
      <c r="AB342" s="414"/>
      <c r="AC342" s="420"/>
      <c r="AD342" s="423"/>
      <c r="AE342" s="443"/>
      <c r="AF342" s="443"/>
      <c r="AG342" s="408"/>
      <c r="AH342" s="408"/>
      <c r="AI342" s="411"/>
      <c r="AJ342" s="393"/>
      <c r="AK342" s="469"/>
      <c r="AL342" s="399"/>
      <c r="AM342" s="402"/>
      <c r="AN342" s="405"/>
      <c r="AO342" s="384"/>
      <c r="AP342" s="384"/>
      <c r="AQ342" s="387"/>
      <c r="AR342" s="390"/>
      <c r="AS342" s="390"/>
      <c r="AT342" s="380"/>
      <c r="AU342" s="475"/>
      <c r="AV342" s="382"/>
      <c r="AW342" s="382"/>
      <c r="AX342" s="382"/>
      <c r="AY342" s="346"/>
    </row>
    <row r="343" spans="2:51" ht="24">
      <c r="B343" s="354"/>
      <c r="C343" s="354"/>
      <c r="D343" s="350"/>
      <c r="E343" s="179" t="s">
        <v>1403</v>
      </c>
      <c r="F343" s="354"/>
      <c r="G343" s="357"/>
      <c r="H343" s="357"/>
      <c r="I343" s="360"/>
      <c r="J343" s="363"/>
      <c r="K343" s="366"/>
      <c r="L343" s="369"/>
      <c r="M343" s="372"/>
      <c r="N343" s="375"/>
      <c r="O343" s="372"/>
      <c r="P343" s="440"/>
      <c r="Q343" s="451"/>
      <c r="R343" s="454"/>
      <c r="S343" s="454"/>
      <c r="T343" s="426"/>
      <c r="U343" s="426"/>
      <c r="V343" s="481"/>
      <c r="W343" s="432"/>
      <c r="X343" s="435"/>
      <c r="Y343" s="438"/>
      <c r="Z343" s="445"/>
      <c r="AA343" s="417"/>
      <c r="AB343" s="414"/>
      <c r="AC343" s="420"/>
      <c r="AD343" s="423"/>
      <c r="AE343" s="443"/>
      <c r="AF343" s="443"/>
      <c r="AG343" s="408"/>
      <c r="AH343" s="408"/>
      <c r="AI343" s="411"/>
      <c r="AJ343" s="393"/>
      <c r="AK343" s="469"/>
      <c r="AL343" s="399"/>
      <c r="AM343" s="402"/>
      <c r="AN343" s="405"/>
      <c r="AO343" s="384"/>
      <c r="AP343" s="384"/>
      <c r="AQ343" s="387"/>
      <c r="AR343" s="390"/>
      <c r="AS343" s="390"/>
      <c r="AT343" s="380"/>
      <c r="AU343" s="475"/>
      <c r="AV343" s="382"/>
      <c r="AW343" s="382"/>
      <c r="AX343" s="382"/>
      <c r="AY343" s="346"/>
    </row>
    <row r="344" spans="2:51">
      <c r="B344" s="355"/>
      <c r="C344" s="355"/>
      <c r="D344" s="349"/>
      <c r="E344" s="180" t="s">
        <v>1404</v>
      </c>
      <c r="F344" s="355"/>
      <c r="G344" s="358"/>
      <c r="H344" s="358"/>
      <c r="I344" s="361"/>
      <c r="J344" s="364"/>
      <c r="K344" s="367"/>
      <c r="L344" s="370"/>
      <c r="M344" s="373"/>
      <c r="N344" s="376"/>
      <c r="O344" s="373"/>
      <c r="P344" s="378"/>
      <c r="Q344" s="452"/>
      <c r="R344" s="455"/>
      <c r="S344" s="455"/>
      <c r="T344" s="427"/>
      <c r="U344" s="427"/>
      <c r="V344" s="482"/>
      <c r="W344" s="433"/>
      <c r="X344" s="436"/>
      <c r="Y344" s="439"/>
      <c r="Z344" s="446"/>
      <c r="AA344" s="418"/>
      <c r="AB344" s="415"/>
      <c r="AC344" s="421"/>
      <c r="AD344" s="424"/>
      <c r="AE344" s="442"/>
      <c r="AF344" s="442"/>
      <c r="AG344" s="409"/>
      <c r="AH344" s="409"/>
      <c r="AI344" s="412"/>
      <c r="AJ344" s="394"/>
      <c r="AK344" s="470"/>
      <c r="AL344" s="400"/>
      <c r="AM344" s="403"/>
      <c r="AN344" s="406"/>
      <c r="AO344" s="385"/>
      <c r="AP344" s="385"/>
      <c r="AQ344" s="388"/>
      <c r="AR344" s="391"/>
      <c r="AS344" s="391"/>
      <c r="AT344" s="381"/>
      <c r="AU344" s="476"/>
      <c r="AV344" s="352"/>
      <c r="AW344" s="352"/>
      <c r="AX344" s="352"/>
      <c r="AY344" s="347"/>
    </row>
    <row r="345" spans="2:51" ht="36" customHeight="1">
      <c r="B345" s="353" t="s">
        <v>1249</v>
      </c>
      <c r="C345" s="353">
        <v>49161500</v>
      </c>
      <c r="D345" s="348" t="s">
        <v>1406</v>
      </c>
      <c r="E345" s="178" t="s">
        <v>1407</v>
      </c>
      <c r="F345" s="353" t="s">
        <v>29</v>
      </c>
      <c r="G345" s="356">
        <v>1</v>
      </c>
      <c r="H345" s="356" t="s">
        <v>228</v>
      </c>
      <c r="I345" s="359" t="s">
        <v>229</v>
      </c>
      <c r="J345" s="362">
        <v>46184</v>
      </c>
      <c r="K345" s="465" t="s">
        <v>1405</v>
      </c>
      <c r="L345" s="368" t="s">
        <v>231</v>
      </c>
      <c r="M345" s="462" t="s">
        <v>1279</v>
      </c>
      <c r="N345" s="374">
        <v>24370</v>
      </c>
      <c r="O345" s="371" t="s">
        <v>240</v>
      </c>
      <c r="P345" s="377" t="s">
        <v>234</v>
      </c>
      <c r="Q345" s="450">
        <v>24370</v>
      </c>
      <c r="R345" s="453">
        <v>4630</v>
      </c>
      <c r="S345" s="453">
        <v>29000</v>
      </c>
      <c r="T345" s="425">
        <v>24370</v>
      </c>
      <c r="U345" s="425">
        <v>29000</v>
      </c>
      <c r="V345" s="480" t="s">
        <v>229</v>
      </c>
      <c r="W345" s="431">
        <v>46184</v>
      </c>
      <c r="X345" s="471" t="s">
        <v>1256</v>
      </c>
      <c r="Y345" s="437" t="s">
        <v>231</v>
      </c>
      <c r="Z345" s="444" t="s">
        <v>1257</v>
      </c>
      <c r="AA345" s="416">
        <v>22800</v>
      </c>
      <c r="AB345" s="413" t="s">
        <v>240</v>
      </c>
      <c r="AC345" s="419" t="s">
        <v>234</v>
      </c>
      <c r="AD345" s="422">
        <v>22800</v>
      </c>
      <c r="AE345" s="441">
        <v>4332</v>
      </c>
      <c r="AF345" s="441">
        <v>27132</v>
      </c>
      <c r="AG345" s="407">
        <v>22800</v>
      </c>
      <c r="AH345" s="407">
        <v>27132</v>
      </c>
      <c r="AI345" s="410" t="s">
        <v>229</v>
      </c>
      <c r="AJ345" s="392">
        <v>46184</v>
      </c>
      <c r="AK345" s="468" t="s">
        <v>1269</v>
      </c>
      <c r="AL345" s="398" t="s">
        <v>231</v>
      </c>
      <c r="AM345" s="401" t="s">
        <v>1270</v>
      </c>
      <c r="AN345" s="404">
        <v>28000</v>
      </c>
      <c r="AO345" s="383" t="s">
        <v>240</v>
      </c>
      <c r="AP345" s="383" t="s">
        <v>234</v>
      </c>
      <c r="AQ345" s="386">
        <v>28000</v>
      </c>
      <c r="AR345" s="389">
        <v>5320</v>
      </c>
      <c r="AS345" s="389">
        <v>33320</v>
      </c>
      <c r="AT345" s="379">
        <v>28000</v>
      </c>
      <c r="AU345" s="474">
        <v>33320</v>
      </c>
      <c r="AV345" s="351">
        <v>29817.43</v>
      </c>
      <c r="AW345" s="351">
        <v>29817.43</v>
      </c>
      <c r="AX345" s="351">
        <v>3173.9</v>
      </c>
      <c r="AY345" s="345">
        <v>0.10639999999999999</v>
      </c>
    </row>
    <row r="346" spans="2:51" ht="36">
      <c r="B346" s="354"/>
      <c r="C346" s="354"/>
      <c r="D346" s="350"/>
      <c r="E346" s="179" t="s">
        <v>1408</v>
      </c>
      <c r="F346" s="354"/>
      <c r="G346" s="357"/>
      <c r="H346" s="357"/>
      <c r="I346" s="360"/>
      <c r="J346" s="363"/>
      <c r="K346" s="466"/>
      <c r="L346" s="369"/>
      <c r="M346" s="463"/>
      <c r="N346" s="375"/>
      <c r="O346" s="372"/>
      <c r="P346" s="440"/>
      <c r="Q346" s="451"/>
      <c r="R346" s="454"/>
      <c r="S346" s="454"/>
      <c r="T346" s="426"/>
      <c r="U346" s="426"/>
      <c r="V346" s="481"/>
      <c r="W346" s="432"/>
      <c r="X346" s="472"/>
      <c r="Y346" s="438"/>
      <c r="Z346" s="445"/>
      <c r="AA346" s="417"/>
      <c r="AB346" s="414"/>
      <c r="AC346" s="420"/>
      <c r="AD346" s="423"/>
      <c r="AE346" s="443"/>
      <c r="AF346" s="443"/>
      <c r="AG346" s="408"/>
      <c r="AH346" s="408"/>
      <c r="AI346" s="411"/>
      <c r="AJ346" s="393"/>
      <c r="AK346" s="469"/>
      <c r="AL346" s="399"/>
      <c r="AM346" s="402"/>
      <c r="AN346" s="405"/>
      <c r="AO346" s="384"/>
      <c r="AP346" s="384"/>
      <c r="AQ346" s="387"/>
      <c r="AR346" s="390"/>
      <c r="AS346" s="390"/>
      <c r="AT346" s="380"/>
      <c r="AU346" s="475"/>
      <c r="AV346" s="382"/>
      <c r="AW346" s="382"/>
      <c r="AX346" s="382"/>
      <c r="AY346" s="346"/>
    </row>
    <row r="347" spans="2:51" ht="36">
      <c r="B347" s="354"/>
      <c r="C347" s="354"/>
      <c r="D347" s="350"/>
      <c r="E347" s="179" t="s">
        <v>1409</v>
      </c>
      <c r="F347" s="354"/>
      <c r="G347" s="357"/>
      <c r="H347" s="357"/>
      <c r="I347" s="360"/>
      <c r="J347" s="363"/>
      <c r="K347" s="466"/>
      <c r="L347" s="369"/>
      <c r="M347" s="463"/>
      <c r="N347" s="375"/>
      <c r="O347" s="372"/>
      <c r="P347" s="440"/>
      <c r="Q347" s="451"/>
      <c r="R347" s="454"/>
      <c r="S347" s="454"/>
      <c r="T347" s="426"/>
      <c r="U347" s="426"/>
      <c r="V347" s="481"/>
      <c r="W347" s="432"/>
      <c r="X347" s="472"/>
      <c r="Y347" s="438"/>
      <c r="Z347" s="445"/>
      <c r="AA347" s="417"/>
      <c r="AB347" s="414"/>
      <c r="AC347" s="420"/>
      <c r="AD347" s="423"/>
      <c r="AE347" s="443"/>
      <c r="AF347" s="443"/>
      <c r="AG347" s="408"/>
      <c r="AH347" s="408"/>
      <c r="AI347" s="411"/>
      <c r="AJ347" s="393"/>
      <c r="AK347" s="469"/>
      <c r="AL347" s="399"/>
      <c r="AM347" s="402"/>
      <c r="AN347" s="405"/>
      <c r="AO347" s="384"/>
      <c r="AP347" s="384"/>
      <c r="AQ347" s="387"/>
      <c r="AR347" s="390"/>
      <c r="AS347" s="390"/>
      <c r="AT347" s="380"/>
      <c r="AU347" s="475"/>
      <c r="AV347" s="382"/>
      <c r="AW347" s="382"/>
      <c r="AX347" s="382"/>
      <c r="AY347" s="346"/>
    </row>
    <row r="348" spans="2:51">
      <c r="B348" s="355"/>
      <c r="C348" s="355"/>
      <c r="D348" s="349"/>
      <c r="E348" s="180" t="s">
        <v>1410</v>
      </c>
      <c r="F348" s="355"/>
      <c r="G348" s="358"/>
      <c r="H348" s="358"/>
      <c r="I348" s="361"/>
      <c r="J348" s="364"/>
      <c r="K348" s="467"/>
      <c r="L348" s="370"/>
      <c r="M348" s="464"/>
      <c r="N348" s="376"/>
      <c r="O348" s="373"/>
      <c r="P348" s="378"/>
      <c r="Q348" s="452"/>
      <c r="R348" s="455"/>
      <c r="S348" s="455"/>
      <c r="T348" s="427"/>
      <c r="U348" s="427"/>
      <c r="V348" s="482"/>
      <c r="W348" s="433"/>
      <c r="X348" s="473"/>
      <c r="Y348" s="439"/>
      <c r="Z348" s="446"/>
      <c r="AA348" s="418"/>
      <c r="AB348" s="415"/>
      <c r="AC348" s="421"/>
      <c r="AD348" s="424"/>
      <c r="AE348" s="442"/>
      <c r="AF348" s="442"/>
      <c r="AG348" s="409"/>
      <c r="AH348" s="409"/>
      <c r="AI348" s="412"/>
      <c r="AJ348" s="394"/>
      <c r="AK348" s="470"/>
      <c r="AL348" s="400"/>
      <c r="AM348" s="403"/>
      <c r="AN348" s="406"/>
      <c r="AO348" s="385"/>
      <c r="AP348" s="385"/>
      <c r="AQ348" s="388"/>
      <c r="AR348" s="391"/>
      <c r="AS348" s="391"/>
      <c r="AT348" s="381"/>
      <c r="AU348" s="476"/>
      <c r="AV348" s="352"/>
      <c r="AW348" s="352"/>
      <c r="AX348" s="352"/>
      <c r="AY348" s="347"/>
    </row>
    <row r="349" spans="2:51" ht="96">
      <c r="B349" s="182" t="s">
        <v>1249</v>
      </c>
      <c r="C349" s="182">
        <v>49161500</v>
      </c>
      <c r="D349" s="181" t="s">
        <v>1411</v>
      </c>
      <c r="E349" s="183" t="s">
        <v>1412</v>
      </c>
      <c r="F349" s="182" t="s">
        <v>29</v>
      </c>
      <c r="G349" s="184">
        <v>1</v>
      </c>
      <c r="H349" s="184" t="s">
        <v>228</v>
      </c>
      <c r="I349" s="185" t="s">
        <v>229</v>
      </c>
      <c r="J349" s="186">
        <v>46184</v>
      </c>
      <c r="K349" s="187" t="s">
        <v>1254</v>
      </c>
      <c r="L349" s="188" t="s">
        <v>236</v>
      </c>
      <c r="M349" s="224" t="s">
        <v>1255</v>
      </c>
      <c r="N349" s="232">
        <v>29000</v>
      </c>
      <c r="O349" s="224" t="s">
        <v>240</v>
      </c>
      <c r="P349" s="233" t="s">
        <v>234</v>
      </c>
      <c r="Q349" s="190">
        <v>29000</v>
      </c>
      <c r="R349" s="191">
        <v>5510</v>
      </c>
      <c r="S349" s="191">
        <v>34510</v>
      </c>
      <c r="T349" s="192">
        <v>29000</v>
      </c>
      <c r="U349" s="192">
        <v>34510</v>
      </c>
      <c r="V349" s="218" t="s">
        <v>229</v>
      </c>
      <c r="W349" s="194">
        <v>46184</v>
      </c>
      <c r="X349" s="220" t="s">
        <v>1269</v>
      </c>
      <c r="Y349" s="196" t="s">
        <v>231</v>
      </c>
      <c r="Z349" s="197" t="s">
        <v>1270</v>
      </c>
      <c r="AA349" s="198">
        <v>29000</v>
      </c>
      <c r="AB349" s="199" t="s">
        <v>240</v>
      </c>
      <c r="AC349" s="200" t="s">
        <v>234</v>
      </c>
      <c r="AD349" s="201">
        <v>29000</v>
      </c>
      <c r="AE349" s="202">
        <v>5510</v>
      </c>
      <c r="AF349" s="202">
        <v>34510</v>
      </c>
      <c r="AG349" s="203">
        <v>29000</v>
      </c>
      <c r="AH349" s="203">
        <v>34510</v>
      </c>
      <c r="AI349" s="204" t="s">
        <v>229</v>
      </c>
      <c r="AJ349" s="205">
        <v>46184</v>
      </c>
      <c r="AK349" s="207" t="s">
        <v>1256</v>
      </c>
      <c r="AL349" s="208" t="s">
        <v>231</v>
      </c>
      <c r="AM349" s="209" t="s">
        <v>1257</v>
      </c>
      <c r="AN349" s="210">
        <v>22800</v>
      </c>
      <c r="AO349" s="211" t="s">
        <v>240</v>
      </c>
      <c r="AP349" s="211" t="s">
        <v>234</v>
      </c>
      <c r="AQ349" s="212">
        <v>22800</v>
      </c>
      <c r="AR349" s="213">
        <v>4332</v>
      </c>
      <c r="AS349" s="213">
        <v>27132</v>
      </c>
      <c r="AT349" s="214">
        <v>22800</v>
      </c>
      <c r="AU349" s="215">
        <v>27132</v>
      </c>
      <c r="AV349" s="216">
        <v>32050.67</v>
      </c>
      <c r="AW349" s="216">
        <v>32050.67</v>
      </c>
      <c r="AX349" s="216">
        <v>4259.6899999999996</v>
      </c>
      <c r="AY349" s="217">
        <v>0.13289999999999999</v>
      </c>
    </row>
    <row r="350" spans="2:51" ht="96">
      <c r="B350" s="182" t="s">
        <v>1249</v>
      </c>
      <c r="C350" s="182">
        <v>49161104</v>
      </c>
      <c r="D350" s="181" t="s">
        <v>1413</v>
      </c>
      <c r="E350" s="183" t="s">
        <v>1414</v>
      </c>
      <c r="F350" s="182" t="s">
        <v>29</v>
      </c>
      <c r="G350" s="184">
        <v>1</v>
      </c>
      <c r="H350" s="184" t="s">
        <v>228</v>
      </c>
      <c r="I350" s="185" t="s">
        <v>242</v>
      </c>
      <c r="J350" s="186">
        <v>46184</v>
      </c>
      <c r="K350" s="187" t="s">
        <v>1254</v>
      </c>
      <c r="L350" s="188" t="s">
        <v>236</v>
      </c>
      <c r="M350" s="224" t="s">
        <v>1255</v>
      </c>
      <c r="N350" s="232">
        <v>60000</v>
      </c>
      <c r="O350" s="224" t="s">
        <v>240</v>
      </c>
      <c r="P350" s="233" t="s">
        <v>234</v>
      </c>
      <c r="Q350" s="190">
        <v>60000</v>
      </c>
      <c r="R350" s="191">
        <v>11400</v>
      </c>
      <c r="S350" s="191">
        <v>71400</v>
      </c>
      <c r="T350" s="192">
        <v>60000</v>
      </c>
      <c r="U350" s="192">
        <v>71400</v>
      </c>
      <c r="V350" s="218" t="s">
        <v>242</v>
      </c>
      <c r="W350" s="194">
        <v>46184</v>
      </c>
      <c r="X350" s="220" t="s">
        <v>1269</v>
      </c>
      <c r="Y350" s="196" t="s">
        <v>231</v>
      </c>
      <c r="Z350" s="197" t="s">
        <v>1270</v>
      </c>
      <c r="AA350" s="198">
        <v>60000</v>
      </c>
      <c r="AB350" s="199" t="s">
        <v>240</v>
      </c>
      <c r="AC350" s="200" t="s">
        <v>234</v>
      </c>
      <c r="AD350" s="201">
        <v>60000</v>
      </c>
      <c r="AE350" s="202">
        <v>11400</v>
      </c>
      <c r="AF350" s="202">
        <v>71400</v>
      </c>
      <c r="AG350" s="203">
        <v>60000</v>
      </c>
      <c r="AH350" s="203">
        <v>71400</v>
      </c>
      <c r="AI350" s="204" t="s">
        <v>242</v>
      </c>
      <c r="AJ350" s="205">
        <v>46184</v>
      </c>
      <c r="AK350" s="207" t="s">
        <v>1262</v>
      </c>
      <c r="AL350" s="208" t="s">
        <v>231</v>
      </c>
      <c r="AM350" s="209" t="s">
        <v>1263</v>
      </c>
      <c r="AN350" s="210">
        <v>55000</v>
      </c>
      <c r="AO350" s="211" t="s">
        <v>240</v>
      </c>
      <c r="AP350" s="211" t="s">
        <v>234</v>
      </c>
      <c r="AQ350" s="212">
        <v>55000</v>
      </c>
      <c r="AR350" s="213">
        <v>10450</v>
      </c>
      <c r="AS350" s="213">
        <v>65450</v>
      </c>
      <c r="AT350" s="214">
        <v>55000</v>
      </c>
      <c r="AU350" s="215">
        <v>65450</v>
      </c>
      <c r="AV350" s="216">
        <v>69416.67</v>
      </c>
      <c r="AW350" s="216">
        <v>69416.67</v>
      </c>
      <c r="AX350" s="216">
        <v>3435.23</v>
      </c>
      <c r="AY350" s="217">
        <v>4.9500000000000002E-2</v>
      </c>
    </row>
    <row r="351" spans="2:51" ht="24" customHeight="1">
      <c r="B351" s="353" t="s">
        <v>1249</v>
      </c>
      <c r="C351" s="353">
        <v>49161500</v>
      </c>
      <c r="D351" s="348" t="s">
        <v>1415</v>
      </c>
      <c r="E351" s="178" t="s">
        <v>1416</v>
      </c>
      <c r="F351" s="353" t="s">
        <v>29</v>
      </c>
      <c r="G351" s="356">
        <v>1</v>
      </c>
      <c r="H351" s="356" t="s">
        <v>228</v>
      </c>
      <c r="I351" s="359" t="s">
        <v>229</v>
      </c>
      <c r="J351" s="362">
        <v>46184</v>
      </c>
      <c r="K351" s="365" t="s">
        <v>1254</v>
      </c>
      <c r="L351" s="368" t="s">
        <v>236</v>
      </c>
      <c r="M351" s="371" t="s">
        <v>1255</v>
      </c>
      <c r="N351" s="374">
        <v>28000</v>
      </c>
      <c r="O351" s="371" t="s">
        <v>240</v>
      </c>
      <c r="P351" s="377" t="s">
        <v>234</v>
      </c>
      <c r="Q351" s="450">
        <v>28000</v>
      </c>
      <c r="R351" s="453">
        <v>5320</v>
      </c>
      <c r="S351" s="453">
        <v>33320</v>
      </c>
      <c r="T351" s="425">
        <v>28000</v>
      </c>
      <c r="U351" s="425">
        <v>33320</v>
      </c>
      <c r="V351" s="428" t="s">
        <v>229</v>
      </c>
      <c r="W351" s="431">
        <v>46184</v>
      </c>
      <c r="X351" s="471" t="s">
        <v>1269</v>
      </c>
      <c r="Y351" s="437" t="s">
        <v>231</v>
      </c>
      <c r="Z351" s="444" t="s">
        <v>1270</v>
      </c>
      <c r="AA351" s="416">
        <v>28000</v>
      </c>
      <c r="AB351" s="413" t="s">
        <v>240</v>
      </c>
      <c r="AC351" s="419" t="s">
        <v>234</v>
      </c>
      <c r="AD351" s="422">
        <v>28000</v>
      </c>
      <c r="AE351" s="441">
        <v>5320</v>
      </c>
      <c r="AF351" s="441">
        <v>33320</v>
      </c>
      <c r="AG351" s="407">
        <v>28000</v>
      </c>
      <c r="AH351" s="407">
        <v>33320</v>
      </c>
      <c r="AI351" s="410" t="s">
        <v>229</v>
      </c>
      <c r="AJ351" s="392">
        <v>46184</v>
      </c>
      <c r="AK351" s="468" t="s">
        <v>1256</v>
      </c>
      <c r="AL351" s="398" t="s">
        <v>231</v>
      </c>
      <c r="AM351" s="401" t="s">
        <v>1257</v>
      </c>
      <c r="AN351" s="404">
        <v>27700</v>
      </c>
      <c r="AO351" s="383" t="s">
        <v>240</v>
      </c>
      <c r="AP351" s="383" t="s">
        <v>234</v>
      </c>
      <c r="AQ351" s="386">
        <v>27700</v>
      </c>
      <c r="AR351" s="389">
        <v>5263</v>
      </c>
      <c r="AS351" s="389">
        <v>32963</v>
      </c>
      <c r="AT351" s="379">
        <v>27700</v>
      </c>
      <c r="AU351" s="474">
        <v>32963</v>
      </c>
      <c r="AV351" s="351">
        <v>33201</v>
      </c>
      <c r="AW351" s="351">
        <v>33201</v>
      </c>
      <c r="AX351" s="351">
        <v>206.11</v>
      </c>
      <c r="AY351" s="345">
        <v>6.1999999999999998E-3</v>
      </c>
    </row>
    <row r="352" spans="2:51" ht="24">
      <c r="B352" s="354"/>
      <c r="C352" s="354"/>
      <c r="D352" s="350"/>
      <c r="E352" s="179" t="s">
        <v>1417</v>
      </c>
      <c r="F352" s="354"/>
      <c r="G352" s="357"/>
      <c r="H352" s="357"/>
      <c r="I352" s="360"/>
      <c r="J352" s="363"/>
      <c r="K352" s="366"/>
      <c r="L352" s="369"/>
      <c r="M352" s="372"/>
      <c r="N352" s="375"/>
      <c r="O352" s="372"/>
      <c r="P352" s="440"/>
      <c r="Q352" s="451"/>
      <c r="R352" s="454"/>
      <c r="S352" s="454"/>
      <c r="T352" s="426"/>
      <c r="U352" s="426"/>
      <c r="V352" s="429"/>
      <c r="W352" s="432"/>
      <c r="X352" s="472"/>
      <c r="Y352" s="438"/>
      <c r="Z352" s="445"/>
      <c r="AA352" s="417"/>
      <c r="AB352" s="414"/>
      <c r="AC352" s="420"/>
      <c r="AD352" s="423"/>
      <c r="AE352" s="443"/>
      <c r="AF352" s="443"/>
      <c r="AG352" s="408"/>
      <c r="AH352" s="408"/>
      <c r="AI352" s="411"/>
      <c r="AJ352" s="393"/>
      <c r="AK352" s="469"/>
      <c r="AL352" s="399"/>
      <c r="AM352" s="402"/>
      <c r="AN352" s="405"/>
      <c r="AO352" s="384"/>
      <c r="AP352" s="384"/>
      <c r="AQ352" s="387"/>
      <c r="AR352" s="390"/>
      <c r="AS352" s="390"/>
      <c r="AT352" s="380"/>
      <c r="AU352" s="475"/>
      <c r="AV352" s="382"/>
      <c r="AW352" s="382"/>
      <c r="AX352" s="382"/>
      <c r="AY352" s="346"/>
    </row>
    <row r="353" spans="2:51" ht="48">
      <c r="B353" s="355"/>
      <c r="C353" s="355"/>
      <c r="D353" s="349"/>
      <c r="E353" s="180" t="s">
        <v>1418</v>
      </c>
      <c r="F353" s="355"/>
      <c r="G353" s="358"/>
      <c r="H353" s="358"/>
      <c r="I353" s="361"/>
      <c r="J353" s="364"/>
      <c r="K353" s="367"/>
      <c r="L353" s="370"/>
      <c r="M353" s="373"/>
      <c r="N353" s="376"/>
      <c r="O353" s="373"/>
      <c r="P353" s="378"/>
      <c r="Q353" s="452"/>
      <c r="R353" s="455"/>
      <c r="S353" s="455"/>
      <c r="T353" s="427"/>
      <c r="U353" s="427"/>
      <c r="V353" s="430"/>
      <c r="W353" s="433"/>
      <c r="X353" s="473"/>
      <c r="Y353" s="439"/>
      <c r="Z353" s="446"/>
      <c r="AA353" s="418"/>
      <c r="AB353" s="415"/>
      <c r="AC353" s="421"/>
      <c r="AD353" s="424"/>
      <c r="AE353" s="442"/>
      <c r="AF353" s="442"/>
      <c r="AG353" s="409"/>
      <c r="AH353" s="409"/>
      <c r="AI353" s="412"/>
      <c r="AJ353" s="394"/>
      <c r="AK353" s="470"/>
      <c r="AL353" s="400"/>
      <c r="AM353" s="403"/>
      <c r="AN353" s="406"/>
      <c r="AO353" s="385"/>
      <c r="AP353" s="385"/>
      <c r="AQ353" s="388"/>
      <c r="AR353" s="391"/>
      <c r="AS353" s="391"/>
      <c r="AT353" s="381"/>
      <c r="AU353" s="476"/>
      <c r="AV353" s="352"/>
      <c r="AW353" s="352"/>
      <c r="AX353" s="352"/>
      <c r="AY353" s="347"/>
    </row>
    <row r="354" spans="2:51" ht="60">
      <c r="B354" s="182" t="s">
        <v>1249</v>
      </c>
      <c r="C354" s="182">
        <v>49201500</v>
      </c>
      <c r="D354" s="181" t="s">
        <v>1419</v>
      </c>
      <c r="E354" s="183" t="s">
        <v>1420</v>
      </c>
      <c r="F354" s="182" t="s">
        <v>29</v>
      </c>
      <c r="G354" s="184">
        <v>1</v>
      </c>
      <c r="H354" s="184" t="s">
        <v>228</v>
      </c>
      <c r="I354" s="185" t="s">
        <v>242</v>
      </c>
      <c r="J354" s="186">
        <v>46184</v>
      </c>
      <c r="K354" s="187" t="s">
        <v>1421</v>
      </c>
      <c r="L354" s="188" t="s">
        <v>236</v>
      </c>
      <c r="M354" s="224" t="s">
        <v>1299</v>
      </c>
      <c r="N354" s="232">
        <v>12500</v>
      </c>
      <c r="O354" s="224" t="s">
        <v>233</v>
      </c>
      <c r="P354" s="233" t="s">
        <v>234</v>
      </c>
      <c r="Q354" s="190">
        <v>10504.2</v>
      </c>
      <c r="R354" s="191">
        <v>1996</v>
      </c>
      <c r="S354" s="191">
        <v>12500</v>
      </c>
      <c r="T354" s="192">
        <v>10504</v>
      </c>
      <c r="U354" s="192">
        <v>12500</v>
      </c>
      <c r="V354" s="218" t="s">
        <v>242</v>
      </c>
      <c r="W354" s="194">
        <v>46184</v>
      </c>
      <c r="X354" s="220" t="s">
        <v>1262</v>
      </c>
      <c r="Y354" s="196" t="s">
        <v>231</v>
      </c>
      <c r="Z354" s="197" t="s">
        <v>1263</v>
      </c>
      <c r="AA354" s="198">
        <v>12500</v>
      </c>
      <c r="AB354" s="199" t="s">
        <v>240</v>
      </c>
      <c r="AC354" s="200" t="s">
        <v>234</v>
      </c>
      <c r="AD354" s="201">
        <v>12500</v>
      </c>
      <c r="AE354" s="202">
        <v>2375</v>
      </c>
      <c r="AF354" s="202">
        <v>14875</v>
      </c>
      <c r="AG354" s="203">
        <v>12500</v>
      </c>
      <c r="AH354" s="203">
        <v>14875</v>
      </c>
      <c r="AI354" s="204" t="s">
        <v>242</v>
      </c>
      <c r="AJ354" s="205">
        <v>46184</v>
      </c>
      <c r="AK354" s="207" t="s">
        <v>1256</v>
      </c>
      <c r="AL354" s="208" t="s">
        <v>231</v>
      </c>
      <c r="AM354" s="209" t="s">
        <v>1257</v>
      </c>
      <c r="AN354" s="210">
        <v>8600</v>
      </c>
      <c r="AO354" s="211" t="s">
        <v>240</v>
      </c>
      <c r="AP354" s="211" t="s">
        <v>234</v>
      </c>
      <c r="AQ354" s="212">
        <v>8600</v>
      </c>
      <c r="AR354" s="213">
        <v>1634</v>
      </c>
      <c r="AS354" s="213">
        <v>10234</v>
      </c>
      <c r="AT354" s="214">
        <v>8600</v>
      </c>
      <c r="AU354" s="215">
        <v>10234</v>
      </c>
      <c r="AV354" s="216">
        <v>12536.33</v>
      </c>
      <c r="AW354" s="216">
        <v>12536.33</v>
      </c>
      <c r="AX354" s="216">
        <v>2320.71</v>
      </c>
      <c r="AY354" s="217">
        <v>0.18509999999999999</v>
      </c>
    </row>
    <row r="355" spans="2:51" ht="60">
      <c r="B355" s="182" t="s">
        <v>1249</v>
      </c>
      <c r="C355" s="182">
        <v>49161500</v>
      </c>
      <c r="D355" s="181" t="s">
        <v>1422</v>
      </c>
      <c r="E355" s="183" t="s">
        <v>1423</v>
      </c>
      <c r="F355" s="182" t="s">
        <v>29</v>
      </c>
      <c r="G355" s="184">
        <v>1</v>
      </c>
      <c r="H355" s="184" t="s">
        <v>228</v>
      </c>
      <c r="I355" s="185" t="s">
        <v>229</v>
      </c>
      <c r="J355" s="186">
        <v>46184</v>
      </c>
      <c r="K355" s="225" t="s">
        <v>1258</v>
      </c>
      <c r="L355" s="188" t="s">
        <v>231</v>
      </c>
      <c r="M355" s="189" t="s">
        <v>1259</v>
      </c>
      <c r="N355" s="232">
        <v>41900</v>
      </c>
      <c r="O355" s="224" t="s">
        <v>240</v>
      </c>
      <c r="P355" s="233" t="s">
        <v>234</v>
      </c>
      <c r="Q355" s="190">
        <v>41900</v>
      </c>
      <c r="R355" s="191">
        <v>7961</v>
      </c>
      <c r="S355" s="191">
        <v>49861</v>
      </c>
      <c r="T355" s="192">
        <v>41900</v>
      </c>
      <c r="U355" s="192">
        <v>49861</v>
      </c>
      <c r="V355" s="193" t="s">
        <v>229</v>
      </c>
      <c r="W355" s="194">
        <v>46184</v>
      </c>
      <c r="X355" s="226" t="s">
        <v>1405</v>
      </c>
      <c r="Y355" s="196" t="s">
        <v>231</v>
      </c>
      <c r="Z355" s="197" t="s">
        <v>1279</v>
      </c>
      <c r="AA355" s="198">
        <v>51261</v>
      </c>
      <c r="AB355" s="199" t="s">
        <v>240</v>
      </c>
      <c r="AC355" s="200" t="s">
        <v>234</v>
      </c>
      <c r="AD355" s="201">
        <v>51261</v>
      </c>
      <c r="AE355" s="202">
        <v>9740</v>
      </c>
      <c r="AF355" s="202">
        <v>61001</v>
      </c>
      <c r="AG355" s="203">
        <v>51261</v>
      </c>
      <c r="AH355" s="203">
        <v>61001</v>
      </c>
      <c r="AI355" s="204" t="s">
        <v>229</v>
      </c>
      <c r="AJ355" s="205">
        <v>46184</v>
      </c>
      <c r="AK355" s="227" t="s">
        <v>1424</v>
      </c>
      <c r="AL355" s="208" t="s">
        <v>236</v>
      </c>
      <c r="AM355" s="209" t="s">
        <v>1425</v>
      </c>
      <c r="AN355" s="210">
        <v>49900</v>
      </c>
      <c r="AO355" s="211" t="s">
        <v>240</v>
      </c>
      <c r="AP355" s="211" t="s">
        <v>234</v>
      </c>
      <c r="AQ355" s="212">
        <v>49900</v>
      </c>
      <c r="AR355" s="213">
        <v>9481</v>
      </c>
      <c r="AS355" s="213">
        <v>59381</v>
      </c>
      <c r="AT355" s="214">
        <v>49900</v>
      </c>
      <c r="AU355" s="215">
        <v>59381</v>
      </c>
      <c r="AV355" s="216">
        <v>56747.53</v>
      </c>
      <c r="AW355" s="216">
        <v>56747.53</v>
      </c>
      <c r="AX355" s="216">
        <v>6018.64</v>
      </c>
      <c r="AY355" s="217">
        <v>0.1061</v>
      </c>
    </row>
    <row r="356" spans="2:51" ht="28.5" customHeight="1">
      <c r="B356" s="353" t="s">
        <v>1249</v>
      </c>
      <c r="C356" s="353">
        <v>49161103</v>
      </c>
      <c r="D356" s="348" t="s">
        <v>1426</v>
      </c>
      <c r="E356" s="178" t="s">
        <v>1427</v>
      </c>
      <c r="F356" s="353" t="s">
        <v>29</v>
      </c>
      <c r="G356" s="356">
        <v>1</v>
      </c>
      <c r="H356" s="356" t="s">
        <v>228</v>
      </c>
      <c r="I356" s="359" t="s">
        <v>229</v>
      </c>
      <c r="J356" s="362">
        <v>46184</v>
      </c>
      <c r="K356" s="365" t="s">
        <v>1254</v>
      </c>
      <c r="L356" s="368" t="s">
        <v>236</v>
      </c>
      <c r="M356" s="371" t="s">
        <v>1255</v>
      </c>
      <c r="N356" s="374">
        <v>310000</v>
      </c>
      <c r="O356" s="371" t="s">
        <v>240</v>
      </c>
      <c r="P356" s="377" t="s">
        <v>234</v>
      </c>
      <c r="Q356" s="386">
        <v>310000</v>
      </c>
      <c r="R356" s="389">
        <v>58900</v>
      </c>
      <c r="S356" s="389">
        <v>368900</v>
      </c>
      <c r="T356" s="425">
        <v>310000</v>
      </c>
      <c r="U356" s="425">
        <v>368900</v>
      </c>
      <c r="V356" s="480" t="s">
        <v>229</v>
      </c>
      <c r="W356" s="431">
        <v>46184</v>
      </c>
      <c r="X356" s="471" t="s">
        <v>1258</v>
      </c>
      <c r="Y356" s="437" t="s">
        <v>231</v>
      </c>
      <c r="Z356" s="444" t="s">
        <v>1312</v>
      </c>
      <c r="AA356" s="416">
        <v>359900</v>
      </c>
      <c r="AB356" s="413" t="s">
        <v>240</v>
      </c>
      <c r="AC356" s="419" t="s">
        <v>234</v>
      </c>
      <c r="AD356" s="422">
        <v>359900</v>
      </c>
      <c r="AE356" s="441">
        <v>68381</v>
      </c>
      <c r="AF356" s="441">
        <v>428281</v>
      </c>
      <c r="AG356" s="407">
        <v>359900</v>
      </c>
      <c r="AH356" s="407">
        <v>428281</v>
      </c>
      <c r="AI356" s="410" t="s">
        <v>229</v>
      </c>
      <c r="AJ356" s="392">
        <v>46184</v>
      </c>
      <c r="AK356" s="468" t="s">
        <v>1269</v>
      </c>
      <c r="AL356" s="398" t="s">
        <v>231</v>
      </c>
      <c r="AM356" s="401" t="s">
        <v>1270</v>
      </c>
      <c r="AN356" s="404">
        <v>310000</v>
      </c>
      <c r="AO356" s="383" t="s">
        <v>240</v>
      </c>
      <c r="AP356" s="383" t="s">
        <v>234</v>
      </c>
      <c r="AQ356" s="386">
        <v>310000</v>
      </c>
      <c r="AR356" s="389">
        <v>58900</v>
      </c>
      <c r="AS356" s="389">
        <v>368900</v>
      </c>
      <c r="AT356" s="379">
        <v>310000</v>
      </c>
      <c r="AU356" s="474">
        <v>368900</v>
      </c>
      <c r="AV356" s="351">
        <v>388693.67</v>
      </c>
      <c r="AW356" s="351">
        <v>388693.67</v>
      </c>
      <c r="AX356" s="351">
        <v>34283.64</v>
      </c>
      <c r="AY356" s="345">
        <v>8.8200000000000001E-2</v>
      </c>
    </row>
    <row r="357" spans="2:51">
      <c r="B357" s="355"/>
      <c r="C357" s="355"/>
      <c r="D357" s="349"/>
      <c r="E357" s="180" t="s">
        <v>1428</v>
      </c>
      <c r="F357" s="355"/>
      <c r="G357" s="358"/>
      <c r="H357" s="358"/>
      <c r="I357" s="361"/>
      <c r="J357" s="364"/>
      <c r="K357" s="367"/>
      <c r="L357" s="370"/>
      <c r="M357" s="373"/>
      <c r="N357" s="376"/>
      <c r="O357" s="373"/>
      <c r="P357" s="378"/>
      <c r="Q357" s="388"/>
      <c r="R357" s="391"/>
      <c r="S357" s="391"/>
      <c r="T357" s="427"/>
      <c r="U357" s="427"/>
      <c r="V357" s="482"/>
      <c r="W357" s="433"/>
      <c r="X357" s="473"/>
      <c r="Y357" s="439"/>
      <c r="Z357" s="446"/>
      <c r="AA357" s="418"/>
      <c r="AB357" s="415"/>
      <c r="AC357" s="421"/>
      <c r="AD357" s="424"/>
      <c r="AE357" s="442"/>
      <c r="AF357" s="442"/>
      <c r="AG357" s="409"/>
      <c r="AH357" s="409"/>
      <c r="AI357" s="412"/>
      <c r="AJ357" s="394"/>
      <c r="AK357" s="470"/>
      <c r="AL357" s="400"/>
      <c r="AM357" s="403"/>
      <c r="AN357" s="406"/>
      <c r="AO357" s="385"/>
      <c r="AP357" s="385"/>
      <c r="AQ357" s="388"/>
      <c r="AR357" s="391"/>
      <c r="AS357" s="391"/>
      <c r="AT357" s="381"/>
      <c r="AU357" s="476"/>
      <c r="AV357" s="352"/>
      <c r="AW357" s="352"/>
      <c r="AX357" s="352"/>
      <c r="AY357" s="347"/>
    </row>
    <row r="358" spans="2:51" ht="57" customHeight="1">
      <c r="B358" s="353" t="s">
        <v>1249</v>
      </c>
      <c r="C358" s="353">
        <v>49201601</v>
      </c>
      <c r="D358" s="348" t="s">
        <v>1429</v>
      </c>
      <c r="E358" s="178" t="s">
        <v>1430</v>
      </c>
      <c r="F358" s="353" t="s">
        <v>29</v>
      </c>
      <c r="G358" s="356">
        <v>1</v>
      </c>
      <c r="H358" s="356" t="s">
        <v>228</v>
      </c>
      <c r="I358" s="359" t="s">
        <v>229</v>
      </c>
      <c r="J358" s="362">
        <v>46184</v>
      </c>
      <c r="K358" s="465" t="s">
        <v>1434</v>
      </c>
      <c r="L358" s="368" t="s">
        <v>236</v>
      </c>
      <c r="M358" s="462" t="s">
        <v>1435</v>
      </c>
      <c r="N358" s="374">
        <v>109900</v>
      </c>
      <c r="O358" s="371" t="s">
        <v>233</v>
      </c>
      <c r="P358" s="377" t="s">
        <v>234</v>
      </c>
      <c r="Q358" s="450">
        <v>92352.94</v>
      </c>
      <c r="R358" s="453">
        <v>17547</v>
      </c>
      <c r="S358" s="453">
        <v>109900</v>
      </c>
      <c r="T358" s="425">
        <v>92353</v>
      </c>
      <c r="U358" s="425">
        <v>109900</v>
      </c>
      <c r="V358" s="480" t="s">
        <v>229</v>
      </c>
      <c r="W358" s="431">
        <v>46184</v>
      </c>
      <c r="X358" s="471" t="s">
        <v>1256</v>
      </c>
      <c r="Y358" s="437" t="s">
        <v>231</v>
      </c>
      <c r="Z358" s="444" t="s">
        <v>1257</v>
      </c>
      <c r="AA358" s="416">
        <v>98500</v>
      </c>
      <c r="AB358" s="413" t="s">
        <v>240</v>
      </c>
      <c r="AC358" s="419" t="s">
        <v>234</v>
      </c>
      <c r="AD358" s="422">
        <v>98500</v>
      </c>
      <c r="AE358" s="441">
        <v>18715</v>
      </c>
      <c r="AF358" s="441">
        <v>117215</v>
      </c>
      <c r="AG358" s="407">
        <v>98500</v>
      </c>
      <c r="AH358" s="407">
        <v>117215</v>
      </c>
      <c r="AI358" s="410" t="s">
        <v>229</v>
      </c>
      <c r="AJ358" s="392">
        <v>46184</v>
      </c>
      <c r="AK358" s="468" t="s">
        <v>1258</v>
      </c>
      <c r="AL358" s="398" t="s">
        <v>231</v>
      </c>
      <c r="AM358" s="401" t="s">
        <v>1259</v>
      </c>
      <c r="AN358" s="404">
        <v>113900</v>
      </c>
      <c r="AO358" s="383" t="s">
        <v>240</v>
      </c>
      <c r="AP358" s="383" t="s">
        <v>234</v>
      </c>
      <c r="AQ358" s="386">
        <v>113900</v>
      </c>
      <c r="AR358" s="389">
        <v>21641</v>
      </c>
      <c r="AS358" s="389">
        <v>135541</v>
      </c>
      <c r="AT358" s="379">
        <v>113900</v>
      </c>
      <c r="AU358" s="474">
        <v>135541</v>
      </c>
      <c r="AV358" s="351">
        <v>120885.33</v>
      </c>
      <c r="AW358" s="351">
        <v>120885.33</v>
      </c>
      <c r="AX358" s="351">
        <v>13208.66</v>
      </c>
      <c r="AY358" s="345">
        <v>0.10929999999999999</v>
      </c>
    </row>
    <row r="359" spans="2:51">
      <c r="B359" s="354"/>
      <c r="C359" s="354"/>
      <c r="D359" s="350"/>
      <c r="E359" s="179" t="s">
        <v>1431</v>
      </c>
      <c r="F359" s="354"/>
      <c r="G359" s="357"/>
      <c r="H359" s="357"/>
      <c r="I359" s="360"/>
      <c r="J359" s="363"/>
      <c r="K359" s="466"/>
      <c r="L359" s="369"/>
      <c r="M359" s="463"/>
      <c r="N359" s="375"/>
      <c r="O359" s="372"/>
      <c r="P359" s="440"/>
      <c r="Q359" s="451"/>
      <c r="R359" s="454"/>
      <c r="S359" s="454"/>
      <c r="T359" s="426"/>
      <c r="U359" s="426"/>
      <c r="V359" s="481"/>
      <c r="W359" s="432"/>
      <c r="X359" s="472"/>
      <c r="Y359" s="438"/>
      <c r="Z359" s="445"/>
      <c r="AA359" s="417"/>
      <c r="AB359" s="414"/>
      <c r="AC359" s="420"/>
      <c r="AD359" s="423"/>
      <c r="AE359" s="443"/>
      <c r="AF359" s="443"/>
      <c r="AG359" s="408"/>
      <c r="AH359" s="408"/>
      <c r="AI359" s="411"/>
      <c r="AJ359" s="393"/>
      <c r="AK359" s="469"/>
      <c r="AL359" s="399"/>
      <c r="AM359" s="402"/>
      <c r="AN359" s="405"/>
      <c r="AO359" s="384"/>
      <c r="AP359" s="384"/>
      <c r="AQ359" s="387"/>
      <c r="AR359" s="390"/>
      <c r="AS359" s="390"/>
      <c r="AT359" s="380"/>
      <c r="AU359" s="475"/>
      <c r="AV359" s="382"/>
      <c r="AW359" s="382"/>
      <c r="AX359" s="382"/>
      <c r="AY359" s="346"/>
    </row>
    <row r="360" spans="2:51">
      <c r="B360" s="354"/>
      <c r="C360" s="354"/>
      <c r="D360" s="350"/>
      <c r="E360" s="179" t="s">
        <v>1432</v>
      </c>
      <c r="F360" s="354"/>
      <c r="G360" s="357"/>
      <c r="H360" s="357"/>
      <c r="I360" s="360"/>
      <c r="J360" s="363"/>
      <c r="K360" s="466"/>
      <c r="L360" s="369"/>
      <c r="M360" s="463"/>
      <c r="N360" s="375"/>
      <c r="O360" s="372"/>
      <c r="P360" s="440"/>
      <c r="Q360" s="451"/>
      <c r="R360" s="454"/>
      <c r="S360" s="454"/>
      <c r="T360" s="426"/>
      <c r="U360" s="426"/>
      <c r="V360" s="481"/>
      <c r="W360" s="432"/>
      <c r="X360" s="472"/>
      <c r="Y360" s="438"/>
      <c r="Z360" s="445"/>
      <c r="AA360" s="417"/>
      <c r="AB360" s="414"/>
      <c r="AC360" s="420"/>
      <c r="AD360" s="423"/>
      <c r="AE360" s="443"/>
      <c r="AF360" s="443"/>
      <c r="AG360" s="408"/>
      <c r="AH360" s="408"/>
      <c r="AI360" s="411"/>
      <c r="AJ360" s="393"/>
      <c r="AK360" s="469"/>
      <c r="AL360" s="399"/>
      <c r="AM360" s="402"/>
      <c r="AN360" s="405"/>
      <c r="AO360" s="384"/>
      <c r="AP360" s="384"/>
      <c r="AQ360" s="387"/>
      <c r="AR360" s="390"/>
      <c r="AS360" s="390"/>
      <c r="AT360" s="380"/>
      <c r="AU360" s="475"/>
      <c r="AV360" s="382"/>
      <c r="AW360" s="382"/>
      <c r="AX360" s="382"/>
      <c r="AY360" s="346"/>
    </row>
    <row r="361" spans="2:51">
      <c r="B361" s="355"/>
      <c r="C361" s="355"/>
      <c r="D361" s="349"/>
      <c r="E361" s="180" t="s">
        <v>1433</v>
      </c>
      <c r="F361" s="355"/>
      <c r="G361" s="358"/>
      <c r="H361" s="358"/>
      <c r="I361" s="361"/>
      <c r="J361" s="364"/>
      <c r="K361" s="467"/>
      <c r="L361" s="370"/>
      <c r="M361" s="464"/>
      <c r="N361" s="376"/>
      <c r="O361" s="373"/>
      <c r="P361" s="378"/>
      <c r="Q361" s="452"/>
      <c r="R361" s="455"/>
      <c r="S361" s="455"/>
      <c r="T361" s="427"/>
      <c r="U361" s="427"/>
      <c r="V361" s="482"/>
      <c r="W361" s="433"/>
      <c r="X361" s="473"/>
      <c r="Y361" s="439"/>
      <c r="Z361" s="446"/>
      <c r="AA361" s="418"/>
      <c r="AB361" s="415"/>
      <c r="AC361" s="421"/>
      <c r="AD361" s="424"/>
      <c r="AE361" s="442"/>
      <c r="AF361" s="442"/>
      <c r="AG361" s="409"/>
      <c r="AH361" s="409"/>
      <c r="AI361" s="412"/>
      <c r="AJ361" s="394"/>
      <c r="AK361" s="470"/>
      <c r="AL361" s="400"/>
      <c r="AM361" s="403"/>
      <c r="AN361" s="406"/>
      <c r="AO361" s="385"/>
      <c r="AP361" s="385"/>
      <c r="AQ361" s="388"/>
      <c r="AR361" s="391"/>
      <c r="AS361" s="391"/>
      <c r="AT361" s="381"/>
      <c r="AU361" s="476"/>
      <c r="AV361" s="352"/>
      <c r="AW361" s="352"/>
      <c r="AX361" s="352"/>
      <c r="AY361" s="347"/>
    </row>
    <row r="362" spans="2:51" ht="36" customHeight="1">
      <c r="B362" s="353" t="s">
        <v>1249</v>
      </c>
      <c r="C362" s="353">
        <v>49201601</v>
      </c>
      <c r="D362" s="348" t="s">
        <v>1436</v>
      </c>
      <c r="E362" s="178" t="s">
        <v>1437</v>
      </c>
      <c r="F362" s="353" t="s">
        <v>29</v>
      </c>
      <c r="G362" s="356">
        <v>1</v>
      </c>
      <c r="H362" s="356" t="s">
        <v>228</v>
      </c>
      <c r="I362" s="359" t="s">
        <v>242</v>
      </c>
      <c r="J362" s="362">
        <v>46184</v>
      </c>
      <c r="K362" s="365" t="s">
        <v>1258</v>
      </c>
      <c r="L362" s="368" t="s">
        <v>231</v>
      </c>
      <c r="M362" s="462" t="s">
        <v>1259</v>
      </c>
      <c r="N362" s="374">
        <v>24900</v>
      </c>
      <c r="O362" s="371" t="s">
        <v>240</v>
      </c>
      <c r="P362" s="377" t="s">
        <v>234</v>
      </c>
      <c r="Q362" s="450">
        <v>24900</v>
      </c>
      <c r="R362" s="453">
        <v>4731</v>
      </c>
      <c r="S362" s="453">
        <v>29631</v>
      </c>
      <c r="T362" s="425">
        <v>24900</v>
      </c>
      <c r="U362" s="425">
        <v>29631</v>
      </c>
      <c r="V362" s="428" t="s">
        <v>242</v>
      </c>
      <c r="W362" s="431">
        <v>46184</v>
      </c>
      <c r="X362" s="471" t="s">
        <v>1262</v>
      </c>
      <c r="Y362" s="437" t="s">
        <v>231</v>
      </c>
      <c r="Z362" s="444" t="s">
        <v>1263</v>
      </c>
      <c r="AA362" s="416">
        <v>23500</v>
      </c>
      <c r="AB362" s="413" t="s">
        <v>240</v>
      </c>
      <c r="AC362" s="419" t="s">
        <v>234</v>
      </c>
      <c r="AD362" s="422">
        <v>23500</v>
      </c>
      <c r="AE362" s="441">
        <v>4465</v>
      </c>
      <c r="AF362" s="441">
        <v>27965</v>
      </c>
      <c r="AG362" s="407">
        <v>23500</v>
      </c>
      <c r="AH362" s="407">
        <v>27965</v>
      </c>
      <c r="AI362" s="410" t="s">
        <v>242</v>
      </c>
      <c r="AJ362" s="392">
        <v>46184</v>
      </c>
      <c r="AK362" s="477" t="s">
        <v>1442</v>
      </c>
      <c r="AL362" s="398" t="s">
        <v>236</v>
      </c>
      <c r="AM362" s="401" t="s">
        <v>1443</v>
      </c>
      <c r="AN362" s="404">
        <v>24900</v>
      </c>
      <c r="AO362" s="383" t="s">
        <v>233</v>
      </c>
      <c r="AP362" s="383" t="s">
        <v>234</v>
      </c>
      <c r="AQ362" s="386">
        <v>20924.37</v>
      </c>
      <c r="AR362" s="389">
        <v>3976</v>
      </c>
      <c r="AS362" s="389">
        <v>24900</v>
      </c>
      <c r="AT362" s="379">
        <v>20924</v>
      </c>
      <c r="AU362" s="474">
        <v>24900</v>
      </c>
      <c r="AV362" s="351">
        <v>27498.67</v>
      </c>
      <c r="AW362" s="351">
        <v>27498.67</v>
      </c>
      <c r="AX362" s="351">
        <v>2399.73</v>
      </c>
      <c r="AY362" s="345">
        <v>8.7300000000000003E-2</v>
      </c>
    </row>
    <row r="363" spans="2:51">
      <c r="B363" s="354"/>
      <c r="C363" s="354"/>
      <c r="D363" s="350"/>
      <c r="E363" s="179" t="s">
        <v>1438</v>
      </c>
      <c r="F363" s="354"/>
      <c r="G363" s="357"/>
      <c r="H363" s="357"/>
      <c r="I363" s="360"/>
      <c r="J363" s="363"/>
      <c r="K363" s="366"/>
      <c r="L363" s="369"/>
      <c r="M363" s="463"/>
      <c r="N363" s="375"/>
      <c r="O363" s="372"/>
      <c r="P363" s="440"/>
      <c r="Q363" s="451"/>
      <c r="R363" s="454"/>
      <c r="S363" s="454"/>
      <c r="T363" s="426"/>
      <c r="U363" s="426"/>
      <c r="V363" s="429"/>
      <c r="W363" s="432"/>
      <c r="X363" s="472"/>
      <c r="Y363" s="438"/>
      <c r="Z363" s="445"/>
      <c r="AA363" s="417"/>
      <c r="AB363" s="414"/>
      <c r="AC363" s="420"/>
      <c r="AD363" s="423"/>
      <c r="AE363" s="443"/>
      <c r="AF363" s="443"/>
      <c r="AG363" s="408"/>
      <c r="AH363" s="408"/>
      <c r="AI363" s="411"/>
      <c r="AJ363" s="393"/>
      <c r="AK363" s="478"/>
      <c r="AL363" s="399"/>
      <c r="AM363" s="402"/>
      <c r="AN363" s="405"/>
      <c r="AO363" s="384"/>
      <c r="AP363" s="384"/>
      <c r="AQ363" s="387"/>
      <c r="AR363" s="390"/>
      <c r="AS363" s="390"/>
      <c r="AT363" s="380"/>
      <c r="AU363" s="475"/>
      <c r="AV363" s="382"/>
      <c r="AW363" s="382"/>
      <c r="AX363" s="382"/>
      <c r="AY363" s="346"/>
    </row>
    <row r="364" spans="2:51">
      <c r="B364" s="354"/>
      <c r="C364" s="354"/>
      <c r="D364" s="350"/>
      <c r="E364" s="179" t="s">
        <v>1439</v>
      </c>
      <c r="F364" s="354"/>
      <c r="G364" s="357"/>
      <c r="H364" s="357"/>
      <c r="I364" s="360"/>
      <c r="J364" s="363"/>
      <c r="K364" s="366"/>
      <c r="L364" s="369"/>
      <c r="M364" s="463"/>
      <c r="N364" s="375"/>
      <c r="O364" s="372"/>
      <c r="P364" s="440"/>
      <c r="Q364" s="451"/>
      <c r="R364" s="454"/>
      <c r="S364" s="454"/>
      <c r="T364" s="426"/>
      <c r="U364" s="426"/>
      <c r="V364" s="429"/>
      <c r="W364" s="432"/>
      <c r="X364" s="472"/>
      <c r="Y364" s="438"/>
      <c r="Z364" s="445"/>
      <c r="AA364" s="417"/>
      <c r="AB364" s="414"/>
      <c r="AC364" s="420"/>
      <c r="AD364" s="423"/>
      <c r="AE364" s="443"/>
      <c r="AF364" s="443"/>
      <c r="AG364" s="408"/>
      <c r="AH364" s="408"/>
      <c r="AI364" s="411"/>
      <c r="AJ364" s="393"/>
      <c r="AK364" s="478"/>
      <c r="AL364" s="399"/>
      <c r="AM364" s="402"/>
      <c r="AN364" s="405"/>
      <c r="AO364" s="384"/>
      <c r="AP364" s="384"/>
      <c r="AQ364" s="387"/>
      <c r="AR364" s="390"/>
      <c r="AS364" s="390"/>
      <c r="AT364" s="380"/>
      <c r="AU364" s="475"/>
      <c r="AV364" s="382"/>
      <c r="AW364" s="382"/>
      <c r="AX364" s="382"/>
      <c r="AY364" s="346"/>
    </row>
    <row r="365" spans="2:51">
      <c r="B365" s="354"/>
      <c r="C365" s="354"/>
      <c r="D365" s="350"/>
      <c r="E365" s="179" t="s">
        <v>1440</v>
      </c>
      <c r="F365" s="354"/>
      <c r="G365" s="357"/>
      <c r="H365" s="357"/>
      <c r="I365" s="360"/>
      <c r="J365" s="363"/>
      <c r="K365" s="366"/>
      <c r="L365" s="369"/>
      <c r="M365" s="463"/>
      <c r="N365" s="375"/>
      <c r="O365" s="372"/>
      <c r="P365" s="440"/>
      <c r="Q365" s="451"/>
      <c r="R365" s="454"/>
      <c r="S365" s="454"/>
      <c r="T365" s="426"/>
      <c r="U365" s="426"/>
      <c r="V365" s="429"/>
      <c r="W365" s="432"/>
      <c r="X365" s="472"/>
      <c r="Y365" s="438"/>
      <c r="Z365" s="445"/>
      <c r="AA365" s="417"/>
      <c r="AB365" s="414"/>
      <c r="AC365" s="420"/>
      <c r="AD365" s="423"/>
      <c r="AE365" s="443"/>
      <c r="AF365" s="443"/>
      <c r="AG365" s="408"/>
      <c r="AH365" s="408"/>
      <c r="AI365" s="411"/>
      <c r="AJ365" s="393"/>
      <c r="AK365" s="478"/>
      <c r="AL365" s="399"/>
      <c r="AM365" s="402"/>
      <c r="AN365" s="405"/>
      <c r="AO365" s="384"/>
      <c r="AP365" s="384"/>
      <c r="AQ365" s="387"/>
      <c r="AR365" s="390"/>
      <c r="AS365" s="390"/>
      <c r="AT365" s="380"/>
      <c r="AU365" s="475"/>
      <c r="AV365" s="382"/>
      <c r="AW365" s="382"/>
      <c r="AX365" s="382"/>
      <c r="AY365" s="346"/>
    </row>
    <row r="366" spans="2:51">
      <c r="B366" s="355"/>
      <c r="C366" s="355"/>
      <c r="D366" s="349"/>
      <c r="E366" s="180" t="s">
        <v>1441</v>
      </c>
      <c r="F366" s="355"/>
      <c r="G366" s="358"/>
      <c r="H366" s="358"/>
      <c r="I366" s="361"/>
      <c r="J366" s="364"/>
      <c r="K366" s="367"/>
      <c r="L366" s="370"/>
      <c r="M366" s="464"/>
      <c r="N366" s="376"/>
      <c r="O366" s="373"/>
      <c r="P366" s="378"/>
      <c r="Q366" s="452"/>
      <c r="R366" s="455"/>
      <c r="S366" s="455"/>
      <c r="T366" s="427"/>
      <c r="U366" s="427"/>
      <c r="V366" s="430"/>
      <c r="W366" s="433"/>
      <c r="X366" s="473"/>
      <c r="Y366" s="439"/>
      <c r="Z366" s="446"/>
      <c r="AA366" s="418"/>
      <c r="AB366" s="415"/>
      <c r="AC366" s="421"/>
      <c r="AD366" s="424"/>
      <c r="AE366" s="442"/>
      <c r="AF366" s="442"/>
      <c r="AG366" s="409"/>
      <c r="AH366" s="409"/>
      <c r="AI366" s="412"/>
      <c r="AJ366" s="394"/>
      <c r="AK366" s="479"/>
      <c r="AL366" s="400"/>
      <c r="AM366" s="403"/>
      <c r="AN366" s="406"/>
      <c r="AO366" s="385"/>
      <c r="AP366" s="385"/>
      <c r="AQ366" s="388"/>
      <c r="AR366" s="391"/>
      <c r="AS366" s="391"/>
      <c r="AT366" s="381"/>
      <c r="AU366" s="476"/>
      <c r="AV366" s="352"/>
      <c r="AW366" s="352"/>
      <c r="AX366" s="352"/>
      <c r="AY366" s="347"/>
    </row>
    <row r="367" spans="2:51" ht="24" customHeight="1">
      <c r="B367" s="353" t="s">
        <v>1249</v>
      </c>
      <c r="C367" s="353">
        <v>49201601</v>
      </c>
      <c r="D367" s="348" t="s">
        <v>1444</v>
      </c>
      <c r="E367" s="178" t="s">
        <v>1445</v>
      </c>
      <c r="F367" s="353" t="s">
        <v>29</v>
      </c>
      <c r="G367" s="356">
        <v>1</v>
      </c>
      <c r="H367" s="356" t="s">
        <v>228</v>
      </c>
      <c r="I367" s="359" t="s">
        <v>242</v>
      </c>
      <c r="J367" s="362">
        <v>46184</v>
      </c>
      <c r="K367" s="365" t="s">
        <v>1258</v>
      </c>
      <c r="L367" s="368" t="s">
        <v>231</v>
      </c>
      <c r="M367" s="462" t="s">
        <v>1259</v>
      </c>
      <c r="N367" s="374">
        <v>59500</v>
      </c>
      <c r="O367" s="371" t="s">
        <v>240</v>
      </c>
      <c r="P367" s="377" t="s">
        <v>234</v>
      </c>
      <c r="Q367" s="450">
        <v>59500</v>
      </c>
      <c r="R367" s="453">
        <v>11305</v>
      </c>
      <c r="S367" s="453">
        <v>70805</v>
      </c>
      <c r="T367" s="425">
        <v>59500</v>
      </c>
      <c r="U367" s="425">
        <v>70805</v>
      </c>
      <c r="V367" s="428" t="s">
        <v>242</v>
      </c>
      <c r="W367" s="431">
        <v>46184</v>
      </c>
      <c r="X367" s="471" t="s">
        <v>1262</v>
      </c>
      <c r="Y367" s="437" t="s">
        <v>231</v>
      </c>
      <c r="Z367" s="444" t="s">
        <v>1263</v>
      </c>
      <c r="AA367" s="416">
        <v>56000</v>
      </c>
      <c r="AB367" s="413" t="s">
        <v>240</v>
      </c>
      <c r="AC367" s="419" t="s">
        <v>234</v>
      </c>
      <c r="AD367" s="422">
        <v>56000</v>
      </c>
      <c r="AE367" s="441">
        <v>10640</v>
      </c>
      <c r="AF367" s="441">
        <v>66640</v>
      </c>
      <c r="AG367" s="407">
        <v>56000</v>
      </c>
      <c r="AH367" s="407">
        <v>66640</v>
      </c>
      <c r="AI367" s="410" t="s">
        <v>242</v>
      </c>
      <c r="AJ367" s="392">
        <v>46184</v>
      </c>
      <c r="AK367" s="477" t="s">
        <v>1449</v>
      </c>
      <c r="AL367" s="398" t="s">
        <v>236</v>
      </c>
      <c r="AM367" s="383" t="s">
        <v>1297</v>
      </c>
      <c r="AN367" s="404">
        <v>61600</v>
      </c>
      <c r="AO367" s="383" t="s">
        <v>233</v>
      </c>
      <c r="AP367" s="383" t="s">
        <v>234</v>
      </c>
      <c r="AQ367" s="386">
        <v>51764.71</v>
      </c>
      <c r="AR367" s="389">
        <v>9835</v>
      </c>
      <c r="AS367" s="389">
        <v>61600</v>
      </c>
      <c r="AT367" s="379">
        <v>51765</v>
      </c>
      <c r="AU367" s="474">
        <v>61600</v>
      </c>
      <c r="AV367" s="351">
        <v>66348.33</v>
      </c>
      <c r="AW367" s="351">
        <v>66348.33</v>
      </c>
      <c r="AX367" s="351">
        <v>4609.43</v>
      </c>
      <c r="AY367" s="345">
        <v>6.9500000000000006E-2</v>
      </c>
    </row>
    <row r="368" spans="2:51">
      <c r="B368" s="354"/>
      <c r="C368" s="354"/>
      <c r="D368" s="350"/>
      <c r="E368" s="179" t="s">
        <v>1446</v>
      </c>
      <c r="F368" s="354"/>
      <c r="G368" s="357"/>
      <c r="H368" s="357"/>
      <c r="I368" s="360"/>
      <c r="J368" s="363"/>
      <c r="K368" s="366"/>
      <c r="L368" s="369"/>
      <c r="M368" s="463"/>
      <c r="N368" s="375"/>
      <c r="O368" s="372"/>
      <c r="P368" s="440"/>
      <c r="Q368" s="451"/>
      <c r="R368" s="454"/>
      <c r="S368" s="454"/>
      <c r="T368" s="426"/>
      <c r="U368" s="426"/>
      <c r="V368" s="429"/>
      <c r="W368" s="432"/>
      <c r="X368" s="472"/>
      <c r="Y368" s="438"/>
      <c r="Z368" s="445"/>
      <c r="AA368" s="417"/>
      <c r="AB368" s="414"/>
      <c r="AC368" s="420"/>
      <c r="AD368" s="423"/>
      <c r="AE368" s="443"/>
      <c r="AF368" s="443"/>
      <c r="AG368" s="408"/>
      <c r="AH368" s="408"/>
      <c r="AI368" s="411"/>
      <c r="AJ368" s="393"/>
      <c r="AK368" s="478"/>
      <c r="AL368" s="399"/>
      <c r="AM368" s="384"/>
      <c r="AN368" s="405"/>
      <c r="AO368" s="384"/>
      <c r="AP368" s="384"/>
      <c r="AQ368" s="387"/>
      <c r="AR368" s="390"/>
      <c r="AS368" s="390"/>
      <c r="AT368" s="380"/>
      <c r="AU368" s="475"/>
      <c r="AV368" s="382"/>
      <c r="AW368" s="382"/>
      <c r="AX368" s="382"/>
      <c r="AY368" s="346"/>
    </row>
    <row r="369" spans="2:51">
      <c r="B369" s="354"/>
      <c r="C369" s="354"/>
      <c r="D369" s="350"/>
      <c r="E369" s="179" t="s">
        <v>1447</v>
      </c>
      <c r="F369" s="354"/>
      <c r="G369" s="357"/>
      <c r="H369" s="357"/>
      <c r="I369" s="360"/>
      <c r="J369" s="363"/>
      <c r="K369" s="366"/>
      <c r="L369" s="369"/>
      <c r="M369" s="463"/>
      <c r="N369" s="375"/>
      <c r="O369" s="372"/>
      <c r="P369" s="440"/>
      <c r="Q369" s="451"/>
      <c r="R369" s="454"/>
      <c r="S369" s="454"/>
      <c r="T369" s="426"/>
      <c r="U369" s="426"/>
      <c r="V369" s="429"/>
      <c r="W369" s="432"/>
      <c r="X369" s="472"/>
      <c r="Y369" s="438"/>
      <c r="Z369" s="445"/>
      <c r="AA369" s="417"/>
      <c r="AB369" s="414"/>
      <c r="AC369" s="420"/>
      <c r="AD369" s="423"/>
      <c r="AE369" s="443"/>
      <c r="AF369" s="443"/>
      <c r="AG369" s="408"/>
      <c r="AH369" s="408"/>
      <c r="AI369" s="411"/>
      <c r="AJ369" s="393"/>
      <c r="AK369" s="478"/>
      <c r="AL369" s="399"/>
      <c r="AM369" s="384"/>
      <c r="AN369" s="405"/>
      <c r="AO369" s="384"/>
      <c r="AP369" s="384"/>
      <c r="AQ369" s="387"/>
      <c r="AR369" s="390"/>
      <c r="AS369" s="390"/>
      <c r="AT369" s="380"/>
      <c r="AU369" s="475"/>
      <c r="AV369" s="382"/>
      <c r="AW369" s="382"/>
      <c r="AX369" s="382"/>
      <c r="AY369" s="346"/>
    </row>
    <row r="370" spans="2:51">
      <c r="B370" s="355"/>
      <c r="C370" s="355"/>
      <c r="D370" s="349"/>
      <c r="E370" s="180" t="s">
        <v>1448</v>
      </c>
      <c r="F370" s="355"/>
      <c r="G370" s="358"/>
      <c r="H370" s="358"/>
      <c r="I370" s="361"/>
      <c r="J370" s="364"/>
      <c r="K370" s="367"/>
      <c r="L370" s="370"/>
      <c r="M370" s="464"/>
      <c r="N370" s="376"/>
      <c r="O370" s="373"/>
      <c r="P370" s="378"/>
      <c r="Q370" s="452"/>
      <c r="R370" s="455"/>
      <c r="S370" s="455"/>
      <c r="T370" s="427"/>
      <c r="U370" s="427"/>
      <c r="V370" s="430"/>
      <c r="W370" s="433"/>
      <c r="X370" s="473"/>
      <c r="Y370" s="439"/>
      <c r="Z370" s="446"/>
      <c r="AA370" s="418"/>
      <c r="AB370" s="415"/>
      <c r="AC370" s="421"/>
      <c r="AD370" s="424"/>
      <c r="AE370" s="442"/>
      <c r="AF370" s="442"/>
      <c r="AG370" s="409"/>
      <c r="AH370" s="409"/>
      <c r="AI370" s="412"/>
      <c r="AJ370" s="394"/>
      <c r="AK370" s="479"/>
      <c r="AL370" s="400"/>
      <c r="AM370" s="385"/>
      <c r="AN370" s="406"/>
      <c r="AO370" s="385"/>
      <c r="AP370" s="385"/>
      <c r="AQ370" s="388"/>
      <c r="AR370" s="391"/>
      <c r="AS370" s="391"/>
      <c r="AT370" s="381"/>
      <c r="AU370" s="476"/>
      <c r="AV370" s="352"/>
      <c r="AW370" s="352"/>
      <c r="AX370" s="352"/>
      <c r="AY370" s="347"/>
    </row>
    <row r="371" spans="2:51" ht="135">
      <c r="B371" s="182" t="s">
        <v>1249</v>
      </c>
      <c r="C371" s="182">
        <v>49161500</v>
      </c>
      <c r="D371" s="181" t="s">
        <v>1450</v>
      </c>
      <c r="E371" s="183" t="s">
        <v>1451</v>
      </c>
      <c r="F371" s="182" t="s">
        <v>29</v>
      </c>
      <c r="G371" s="184">
        <v>1</v>
      </c>
      <c r="H371" s="184" t="s">
        <v>228</v>
      </c>
      <c r="I371" s="185" t="s">
        <v>229</v>
      </c>
      <c r="J371" s="186">
        <v>46184</v>
      </c>
      <c r="K371" s="228" t="s">
        <v>1270</v>
      </c>
      <c r="L371" s="188" t="s">
        <v>231</v>
      </c>
      <c r="M371" s="189" t="s">
        <v>1270</v>
      </c>
      <c r="N371" s="232">
        <v>320000</v>
      </c>
      <c r="O371" s="224" t="s">
        <v>233</v>
      </c>
      <c r="P371" s="233" t="s">
        <v>234</v>
      </c>
      <c r="Q371" s="190">
        <v>268907.56</v>
      </c>
      <c r="R371" s="191">
        <v>51092</v>
      </c>
      <c r="S371" s="191">
        <v>320000</v>
      </c>
      <c r="T371" s="192">
        <v>268908</v>
      </c>
      <c r="U371" s="192">
        <v>320000</v>
      </c>
      <c r="V371" s="193" t="s">
        <v>229</v>
      </c>
      <c r="W371" s="194">
        <v>46184</v>
      </c>
      <c r="X371" s="195" t="s">
        <v>1452</v>
      </c>
      <c r="Y371" s="196" t="s">
        <v>236</v>
      </c>
      <c r="Z371" s="197" t="s">
        <v>1453</v>
      </c>
      <c r="AA371" s="198">
        <v>341072.6</v>
      </c>
      <c r="AB371" s="199" t="s">
        <v>233</v>
      </c>
      <c r="AC371" s="200" t="s">
        <v>234</v>
      </c>
      <c r="AD371" s="201">
        <v>286615.63</v>
      </c>
      <c r="AE371" s="202">
        <v>54457</v>
      </c>
      <c r="AF371" s="202">
        <v>341073</v>
      </c>
      <c r="AG371" s="203">
        <v>286616</v>
      </c>
      <c r="AH371" s="203">
        <v>341073</v>
      </c>
      <c r="AI371" s="204" t="s">
        <v>229</v>
      </c>
      <c r="AJ371" s="205">
        <v>46184</v>
      </c>
      <c r="AK371" s="223" t="s">
        <v>1454</v>
      </c>
      <c r="AL371" s="208" t="s">
        <v>236</v>
      </c>
      <c r="AM371" s="209" t="s">
        <v>1455</v>
      </c>
      <c r="AN371" s="210">
        <v>233000</v>
      </c>
      <c r="AO371" s="211" t="s">
        <v>233</v>
      </c>
      <c r="AP371" s="211" t="s">
        <v>234</v>
      </c>
      <c r="AQ371" s="212">
        <v>195798.32</v>
      </c>
      <c r="AR371" s="213">
        <v>37202</v>
      </c>
      <c r="AS371" s="213">
        <v>233000</v>
      </c>
      <c r="AT371" s="214">
        <v>195798</v>
      </c>
      <c r="AU371" s="215">
        <v>233000</v>
      </c>
      <c r="AV371" s="216">
        <v>298024.2</v>
      </c>
      <c r="AW371" s="216">
        <v>298024.2</v>
      </c>
      <c r="AX371" s="216">
        <v>57289.82</v>
      </c>
      <c r="AY371" s="217">
        <v>0.19220000000000001</v>
      </c>
    </row>
    <row r="372" spans="2:51" ht="24">
      <c r="B372" s="353" t="s">
        <v>1249</v>
      </c>
      <c r="C372" s="353">
        <v>49201706</v>
      </c>
      <c r="D372" s="348" t="s">
        <v>1456</v>
      </c>
      <c r="E372" s="178" t="s">
        <v>1457</v>
      </c>
      <c r="F372" s="353" t="s">
        <v>29</v>
      </c>
      <c r="G372" s="356">
        <v>1</v>
      </c>
      <c r="H372" s="356" t="s">
        <v>228</v>
      </c>
      <c r="I372" s="359" t="s">
        <v>242</v>
      </c>
      <c r="J372" s="362">
        <v>46184</v>
      </c>
      <c r="K372" s="365" t="s">
        <v>1254</v>
      </c>
      <c r="L372" s="368" t="s">
        <v>236</v>
      </c>
      <c r="M372" s="371" t="s">
        <v>1255</v>
      </c>
      <c r="N372" s="374">
        <v>35000</v>
      </c>
      <c r="O372" s="371" t="s">
        <v>240</v>
      </c>
      <c r="P372" s="377" t="s">
        <v>234</v>
      </c>
      <c r="Q372" s="450">
        <v>35000</v>
      </c>
      <c r="R372" s="453">
        <v>6650</v>
      </c>
      <c r="S372" s="453">
        <v>41650</v>
      </c>
      <c r="T372" s="425">
        <v>35000</v>
      </c>
      <c r="U372" s="425">
        <v>41650</v>
      </c>
      <c r="V372" s="428" t="s">
        <v>242</v>
      </c>
      <c r="W372" s="431">
        <v>46184</v>
      </c>
      <c r="X372" s="471" t="s">
        <v>1262</v>
      </c>
      <c r="Y372" s="437" t="s">
        <v>231</v>
      </c>
      <c r="Z372" s="444" t="s">
        <v>1263</v>
      </c>
      <c r="AA372" s="416">
        <v>25000</v>
      </c>
      <c r="AB372" s="413" t="s">
        <v>240</v>
      </c>
      <c r="AC372" s="419" t="s">
        <v>234</v>
      </c>
      <c r="AD372" s="422">
        <v>25000</v>
      </c>
      <c r="AE372" s="441">
        <v>4750</v>
      </c>
      <c r="AF372" s="441">
        <v>29750</v>
      </c>
      <c r="AG372" s="407">
        <v>25000</v>
      </c>
      <c r="AH372" s="407">
        <v>29750</v>
      </c>
      <c r="AI372" s="410" t="s">
        <v>242</v>
      </c>
      <c r="AJ372" s="392">
        <v>46184</v>
      </c>
      <c r="AK372" s="468" t="s">
        <v>1269</v>
      </c>
      <c r="AL372" s="398" t="s">
        <v>231</v>
      </c>
      <c r="AM372" s="401" t="s">
        <v>1270</v>
      </c>
      <c r="AN372" s="404">
        <v>35000</v>
      </c>
      <c r="AO372" s="383" t="s">
        <v>240</v>
      </c>
      <c r="AP372" s="383" t="s">
        <v>234</v>
      </c>
      <c r="AQ372" s="386">
        <v>35000</v>
      </c>
      <c r="AR372" s="389">
        <v>6650</v>
      </c>
      <c r="AS372" s="389">
        <v>41650</v>
      </c>
      <c r="AT372" s="379">
        <v>35000</v>
      </c>
      <c r="AU372" s="474">
        <v>41650</v>
      </c>
      <c r="AV372" s="351">
        <v>37683.33</v>
      </c>
      <c r="AW372" s="351">
        <v>37683.33</v>
      </c>
      <c r="AX372" s="351">
        <v>6870.47</v>
      </c>
      <c r="AY372" s="345">
        <v>0.18229999999999999</v>
      </c>
    </row>
    <row r="373" spans="2:51" ht="36">
      <c r="B373" s="355"/>
      <c r="C373" s="355"/>
      <c r="D373" s="349"/>
      <c r="E373" s="180" t="s">
        <v>1458</v>
      </c>
      <c r="F373" s="355"/>
      <c r="G373" s="358"/>
      <c r="H373" s="358"/>
      <c r="I373" s="361"/>
      <c r="J373" s="364"/>
      <c r="K373" s="367"/>
      <c r="L373" s="370"/>
      <c r="M373" s="373"/>
      <c r="N373" s="376"/>
      <c r="O373" s="373"/>
      <c r="P373" s="378"/>
      <c r="Q373" s="452"/>
      <c r="R373" s="455"/>
      <c r="S373" s="455"/>
      <c r="T373" s="427"/>
      <c r="U373" s="427"/>
      <c r="V373" s="430"/>
      <c r="W373" s="433"/>
      <c r="X373" s="473"/>
      <c r="Y373" s="439"/>
      <c r="Z373" s="446"/>
      <c r="AA373" s="418"/>
      <c r="AB373" s="415"/>
      <c r="AC373" s="421"/>
      <c r="AD373" s="424"/>
      <c r="AE373" s="442"/>
      <c r="AF373" s="442"/>
      <c r="AG373" s="409"/>
      <c r="AH373" s="409"/>
      <c r="AI373" s="412"/>
      <c r="AJ373" s="394"/>
      <c r="AK373" s="470"/>
      <c r="AL373" s="400"/>
      <c r="AM373" s="403"/>
      <c r="AN373" s="406"/>
      <c r="AO373" s="385"/>
      <c r="AP373" s="385"/>
      <c r="AQ373" s="388"/>
      <c r="AR373" s="391"/>
      <c r="AS373" s="391"/>
      <c r="AT373" s="381"/>
      <c r="AU373" s="476"/>
      <c r="AV373" s="352"/>
      <c r="AW373" s="352"/>
      <c r="AX373" s="352"/>
      <c r="AY373" s="347"/>
    </row>
    <row r="374" spans="2:51" ht="24" customHeight="1">
      <c r="B374" s="353" t="s">
        <v>1249</v>
      </c>
      <c r="C374" s="353">
        <v>49201500</v>
      </c>
      <c r="D374" s="348" t="s">
        <v>1459</v>
      </c>
      <c r="E374" s="178" t="s">
        <v>1460</v>
      </c>
      <c r="F374" s="353" t="s">
        <v>29</v>
      </c>
      <c r="G374" s="356">
        <v>1</v>
      </c>
      <c r="H374" s="356" t="s">
        <v>228</v>
      </c>
      <c r="I374" s="359" t="s">
        <v>242</v>
      </c>
      <c r="J374" s="362">
        <v>46184</v>
      </c>
      <c r="K374" s="365" t="s">
        <v>1254</v>
      </c>
      <c r="L374" s="368" t="s">
        <v>236</v>
      </c>
      <c r="M374" s="371" t="s">
        <v>1255</v>
      </c>
      <c r="N374" s="374">
        <v>55000</v>
      </c>
      <c r="O374" s="371" t="s">
        <v>240</v>
      </c>
      <c r="P374" s="377" t="s">
        <v>234</v>
      </c>
      <c r="Q374" s="450">
        <v>55000</v>
      </c>
      <c r="R374" s="453">
        <v>10450</v>
      </c>
      <c r="S374" s="453">
        <v>65450</v>
      </c>
      <c r="T374" s="425">
        <v>55000</v>
      </c>
      <c r="U374" s="425">
        <v>65450</v>
      </c>
      <c r="V374" s="428" t="s">
        <v>242</v>
      </c>
      <c r="W374" s="431">
        <v>46184</v>
      </c>
      <c r="X374" s="471" t="s">
        <v>1256</v>
      </c>
      <c r="Y374" s="437" t="s">
        <v>231</v>
      </c>
      <c r="Z374" s="444" t="s">
        <v>1257</v>
      </c>
      <c r="AA374" s="416">
        <v>52000</v>
      </c>
      <c r="AB374" s="413" t="s">
        <v>240</v>
      </c>
      <c r="AC374" s="419" t="s">
        <v>234</v>
      </c>
      <c r="AD374" s="422">
        <v>52000</v>
      </c>
      <c r="AE374" s="441">
        <v>9880</v>
      </c>
      <c r="AF374" s="441">
        <v>61880</v>
      </c>
      <c r="AG374" s="407">
        <v>52000</v>
      </c>
      <c r="AH374" s="407">
        <v>61880</v>
      </c>
      <c r="AI374" s="410" t="s">
        <v>242</v>
      </c>
      <c r="AJ374" s="392">
        <v>46184</v>
      </c>
      <c r="AK374" s="468" t="s">
        <v>1269</v>
      </c>
      <c r="AL374" s="398" t="s">
        <v>231</v>
      </c>
      <c r="AM374" s="401" t="s">
        <v>1270</v>
      </c>
      <c r="AN374" s="404">
        <v>55000</v>
      </c>
      <c r="AO374" s="383" t="s">
        <v>240</v>
      </c>
      <c r="AP374" s="383" t="s">
        <v>234</v>
      </c>
      <c r="AQ374" s="386">
        <v>55000</v>
      </c>
      <c r="AR374" s="389">
        <v>10450</v>
      </c>
      <c r="AS374" s="389">
        <v>65450</v>
      </c>
      <c r="AT374" s="379">
        <v>55000</v>
      </c>
      <c r="AU374" s="474">
        <v>65450</v>
      </c>
      <c r="AV374" s="351">
        <v>64260</v>
      </c>
      <c r="AW374" s="351">
        <v>64260</v>
      </c>
      <c r="AX374" s="351">
        <v>2061.14</v>
      </c>
      <c r="AY374" s="345">
        <v>3.2099999999999997E-2</v>
      </c>
    </row>
    <row r="375" spans="2:51" ht="36">
      <c r="B375" s="354"/>
      <c r="C375" s="354"/>
      <c r="D375" s="350"/>
      <c r="E375" s="179" t="s">
        <v>1461</v>
      </c>
      <c r="F375" s="354"/>
      <c r="G375" s="357"/>
      <c r="H375" s="357"/>
      <c r="I375" s="360"/>
      <c r="J375" s="363"/>
      <c r="K375" s="366"/>
      <c r="L375" s="369"/>
      <c r="M375" s="372"/>
      <c r="N375" s="375"/>
      <c r="O375" s="372"/>
      <c r="P375" s="440"/>
      <c r="Q375" s="451"/>
      <c r="R375" s="454"/>
      <c r="S375" s="454"/>
      <c r="T375" s="426"/>
      <c r="U375" s="426"/>
      <c r="V375" s="429"/>
      <c r="W375" s="432"/>
      <c r="X375" s="472"/>
      <c r="Y375" s="438"/>
      <c r="Z375" s="445"/>
      <c r="AA375" s="417"/>
      <c r="AB375" s="414"/>
      <c r="AC375" s="420"/>
      <c r="AD375" s="423"/>
      <c r="AE375" s="443"/>
      <c r="AF375" s="443"/>
      <c r="AG375" s="408"/>
      <c r="AH375" s="408"/>
      <c r="AI375" s="411"/>
      <c r="AJ375" s="393"/>
      <c r="AK375" s="469"/>
      <c r="AL375" s="399"/>
      <c r="AM375" s="402"/>
      <c r="AN375" s="405"/>
      <c r="AO375" s="384"/>
      <c r="AP375" s="384"/>
      <c r="AQ375" s="387"/>
      <c r="AR375" s="390"/>
      <c r="AS375" s="390"/>
      <c r="AT375" s="380"/>
      <c r="AU375" s="475"/>
      <c r="AV375" s="382"/>
      <c r="AW375" s="382"/>
      <c r="AX375" s="382"/>
      <c r="AY375" s="346"/>
    </row>
    <row r="376" spans="2:51" ht="24">
      <c r="B376" s="354"/>
      <c r="C376" s="354"/>
      <c r="D376" s="350"/>
      <c r="E376" s="179" t="s">
        <v>1462</v>
      </c>
      <c r="F376" s="354"/>
      <c r="G376" s="357"/>
      <c r="H376" s="357"/>
      <c r="I376" s="360"/>
      <c r="J376" s="363"/>
      <c r="K376" s="366"/>
      <c r="L376" s="369"/>
      <c r="M376" s="372"/>
      <c r="N376" s="375"/>
      <c r="O376" s="372"/>
      <c r="P376" s="440"/>
      <c r="Q376" s="451"/>
      <c r="R376" s="454"/>
      <c r="S376" s="454"/>
      <c r="T376" s="426"/>
      <c r="U376" s="426"/>
      <c r="V376" s="429"/>
      <c r="W376" s="432"/>
      <c r="X376" s="472"/>
      <c r="Y376" s="438"/>
      <c r="Z376" s="445"/>
      <c r="AA376" s="417"/>
      <c r="AB376" s="414"/>
      <c r="AC376" s="420"/>
      <c r="AD376" s="423"/>
      <c r="AE376" s="443"/>
      <c r="AF376" s="443"/>
      <c r="AG376" s="408"/>
      <c r="AH376" s="408"/>
      <c r="AI376" s="411"/>
      <c r="AJ376" s="393"/>
      <c r="AK376" s="469"/>
      <c r="AL376" s="399"/>
      <c r="AM376" s="402"/>
      <c r="AN376" s="405"/>
      <c r="AO376" s="384"/>
      <c r="AP376" s="384"/>
      <c r="AQ376" s="387"/>
      <c r="AR376" s="390"/>
      <c r="AS376" s="390"/>
      <c r="AT376" s="380"/>
      <c r="AU376" s="475"/>
      <c r="AV376" s="382"/>
      <c r="AW376" s="382"/>
      <c r="AX376" s="382"/>
      <c r="AY376" s="346"/>
    </row>
    <row r="377" spans="2:51" ht="24">
      <c r="B377" s="354"/>
      <c r="C377" s="354"/>
      <c r="D377" s="350"/>
      <c r="E377" s="179" t="s">
        <v>1463</v>
      </c>
      <c r="F377" s="354"/>
      <c r="G377" s="357"/>
      <c r="H377" s="357"/>
      <c r="I377" s="360"/>
      <c r="J377" s="363"/>
      <c r="K377" s="366"/>
      <c r="L377" s="369"/>
      <c r="M377" s="372"/>
      <c r="N377" s="375"/>
      <c r="O377" s="372"/>
      <c r="P377" s="440"/>
      <c r="Q377" s="451"/>
      <c r="R377" s="454"/>
      <c r="S377" s="454"/>
      <c r="T377" s="426"/>
      <c r="U377" s="426"/>
      <c r="V377" s="429"/>
      <c r="W377" s="432"/>
      <c r="X377" s="472"/>
      <c r="Y377" s="438"/>
      <c r="Z377" s="445"/>
      <c r="AA377" s="417"/>
      <c r="AB377" s="414"/>
      <c r="AC377" s="420"/>
      <c r="AD377" s="423"/>
      <c r="AE377" s="443"/>
      <c r="AF377" s="443"/>
      <c r="AG377" s="408"/>
      <c r="AH377" s="408"/>
      <c r="AI377" s="411"/>
      <c r="AJ377" s="393"/>
      <c r="AK377" s="469"/>
      <c r="AL377" s="399"/>
      <c r="AM377" s="402"/>
      <c r="AN377" s="405"/>
      <c r="AO377" s="384"/>
      <c r="AP377" s="384"/>
      <c r="AQ377" s="387"/>
      <c r="AR377" s="390"/>
      <c r="AS377" s="390"/>
      <c r="AT377" s="380"/>
      <c r="AU377" s="475"/>
      <c r="AV377" s="382"/>
      <c r="AW377" s="382"/>
      <c r="AX377" s="382"/>
      <c r="AY377" s="346"/>
    </row>
    <row r="378" spans="2:51" ht="24">
      <c r="B378" s="355"/>
      <c r="C378" s="355"/>
      <c r="D378" s="349"/>
      <c r="E378" s="180" t="s">
        <v>1464</v>
      </c>
      <c r="F378" s="355"/>
      <c r="G378" s="358"/>
      <c r="H378" s="358"/>
      <c r="I378" s="361"/>
      <c r="J378" s="364"/>
      <c r="K378" s="367"/>
      <c r="L378" s="370"/>
      <c r="M378" s="373"/>
      <c r="N378" s="376"/>
      <c r="O378" s="373"/>
      <c r="P378" s="378"/>
      <c r="Q378" s="452"/>
      <c r="R378" s="455"/>
      <c r="S378" s="455"/>
      <c r="T378" s="427"/>
      <c r="U378" s="427"/>
      <c r="V378" s="430"/>
      <c r="W378" s="433"/>
      <c r="X378" s="473"/>
      <c r="Y378" s="439"/>
      <c r="Z378" s="446"/>
      <c r="AA378" s="418"/>
      <c r="AB378" s="415"/>
      <c r="AC378" s="421"/>
      <c r="AD378" s="424"/>
      <c r="AE378" s="442"/>
      <c r="AF378" s="442"/>
      <c r="AG378" s="409"/>
      <c r="AH378" s="409"/>
      <c r="AI378" s="412"/>
      <c r="AJ378" s="394"/>
      <c r="AK378" s="470"/>
      <c r="AL378" s="400"/>
      <c r="AM378" s="403"/>
      <c r="AN378" s="406"/>
      <c r="AO378" s="385"/>
      <c r="AP378" s="385"/>
      <c r="AQ378" s="388"/>
      <c r="AR378" s="391"/>
      <c r="AS378" s="391"/>
      <c r="AT378" s="381"/>
      <c r="AU378" s="476"/>
      <c r="AV378" s="352"/>
      <c r="AW378" s="352"/>
      <c r="AX378" s="352"/>
      <c r="AY378" s="347"/>
    </row>
    <row r="379" spans="2:51" ht="48">
      <c r="B379" s="182" t="s">
        <v>1249</v>
      </c>
      <c r="C379" s="182">
        <v>53102900</v>
      </c>
      <c r="D379" s="181" t="s">
        <v>1465</v>
      </c>
      <c r="E379" s="183" t="s">
        <v>1466</v>
      </c>
      <c r="F379" s="182" t="s">
        <v>29</v>
      </c>
      <c r="G379" s="184">
        <v>1</v>
      </c>
      <c r="H379" s="184" t="s">
        <v>228</v>
      </c>
      <c r="I379" s="185" t="s">
        <v>242</v>
      </c>
      <c r="J379" s="186">
        <v>46184</v>
      </c>
      <c r="K379" s="187" t="s">
        <v>1254</v>
      </c>
      <c r="L379" s="188" t="s">
        <v>236</v>
      </c>
      <c r="M379" s="224" t="s">
        <v>1255</v>
      </c>
      <c r="N379" s="232">
        <v>19000</v>
      </c>
      <c r="O379" s="224" t="s">
        <v>240</v>
      </c>
      <c r="P379" s="233" t="s">
        <v>234</v>
      </c>
      <c r="Q379" s="190">
        <v>19000</v>
      </c>
      <c r="R379" s="191">
        <v>3610</v>
      </c>
      <c r="S379" s="191">
        <v>22610</v>
      </c>
      <c r="T379" s="192">
        <v>19000</v>
      </c>
      <c r="U379" s="192">
        <v>22610</v>
      </c>
      <c r="V379" s="218" t="s">
        <v>242</v>
      </c>
      <c r="W379" s="194">
        <v>46184</v>
      </c>
      <c r="X379" s="220" t="s">
        <v>1262</v>
      </c>
      <c r="Y379" s="196" t="s">
        <v>231</v>
      </c>
      <c r="Z379" s="197" t="s">
        <v>1263</v>
      </c>
      <c r="AA379" s="198">
        <v>16000</v>
      </c>
      <c r="AB379" s="199" t="s">
        <v>240</v>
      </c>
      <c r="AC379" s="200" t="s">
        <v>234</v>
      </c>
      <c r="AD379" s="201">
        <v>16000</v>
      </c>
      <c r="AE379" s="202">
        <v>3040</v>
      </c>
      <c r="AF379" s="202">
        <v>19040</v>
      </c>
      <c r="AG379" s="203">
        <v>16000</v>
      </c>
      <c r="AH379" s="203">
        <v>19040</v>
      </c>
      <c r="AI379" s="204" t="s">
        <v>242</v>
      </c>
      <c r="AJ379" s="205">
        <v>46184</v>
      </c>
      <c r="AK379" s="207" t="s">
        <v>1269</v>
      </c>
      <c r="AL379" s="208" t="s">
        <v>231</v>
      </c>
      <c r="AM379" s="209" t="s">
        <v>1270</v>
      </c>
      <c r="AN379" s="210">
        <v>19000</v>
      </c>
      <c r="AO379" s="211" t="s">
        <v>240</v>
      </c>
      <c r="AP379" s="211" t="s">
        <v>234</v>
      </c>
      <c r="AQ379" s="212">
        <v>19000</v>
      </c>
      <c r="AR379" s="213">
        <v>3610</v>
      </c>
      <c r="AS379" s="213">
        <v>22610</v>
      </c>
      <c r="AT379" s="214">
        <v>19000</v>
      </c>
      <c r="AU379" s="214">
        <v>22610</v>
      </c>
      <c r="AV379" s="216">
        <v>21420</v>
      </c>
      <c r="AW379" s="216">
        <v>21420</v>
      </c>
      <c r="AX379" s="216">
        <v>2061.14</v>
      </c>
      <c r="AY379" s="217">
        <v>9.6199999999999994E-2</v>
      </c>
    </row>
    <row r="380" spans="2:51" ht="48">
      <c r="B380" s="182" t="s">
        <v>1249</v>
      </c>
      <c r="C380" s="182">
        <v>53102900</v>
      </c>
      <c r="D380" s="181" t="s">
        <v>1467</v>
      </c>
      <c r="E380" s="183" t="s">
        <v>1468</v>
      </c>
      <c r="F380" s="182" t="s">
        <v>29</v>
      </c>
      <c r="G380" s="184">
        <v>1</v>
      </c>
      <c r="H380" s="184" t="s">
        <v>228</v>
      </c>
      <c r="I380" s="185" t="s">
        <v>229</v>
      </c>
      <c r="J380" s="186">
        <v>46184</v>
      </c>
      <c r="K380" s="187" t="s">
        <v>1254</v>
      </c>
      <c r="L380" s="188" t="s">
        <v>236</v>
      </c>
      <c r="M380" s="224" t="s">
        <v>1255</v>
      </c>
      <c r="N380" s="232">
        <v>19000</v>
      </c>
      <c r="O380" s="224" t="s">
        <v>240</v>
      </c>
      <c r="P380" s="233" t="s">
        <v>234</v>
      </c>
      <c r="Q380" s="190">
        <v>19000</v>
      </c>
      <c r="R380" s="191">
        <v>3610</v>
      </c>
      <c r="S380" s="191">
        <v>22610</v>
      </c>
      <c r="T380" s="192">
        <v>19000</v>
      </c>
      <c r="U380" s="192">
        <v>22610</v>
      </c>
      <c r="V380" s="218" t="s">
        <v>229</v>
      </c>
      <c r="W380" s="194">
        <v>46184</v>
      </c>
      <c r="X380" s="220" t="s">
        <v>1262</v>
      </c>
      <c r="Y380" s="196" t="s">
        <v>231</v>
      </c>
      <c r="Z380" s="197" t="s">
        <v>1263</v>
      </c>
      <c r="AA380" s="198">
        <v>16000</v>
      </c>
      <c r="AB380" s="199" t="s">
        <v>240</v>
      </c>
      <c r="AC380" s="200" t="s">
        <v>234</v>
      </c>
      <c r="AD380" s="201">
        <v>16000</v>
      </c>
      <c r="AE380" s="202">
        <v>3040</v>
      </c>
      <c r="AF380" s="202">
        <v>19040</v>
      </c>
      <c r="AG380" s="203">
        <v>16000</v>
      </c>
      <c r="AH380" s="203">
        <v>19040</v>
      </c>
      <c r="AI380" s="204" t="s">
        <v>229</v>
      </c>
      <c r="AJ380" s="205">
        <v>46184</v>
      </c>
      <c r="AK380" s="207" t="s">
        <v>1269</v>
      </c>
      <c r="AL380" s="208" t="s">
        <v>231</v>
      </c>
      <c r="AM380" s="209" t="s">
        <v>1270</v>
      </c>
      <c r="AN380" s="210">
        <v>19000</v>
      </c>
      <c r="AO380" s="211" t="s">
        <v>240</v>
      </c>
      <c r="AP380" s="211" t="s">
        <v>234</v>
      </c>
      <c r="AQ380" s="212">
        <v>19000</v>
      </c>
      <c r="AR380" s="213">
        <v>3610</v>
      </c>
      <c r="AS380" s="213">
        <v>22610</v>
      </c>
      <c r="AT380" s="214">
        <v>19000</v>
      </c>
      <c r="AU380" s="214">
        <v>22610</v>
      </c>
      <c r="AV380" s="216">
        <v>21420</v>
      </c>
      <c r="AW380" s="216">
        <v>21420</v>
      </c>
      <c r="AX380" s="216">
        <v>2061.14</v>
      </c>
      <c r="AY380" s="217">
        <v>9.6199999999999994E-2</v>
      </c>
    </row>
    <row r="381" spans="2:51" ht="48">
      <c r="B381" s="182" t="s">
        <v>1249</v>
      </c>
      <c r="C381" s="182">
        <v>53102900</v>
      </c>
      <c r="D381" s="181" t="s">
        <v>1469</v>
      </c>
      <c r="E381" s="183" t="s">
        <v>1470</v>
      </c>
      <c r="F381" s="182" t="s">
        <v>29</v>
      </c>
      <c r="G381" s="184">
        <v>1</v>
      </c>
      <c r="H381" s="184" t="s">
        <v>228</v>
      </c>
      <c r="I381" s="185" t="s">
        <v>242</v>
      </c>
      <c r="J381" s="186">
        <v>46184</v>
      </c>
      <c r="K381" s="187" t="s">
        <v>1254</v>
      </c>
      <c r="L381" s="188" t="s">
        <v>236</v>
      </c>
      <c r="M381" s="224" t="s">
        <v>1255</v>
      </c>
      <c r="N381" s="232">
        <v>19000</v>
      </c>
      <c r="O381" s="224" t="s">
        <v>240</v>
      </c>
      <c r="P381" s="233" t="s">
        <v>234</v>
      </c>
      <c r="Q381" s="190">
        <v>19000</v>
      </c>
      <c r="R381" s="191">
        <v>3610</v>
      </c>
      <c r="S381" s="191">
        <v>22610</v>
      </c>
      <c r="T381" s="192">
        <v>19000</v>
      </c>
      <c r="U381" s="192">
        <v>22610</v>
      </c>
      <c r="V381" s="218" t="s">
        <v>242</v>
      </c>
      <c r="W381" s="194">
        <v>46184</v>
      </c>
      <c r="X381" s="220" t="s">
        <v>1262</v>
      </c>
      <c r="Y381" s="196" t="s">
        <v>236</v>
      </c>
      <c r="Z381" s="197" t="s">
        <v>1263</v>
      </c>
      <c r="AA381" s="198">
        <v>16000</v>
      </c>
      <c r="AB381" s="199" t="s">
        <v>240</v>
      </c>
      <c r="AC381" s="200" t="s">
        <v>234</v>
      </c>
      <c r="AD381" s="201">
        <v>16000</v>
      </c>
      <c r="AE381" s="202">
        <v>3040</v>
      </c>
      <c r="AF381" s="202">
        <v>19040</v>
      </c>
      <c r="AG381" s="203">
        <v>16000</v>
      </c>
      <c r="AH381" s="203">
        <v>19040</v>
      </c>
      <c r="AI381" s="204" t="s">
        <v>242</v>
      </c>
      <c r="AJ381" s="205">
        <v>46184</v>
      </c>
      <c r="AK381" s="207" t="s">
        <v>1471</v>
      </c>
      <c r="AL381" s="208" t="s">
        <v>236</v>
      </c>
      <c r="AM381" s="209" t="s">
        <v>1349</v>
      </c>
      <c r="AN381" s="210">
        <v>15400</v>
      </c>
      <c r="AO381" s="211" t="s">
        <v>233</v>
      </c>
      <c r="AP381" s="211" t="s">
        <v>234</v>
      </c>
      <c r="AQ381" s="212">
        <v>12941.18</v>
      </c>
      <c r="AR381" s="213">
        <v>2459</v>
      </c>
      <c r="AS381" s="213">
        <v>15400</v>
      </c>
      <c r="AT381" s="214">
        <v>12941</v>
      </c>
      <c r="AU381" s="214">
        <v>15400</v>
      </c>
      <c r="AV381" s="216">
        <v>19016.669999999998</v>
      </c>
      <c r="AW381" s="216">
        <v>19016.669999999998</v>
      </c>
      <c r="AX381" s="216">
        <v>3605.06</v>
      </c>
      <c r="AY381" s="217">
        <v>0.18959999999999999</v>
      </c>
    </row>
    <row r="382" spans="2:51" ht="24" customHeight="1">
      <c r="B382" s="353" t="s">
        <v>1249</v>
      </c>
      <c r="C382" s="353">
        <v>49161500</v>
      </c>
      <c r="D382" s="348" t="s">
        <v>1472</v>
      </c>
      <c r="E382" s="178" t="s">
        <v>1473</v>
      </c>
      <c r="F382" s="353" t="s">
        <v>29</v>
      </c>
      <c r="G382" s="356">
        <v>1</v>
      </c>
      <c r="H382" s="356" t="s">
        <v>228</v>
      </c>
      <c r="I382" s="359" t="s">
        <v>229</v>
      </c>
      <c r="J382" s="362">
        <v>46184</v>
      </c>
      <c r="K382" s="365" t="s">
        <v>1254</v>
      </c>
      <c r="L382" s="368" t="s">
        <v>236</v>
      </c>
      <c r="M382" s="371" t="s">
        <v>1255</v>
      </c>
      <c r="N382" s="374">
        <v>70000</v>
      </c>
      <c r="O382" s="371" t="s">
        <v>240</v>
      </c>
      <c r="P382" s="377" t="s">
        <v>234</v>
      </c>
      <c r="Q382" s="450">
        <v>70000</v>
      </c>
      <c r="R382" s="453">
        <v>13300</v>
      </c>
      <c r="S382" s="453">
        <v>83300</v>
      </c>
      <c r="T382" s="425">
        <v>70000</v>
      </c>
      <c r="U382" s="425">
        <v>83300</v>
      </c>
      <c r="V382" s="428" t="s">
        <v>229</v>
      </c>
      <c r="W382" s="431">
        <v>46184</v>
      </c>
      <c r="X382" s="456" t="s">
        <v>1478</v>
      </c>
      <c r="Y382" s="437" t="s">
        <v>231</v>
      </c>
      <c r="Z382" s="413" t="s">
        <v>1263</v>
      </c>
      <c r="AA382" s="416">
        <v>72000</v>
      </c>
      <c r="AB382" s="413" t="s">
        <v>240</v>
      </c>
      <c r="AC382" s="419" t="s">
        <v>234</v>
      </c>
      <c r="AD382" s="422">
        <v>72000</v>
      </c>
      <c r="AE382" s="441">
        <v>13680</v>
      </c>
      <c r="AF382" s="441">
        <v>85680</v>
      </c>
      <c r="AG382" s="407">
        <v>72000</v>
      </c>
      <c r="AH382" s="407">
        <v>85680</v>
      </c>
      <c r="AI382" s="410" t="s">
        <v>229</v>
      </c>
      <c r="AJ382" s="392">
        <v>46184</v>
      </c>
      <c r="AK382" s="395" t="s">
        <v>1270</v>
      </c>
      <c r="AL382" s="398" t="s">
        <v>231</v>
      </c>
      <c r="AM382" s="401" t="s">
        <v>1270</v>
      </c>
      <c r="AN382" s="404">
        <v>70000</v>
      </c>
      <c r="AO382" s="383" t="s">
        <v>240</v>
      </c>
      <c r="AP382" s="383" t="s">
        <v>234</v>
      </c>
      <c r="AQ382" s="386">
        <v>70000</v>
      </c>
      <c r="AR382" s="389">
        <v>13300</v>
      </c>
      <c r="AS382" s="389">
        <v>83300</v>
      </c>
      <c r="AT382" s="379">
        <v>70000</v>
      </c>
      <c r="AU382" s="379">
        <v>83300</v>
      </c>
      <c r="AV382" s="351">
        <v>84093.33</v>
      </c>
      <c r="AW382" s="351">
        <v>84093.33</v>
      </c>
      <c r="AX382" s="351">
        <v>1374.09</v>
      </c>
      <c r="AY382" s="345">
        <v>1.6299999999999999E-2</v>
      </c>
    </row>
    <row r="383" spans="2:51">
      <c r="B383" s="354"/>
      <c r="C383" s="354"/>
      <c r="D383" s="350"/>
      <c r="E383" s="179" t="s">
        <v>1474</v>
      </c>
      <c r="F383" s="354"/>
      <c r="G383" s="357"/>
      <c r="H383" s="357"/>
      <c r="I383" s="360"/>
      <c r="J383" s="363"/>
      <c r="K383" s="366"/>
      <c r="L383" s="369"/>
      <c r="M383" s="372"/>
      <c r="N383" s="375"/>
      <c r="O383" s="372"/>
      <c r="P383" s="440"/>
      <c r="Q383" s="451"/>
      <c r="R383" s="454"/>
      <c r="S383" s="454"/>
      <c r="T383" s="426"/>
      <c r="U383" s="426"/>
      <c r="V383" s="429"/>
      <c r="W383" s="432"/>
      <c r="X383" s="457"/>
      <c r="Y383" s="438"/>
      <c r="Z383" s="414"/>
      <c r="AA383" s="417"/>
      <c r="AB383" s="414"/>
      <c r="AC383" s="420"/>
      <c r="AD383" s="423"/>
      <c r="AE383" s="443"/>
      <c r="AF383" s="443"/>
      <c r="AG383" s="408"/>
      <c r="AH383" s="408"/>
      <c r="AI383" s="411"/>
      <c r="AJ383" s="393"/>
      <c r="AK383" s="396"/>
      <c r="AL383" s="399"/>
      <c r="AM383" s="402"/>
      <c r="AN383" s="405"/>
      <c r="AO383" s="384"/>
      <c r="AP383" s="384"/>
      <c r="AQ383" s="387"/>
      <c r="AR383" s="390"/>
      <c r="AS383" s="390"/>
      <c r="AT383" s="380"/>
      <c r="AU383" s="380"/>
      <c r="AV383" s="382"/>
      <c r="AW383" s="382"/>
      <c r="AX383" s="382"/>
      <c r="AY383" s="346"/>
    </row>
    <row r="384" spans="2:51">
      <c r="B384" s="354"/>
      <c r="C384" s="354"/>
      <c r="D384" s="350"/>
      <c r="E384" s="179" t="s">
        <v>1475</v>
      </c>
      <c r="F384" s="354"/>
      <c r="G384" s="357"/>
      <c r="H384" s="357"/>
      <c r="I384" s="360"/>
      <c r="J384" s="363"/>
      <c r="K384" s="366"/>
      <c r="L384" s="369"/>
      <c r="M384" s="372"/>
      <c r="N384" s="375"/>
      <c r="O384" s="372"/>
      <c r="P384" s="440"/>
      <c r="Q384" s="451"/>
      <c r="R384" s="454"/>
      <c r="S384" s="454"/>
      <c r="T384" s="426"/>
      <c r="U384" s="426"/>
      <c r="V384" s="429"/>
      <c r="W384" s="432"/>
      <c r="X384" s="457"/>
      <c r="Y384" s="438"/>
      <c r="Z384" s="414"/>
      <c r="AA384" s="417"/>
      <c r="AB384" s="414"/>
      <c r="AC384" s="420"/>
      <c r="AD384" s="423"/>
      <c r="AE384" s="443"/>
      <c r="AF384" s="443"/>
      <c r="AG384" s="408"/>
      <c r="AH384" s="408"/>
      <c r="AI384" s="411"/>
      <c r="AJ384" s="393"/>
      <c r="AK384" s="396"/>
      <c r="AL384" s="399"/>
      <c r="AM384" s="402"/>
      <c r="AN384" s="405"/>
      <c r="AO384" s="384"/>
      <c r="AP384" s="384"/>
      <c r="AQ384" s="387"/>
      <c r="AR384" s="390"/>
      <c r="AS384" s="390"/>
      <c r="AT384" s="380"/>
      <c r="AU384" s="380"/>
      <c r="AV384" s="382"/>
      <c r="AW384" s="382"/>
      <c r="AX384" s="382"/>
      <c r="AY384" s="346"/>
    </row>
    <row r="385" spans="2:51">
      <c r="B385" s="354"/>
      <c r="C385" s="354"/>
      <c r="D385" s="350"/>
      <c r="E385" s="179" t="s">
        <v>1476</v>
      </c>
      <c r="F385" s="354"/>
      <c r="G385" s="357"/>
      <c r="H385" s="357"/>
      <c r="I385" s="360"/>
      <c r="J385" s="363"/>
      <c r="K385" s="366"/>
      <c r="L385" s="369"/>
      <c r="M385" s="372"/>
      <c r="N385" s="375"/>
      <c r="O385" s="372"/>
      <c r="P385" s="440"/>
      <c r="Q385" s="451"/>
      <c r="R385" s="454"/>
      <c r="S385" s="454"/>
      <c r="T385" s="426"/>
      <c r="U385" s="426"/>
      <c r="V385" s="429"/>
      <c r="W385" s="432"/>
      <c r="X385" s="457"/>
      <c r="Y385" s="438"/>
      <c r="Z385" s="414"/>
      <c r="AA385" s="417"/>
      <c r="AB385" s="414"/>
      <c r="AC385" s="420"/>
      <c r="AD385" s="423"/>
      <c r="AE385" s="443"/>
      <c r="AF385" s="443"/>
      <c r="AG385" s="408"/>
      <c r="AH385" s="408"/>
      <c r="AI385" s="411"/>
      <c r="AJ385" s="393"/>
      <c r="AK385" s="396"/>
      <c r="AL385" s="399"/>
      <c r="AM385" s="402"/>
      <c r="AN385" s="405"/>
      <c r="AO385" s="384"/>
      <c r="AP385" s="384"/>
      <c r="AQ385" s="387"/>
      <c r="AR385" s="390"/>
      <c r="AS385" s="390"/>
      <c r="AT385" s="380"/>
      <c r="AU385" s="380"/>
      <c r="AV385" s="382"/>
      <c r="AW385" s="382"/>
      <c r="AX385" s="382"/>
      <c r="AY385" s="346"/>
    </row>
    <row r="386" spans="2:51">
      <c r="B386" s="355"/>
      <c r="C386" s="355"/>
      <c r="D386" s="349"/>
      <c r="E386" s="180" t="s">
        <v>1477</v>
      </c>
      <c r="F386" s="355"/>
      <c r="G386" s="358"/>
      <c r="H386" s="358"/>
      <c r="I386" s="361"/>
      <c r="J386" s="364"/>
      <c r="K386" s="367"/>
      <c r="L386" s="370"/>
      <c r="M386" s="373"/>
      <c r="N386" s="376"/>
      <c r="O386" s="373"/>
      <c r="P386" s="378"/>
      <c r="Q386" s="452"/>
      <c r="R386" s="455"/>
      <c r="S386" s="455"/>
      <c r="T386" s="427"/>
      <c r="U386" s="427"/>
      <c r="V386" s="430"/>
      <c r="W386" s="433"/>
      <c r="X386" s="458"/>
      <c r="Y386" s="439"/>
      <c r="Z386" s="415"/>
      <c r="AA386" s="418"/>
      <c r="AB386" s="415"/>
      <c r="AC386" s="421"/>
      <c r="AD386" s="424"/>
      <c r="AE386" s="442"/>
      <c r="AF386" s="442"/>
      <c r="AG386" s="409"/>
      <c r="AH386" s="409"/>
      <c r="AI386" s="412"/>
      <c r="AJ386" s="394"/>
      <c r="AK386" s="397"/>
      <c r="AL386" s="400"/>
      <c r="AM386" s="403"/>
      <c r="AN386" s="406"/>
      <c r="AO386" s="385"/>
      <c r="AP386" s="385"/>
      <c r="AQ386" s="388"/>
      <c r="AR386" s="391"/>
      <c r="AS386" s="391"/>
      <c r="AT386" s="381"/>
      <c r="AU386" s="381"/>
      <c r="AV386" s="352"/>
      <c r="AW386" s="352"/>
      <c r="AX386" s="352"/>
      <c r="AY386" s="347"/>
    </row>
    <row r="387" spans="2:51" ht="24" customHeight="1">
      <c r="B387" s="353" t="s">
        <v>1249</v>
      </c>
      <c r="C387" s="353">
        <v>49161500</v>
      </c>
      <c r="D387" s="348" t="s">
        <v>1479</v>
      </c>
      <c r="E387" s="178" t="s">
        <v>1480</v>
      </c>
      <c r="F387" s="353" t="s">
        <v>29</v>
      </c>
      <c r="G387" s="356">
        <v>1</v>
      </c>
      <c r="H387" s="356" t="s">
        <v>228</v>
      </c>
      <c r="I387" s="359" t="s">
        <v>229</v>
      </c>
      <c r="J387" s="362">
        <v>46184</v>
      </c>
      <c r="K387" s="365" t="s">
        <v>1483</v>
      </c>
      <c r="L387" s="368" t="s">
        <v>236</v>
      </c>
      <c r="M387" s="462" t="s">
        <v>1380</v>
      </c>
      <c r="N387" s="374">
        <v>5194</v>
      </c>
      <c r="O387" s="371" t="s">
        <v>233</v>
      </c>
      <c r="P387" s="377" t="s">
        <v>234</v>
      </c>
      <c r="Q387" s="450">
        <v>4364.71</v>
      </c>
      <c r="R387" s="453">
        <v>829</v>
      </c>
      <c r="S387" s="453">
        <v>5194</v>
      </c>
      <c r="T387" s="425">
        <v>4365</v>
      </c>
      <c r="U387" s="425">
        <v>5194</v>
      </c>
      <c r="V387" s="428" t="s">
        <v>229</v>
      </c>
      <c r="W387" s="431">
        <v>46184</v>
      </c>
      <c r="X387" s="471" t="s">
        <v>1256</v>
      </c>
      <c r="Y387" s="437" t="s">
        <v>231</v>
      </c>
      <c r="Z387" s="444" t="s">
        <v>1257</v>
      </c>
      <c r="AA387" s="416">
        <v>4500</v>
      </c>
      <c r="AB387" s="413" t="s">
        <v>240</v>
      </c>
      <c r="AC387" s="419" t="s">
        <v>234</v>
      </c>
      <c r="AD387" s="422">
        <v>4500</v>
      </c>
      <c r="AE387" s="441">
        <v>855</v>
      </c>
      <c r="AF387" s="441">
        <v>5355</v>
      </c>
      <c r="AG387" s="407">
        <v>4500</v>
      </c>
      <c r="AH387" s="407">
        <v>5355</v>
      </c>
      <c r="AI387" s="410" t="s">
        <v>229</v>
      </c>
      <c r="AJ387" s="392">
        <v>46184</v>
      </c>
      <c r="AK387" s="468" t="s">
        <v>1258</v>
      </c>
      <c r="AL387" s="398" t="s">
        <v>231</v>
      </c>
      <c r="AM387" s="383" t="s">
        <v>1259</v>
      </c>
      <c r="AN387" s="404">
        <v>3500</v>
      </c>
      <c r="AO387" s="383" t="s">
        <v>240</v>
      </c>
      <c r="AP387" s="383" t="s">
        <v>234</v>
      </c>
      <c r="AQ387" s="386">
        <v>3500</v>
      </c>
      <c r="AR387" s="389">
        <v>665</v>
      </c>
      <c r="AS387" s="389">
        <v>4165</v>
      </c>
      <c r="AT387" s="379">
        <v>3500</v>
      </c>
      <c r="AU387" s="379">
        <v>4165</v>
      </c>
      <c r="AV387" s="351">
        <v>4904.67</v>
      </c>
      <c r="AW387" s="351">
        <v>4904.67</v>
      </c>
      <c r="AX387" s="351">
        <v>645.61</v>
      </c>
      <c r="AY387" s="345">
        <v>0.13159999999999999</v>
      </c>
    </row>
    <row r="388" spans="2:51">
      <c r="B388" s="354"/>
      <c r="C388" s="354"/>
      <c r="D388" s="350"/>
      <c r="E388" s="179" t="s">
        <v>1481</v>
      </c>
      <c r="F388" s="354"/>
      <c r="G388" s="357"/>
      <c r="H388" s="357"/>
      <c r="I388" s="360"/>
      <c r="J388" s="363"/>
      <c r="K388" s="366"/>
      <c r="L388" s="369"/>
      <c r="M388" s="463"/>
      <c r="N388" s="375"/>
      <c r="O388" s="372"/>
      <c r="P388" s="440"/>
      <c r="Q388" s="451"/>
      <c r="R388" s="454"/>
      <c r="S388" s="454"/>
      <c r="T388" s="426"/>
      <c r="U388" s="426"/>
      <c r="V388" s="429"/>
      <c r="W388" s="432"/>
      <c r="X388" s="472"/>
      <c r="Y388" s="438"/>
      <c r="Z388" s="445"/>
      <c r="AA388" s="417"/>
      <c r="AB388" s="414"/>
      <c r="AC388" s="420"/>
      <c r="AD388" s="423"/>
      <c r="AE388" s="443"/>
      <c r="AF388" s="443"/>
      <c r="AG388" s="408"/>
      <c r="AH388" s="408"/>
      <c r="AI388" s="411"/>
      <c r="AJ388" s="393"/>
      <c r="AK388" s="469"/>
      <c r="AL388" s="399"/>
      <c r="AM388" s="384"/>
      <c r="AN388" s="405"/>
      <c r="AO388" s="384"/>
      <c r="AP388" s="384"/>
      <c r="AQ388" s="387"/>
      <c r="AR388" s="390"/>
      <c r="AS388" s="390"/>
      <c r="AT388" s="380"/>
      <c r="AU388" s="380"/>
      <c r="AV388" s="382"/>
      <c r="AW388" s="382"/>
      <c r="AX388" s="382"/>
      <c r="AY388" s="346"/>
    </row>
    <row r="389" spans="2:51" ht="36">
      <c r="B389" s="355"/>
      <c r="C389" s="355"/>
      <c r="D389" s="349"/>
      <c r="E389" s="180" t="s">
        <v>1482</v>
      </c>
      <c r="F389" s="355"/>
      <c r="G389" s="358"/>
      <c r="H389" s="358"/>
      <c r="I389" s="361"/>
      <c r="J389" s="364"/>
      <c r="K389" s="367"/>
      <c r="L389" s="370"/>
      <c r="M389" s="464"/>
      <c r="N389" s="376"/>
      <c r="O389" s="373"/>
      <c r="P389" s="378"/>
      <c r="Q389" s="452"/>
      <c r="R389" s="455"/>
      <c r="S389" s="455"/>
      <c r="T389" s="427"/>
      <c r="U389" s="427"/>
      <c r="V389" s="430"/>
      <c r="W389" s="433"/>
      <c r="X389" s="473"/>
      <c r="Y389" s="439"/>
      <c r="Z389" s="446"/>
      <c r="AA389" s="418"/>
      <c r="AB389" s="415"/>
      <c r="AC389" s="421"/>
      <c r="AD389" s="424"/>
      <c r="AE389" s="442"/>
      <c r="AF389" s="442"/>
      <c r="AG389" s="409"/>
      <c r="AH389" s="409"/>
      <c r="AI389" s="412"/>
      <c r="AJ389" s="394"/>
      <c r="AK389" s="470"/>
      <c r="AL389" s="400"/>
      <c r="AM389" s="385"/>
      <c r="AN389" s="406"/>
      <c r="AO389" s="385"/>
      <c r="AP389" s="385"/>
      <c r="AQ389" s="388"/>
      <c r="AR389" s="391"/>
      <c r="AS389" s="391"/>
      <c r="AT389" s="381"/>
      <c r="AU389" s="381"/>
      <c r="AV389" s="352"/>
      <c r="AW389" s="352"/>
      <c r="AX389" s="352"/>
      <c r="AY389" s="347"/>
    </row>
    <row r="390" spans="2:51" ht="90">
      <c r="B390" s="182" t="s">
        <v>1249</v>
      </c>
      <c r="C390" s="182">
        <v>49161102</v>
      </c>
      <c r="D390" s="181" t="s">
        <v>1484</v>
      </c>
      <c r="E390" s="183" t="s">
        <v>1485</v>
      </c>
      <c r="F390" s="182" t="s">
        <v>29</v>
      </c>
      <c r="G390" s="184">
        <v>1</v>
      </c>
      <c r="H390" s="184" t="s">
        <v>228</v>
      </c>
      <c r="I390" s="185" t="s">
        <v>229</v>
      </c>
      <c r="J390" s="186">
        <v>46184</v>
      </c>
      <c r="K390" s="187" t="s">
        <v>1254</v>
      </c>
      <c r="L390" s="188" t="s">
        <v>236</v>
      </c>
      <c r="M390" s="224" t="s">
        <v>1255</v>
      </c>
      <c r="N390" s="232">
        <v>60000</v>
      </c>
      <c r="O390" s="224" t="s">
        <v>240</v>
      </c>
      <c r="P390" s="233" t="s">
        <v>234</v>
      </c>
      <c r="Q390" s="190">
        <v>60000</v>
      </c>
      <c r="R390" s="191">
        <v>11400</v>
      </c>
      <c r="S390" s="191">
        <v>71400</v>
      </c>
      <c r="T390" s="192">
        <v>60000</v>
      </c>
      <c r="U390" s="192">
        <v>71400</v>
      </c>
      <c r="V390" s="218" t="s">
        <v>229</v>
      </c>
      <c r="W390" s="194">
        <v>46184</v>
      </c>
      <c r="X390" s="220" t="s">
        <v>1269</v>
      </c>
      <c r="Y390" s="196" t="s">
        <v>231</v>
      </c>
      <c r="Z390" s="197" t="s">
        <v>1270</v>
      </c>
      <c r="AA390" s="198">
        <v>60000</v>
      </c>
      <c r="AB390" s="199" t="s">
        <v>240</v>
      </c>
      <c r="AC390" s="200" t="s">
        <v>234</v>
      </c>
      <c r="AD390" s="201">
        <v>60000</v>
      </c>
      <c r="AE390" s="202">
        <v>11400</v>
      </c>
      <c r="AF390" s="202">
        <v>71400</v>
      </c>
      <c r="AG390" s="203">
        <v>60000</v>
      </c>
      <c r="AH390" s="203">
        <v>71400</v>
      </c>
      <c r="AI390" s="204" t="s">
        <v>229</v>
      </c>
      <c r="AJ390" s="205">
        <v>46184</v>
      </c>
      <c r="AK390" s="223" t="s">
        <v>1486</v>
      </c>
      <c r="AL390" s="208" t="s">
        <v>236</v>
      </c>
      <c r="AM390" s="209" t="s">
        <v>1487</v>
      </c>
      <c r="AN390" s="210">
        <v>99000</v>
      </c>
      <c r="AO390" s="211" t="s">
        <v>233</v>
      </c>
      <c r="AP390" s="211" t="s">
        <v>234</v>
      </c>
      <c r="AQ390" s="212">
        <v>83193.279999999999</v>
      </c>
      <c r="AR390" s="213">
        <v>15807</v>
      </c>
      <c r="AS390" s="213">
        <v>99000</v>
      </c>
      <c r="AT390" s="214">
        <v>83193</v>
      </c>
      <c r="AU390" s="214">
        <v>99000</v>
      </c>
      <c r="AV390" s="216">
        <v>80600</v>
      </c>
      <c r="AW390" s="216">
        <v>80600</v>
      </c>
      <c r="AX390" s="216">
        <v>15934.87</v>
      </c>
      <c r="AY390" s="217">
        <v>0.19769999999999999</v>
      </c>
    </row>
    <row r="391" spans="2:51" ht="14.25" customHeight="1">
      <c r="B391" s="353" t="s">
        <v>1249</v>
      </c>
      <c r="C391" s="353">
        <v>49161500</v>
      </c>
      <c r="D391" s="348" t="s">
        <v>1488</v>
      </c>
      <c r="E391" s="178" t="s">
        <v>1489</v>
      </c>
      <c r="F391" s="353" t="s">
        <v>29</v>
      </c>
      <c r="G391" s="356">
        <v>1</v>
      </c>
      <c r="H391" s="356" t="s">
        <v>228</v>
      </c>
      <c r="I391" s="359" t="s">
        <v>229</v>
      </c>
      <c r="J391" s="362">
        <v>46184</v>
      </c>
      <c r="K391" s="465" t="s">
        <v>1492</v>
      </c>
      <c r="L391" s="368" t="s">
        <v>236</v>
      </c>
      <c r="M391" s="462" t="s">
        <v>1493</v>
      </c>
      <c r="N391" s="374">
        <v>248038</v>
      </c>
      <c r="O391" s="371" t="s">
        <v>233</v>
      </c>
      <c r="P391" s="377" t="s">
        <v>234</v>
      </c>
      <c r="Q391" s="450">
        <v>208435.29</v>
      </c>
      <c r="R391" s="453">
        <v>39603</v>
      </c>
      <c r="S391" s="453">
        <v>248038</v>
      </c>
      <c r="T391" s="425">
        <v>208435</v>
      </c>
      <c r="U391" s="425">
        <v>248038</v>
      </c>
      <c r="V391" s="428" t="s">
        <v>229</v>
      </c>
      <c r="W391" s="431">
        <v>46184</v>
      </c>
      <c r="X391" s="456" t="s">
        <v>1478</v>
      </c>
      <c r="Y391" s="437" t="s">
        <v>231</v>
      </c>
      <c r="Z391" s="413" t="s">
        <v>1263</v>
      </c>
      <c r="AA391" s="416">
        <v>240000</v>
      </c>
      <c r="AB391" s="413" t="s">
        <v>240</v>
      </c>
      <c r="AC391" s="419" t="s">
        <v>234</v>
      </c>
      <c r="AD391" s="422">
        <v>240000</v>
      </c>
      <c r="AE391" s="441">
        <v>45600</v>
      </c>
      <c r="AF391" s="441">
        <v>285600</v>
      </c>
      <c r="AG391" s="407">
        <v>240000</v>
      </c>
      <c r="AH391" s="407">
        <v>285600</v>
      </c>
      <c r="AI391" s="410" t="s">
        <v>229</v>
      </c>
      <c r="AJ391" s="392">
        <v>46184</v>
      </c>
      <c r="AK391" s="459" t="s">
        <v>1257</v>
      </c>
      <c r="AL391" s="398" t="s">
        <v>231</v>
      </c>
      <c r="AM391" s="401" t="s">
        <v>1257</v>
      </c>
      <c r="AN391" s="404">
        <v>212000</v>
      </c>
      <c r="AO391" s="383" t="s">
        <v>240</v>
      </c>
      <c r="AP391" s="383" t="s">
        <v>234</v>
      </c>
      <c r="AQ391" s="386">
        <v>212000</v>
      </c>
      <c r="AR391" s="389">
        <v>40280</v>
      </c>
      <c r="AS391" s="389">
        <v>252280</v>
      </c>
      <c r="AT391" s="379">
        <v>212000</v>
      </c>
      <c r="AU391" s="379">
        <v>252280</v>
      </c>
      <c r="AV391" s="351">
        <v>261972.67</v>
      </c>
      <c r="AW391" s="351">
        <v>261972.67</v>
      </c>
      <c r="AX391" s="351">
        <v>20571.5</v>
      </c>
      <c r="AY391" s="345">
        <v>7.85E-2</v>
      </c>
    </row>
    <row r="392" spans="2:51" ht="24">
      <c r="B392" s="354"/>
      <c r="C392" s="354"/>
      <c r="D392" s="350"/>
      <c r="E392" s="179" t="s">
        <v>1490</v>
      </c>
      <c r="F392" s="354"/>
      <c r="G392" s="357"/>
      <c r="H392" s="357"/>
      <c r="I392" s="360"/>
      <c r="J392" s="363"/>
      <c r="K392" s="466"/>
      <c r="L392" s="369"/>
      <c r="M392" s="463"/>
      <c r="N392" s="375"/>
      <c r="O392" s="372"/>
      <c r="P392" s="440"/>
      <c r="Q392" s="451"/>
      <c r="R392" s="454"/>
      <c r="S392" s="454"/>
      <c r="T392" s="426"/>
      <c r="U392" s="426"/>
      <c r="V392" s="429"/>
      <c r="W392" s="432"/>
      <c r="X392" s="457"/>
      <c r="Y392" s="438"/>
      <c r="Z392" s="414"/>
      <c r="AA392" s="417"/>
      <c r="AB392" s="414"/>
      <c r="AC392" s="420"/>
      <c r="AD392" s="423"/>
      <c r="AE392" s="443"/>
      <c r="AF392" s="443"/>
      <c r="AG392" s="408"/>
      <c r="AH392" s="408"/>
      <c r="AI392" s="411"/>
      <c r="AJ392" s="393"/>
      <c r="AK392" s="460"/>
      <c r="AL392" s="399"/>
      <c r="AM392" s="402"/>
      <c r="AN392" s="405"/>
      <c r="AO392" s="384"/>
      <c r="AP392" s="384"/>
      <c r="AQ392" s="387"/>
      <c r="AR392" s="390"/>
      <c r="AS392" s="390"/>
      <c r="AT392" s="380"/>
      <c r="AU392" s="380"/>
      <c r="AV392" s="382"/>
      <c r="AW392" s="382"/>
      <c r="AX392" s="382"/>
      <c r="AY392" s="346"/>
    </row>
    <row r="393" spans="2:51" ht="24">
      <c r="B393" s="355"/>
      <c r="C393" s="355"/>
      <c r="D393" s="349"/>
      <c r="E393" s="180" t="s">
        <v>1491</v>
      </c>
      <c r="F393" s="355"/>
      <c r="G393" s="358"/>
      <c r="H393" s="358"/>
      <c r="I393" s="361"/>
      <c r="J393" s="364"/>
      <c r="K393" s="467"/>
      <c r="L393" s="370"/>
      <c r="M393" s="464"/>
      <c r="N393" s="376"/>
      <c r="O393" s="373"/>
      <c r="P393" s="378"/>
      <c r="Q393" s="452"/>
      <c r="R393" s="455"/>
      <c r="S393" s="455"/>
      <c r="T393" s="427"/>
      <c r="U393" s="427"/>
      <c r="V393" s="430"/>
      <c r="W393" s="433"/>
      <c r="X393" s="458"/>
      <c r="Y393" s="439"/>
      <c r="Z393" s="415"/>
      <c r="AA393" s="418"/>
      <c r="AB393" s="415"/>
      <c r="AC393" s="421"/>
      <c r="AD393" s="424"/>
      <c r="AE393" s="442"/>
      <c r="AF393" s="442"/>
      <c r="AG393" s="409"/>
      <c r="AH393" s="409"/>
      <c r="AI393" s="412"/>
      <c r="AJ393" s="394"/>
      <c r="AK393" s="461"/>
      <c r="AL393" s="400"/>
      <c r="AM393" s="403"/>
      <c r="AN393" s="406"/>
      <c r="AO393" s="385"/>
      <c r="AP393" s="385"/>
      <c r="AQ393" s="388"/>
      <c r="AR393" s="391"/>
      <c r="AS393" s="391"/>
      <c r="AT393" s="381"/>
      <c r="AU393" s="381"/>
      <c r="AV393" s="352"/>
      <c r="AW393" s="352"/>
      <c r="AX393" s="352"/>
      <c r="AY393" s="347"/>
    </row>
    <row r="394" spans="2:51" ht="14.25" customHeight="1">
      <c r="B394" s="353" t="s">
        <v>1249</v>
      </c>
      <c r="C394" s="353">
        <v>49161103</v>
      </c>
      <c r="D394" s="348" t="s">
        <v>1494</v>
      </c>
      <c r="E394" s="178" t="s">
        <v>1495</v>
      </c>
      <c r="F394" s="353" t="s">
        <v>29</v>
      </c>
      <c r="G394" s="356">
        <v>1</v>
      </c>
      <c r="H394" s="356" t="s">
        <v>228</v>
      </c>
      <c r="I394" s="359" t="s">
        <v>229</v>
      </c>
      <c r="J394" s="362">
        <v>46184</v>
      </c>
      <c r="K394" s="365" t="s">
        <v>1254</v>
      </c>
      <c r="L394" s="368" t="s">
        <v>236</v>
      </c>
      <c r="M394" s="371" t="s">
        <v>1255</v>
      </c>
      <c r="N394" s="374">
        <v>70000</v>
      </c>
      <c r="O394" s="371" t="s">
        <v>240</v>
      </c>
      <c r="P394" s="377" t="s">
        <v>234</v>
      </c>
      <c r="Q394" s="450">
        <v>70000</v>
      </c>
      <c r="R394" s="453">
        <v>13300</v>
      </c>
      <c r="S394" s="453">
        <v>83300</v>
      </c>
      <c r="T394" s="425">
        <v>70000</v>
      </c>
      <c r="U394" s="425">
        <v>83300</v>
      </c>
      <c r="V394" s="428" t="s">
        <v>229</v>
      </c>
      <c r="W394" s="431">
        <v>46184</v>
      </c>
      <c r="X394" s="456" t="s">
        <v>1478</v>
      </c>
      <c r="Y394" s="437" t="s">
        <v>231</v>
      </c>
      <c r="Z394" s="413" t="s">
        <v>1263</v>
      </c>
      <c r="AA394" s="416">
        <v>52000</v>
      </c>
      <c r="AB394" s="413" t="s">
        <v>240</v>
      </c>
      <c r="AC394" s="419" t="s">
        <v>234</v>
      </c>
      <c r="AD394" s="422">
        <v>52000</v>
      </c>
      <c r="AE394" s="441">
        <v>9880</v>
      </c>
      <c r="AF394" s="441">
        <v>61880</v>
      </c>
      <c r="AG394" s="407">
        <v>52000</v>
      </c>
      <c r="AH394" s="407">
        <v>61880</v>
      </c>
      <c r="AI394" s="410" t="s">
        <v>229</v>
      </c>
      <c r="AJ394" s="392">
        <v>46184</v>
      </c>
      <c r="AK394" s="395" t="s">
        <v>1270</v>
      </c>
      <c r="AL394" s="398" t="s">
        <v>231</v>
      </c>
      <c r="AM394" s="401" t="s">
        <v>1270</v>
      </c>
      <c r="AN394" s="404">
        <v>70000</v>
      </c>
      <c r="AO394" s="383" t="s">
        <v>240</v>
      </c>
      <c r="AP394" s="383" t="s">
        <v>234</v>
      </c>
      <c r="AQ394" s="386">
        <v>70000</v>
      </c>
      <c r="AR394" s="389">
        <v>13300</v>
      </c>
      <c r="AS394" s="389">
        <v>83300</v>
      </c>
      <c r="AT394" s="379">
        <v>70000</v>
      </c>
      <c r="AU394" s="379">
        <v>83300</v>
      </c>
      <c r="AV394" s="351">
        <v>76160</v>
      </c>
      <c r="AW394" s="351">
        <v>76160</v>
      </c>
      <c r="AX394" s="351">
        <v>12366.84</v>
      </c>
      <c r="AY394" s="345">
        <v>0.16239999999999999</v>
      </c>
    </row>
    <row r="395" spans="2:51" ht="24">
      <c r="B395" s="354"/>
      <c r="C395" s="354"/>
      <c r="D395" s="350"/>
      <c r="E395" s="179" t="s">
        <v>1496</v>
      </c>
      <c r="F395" s="354"/>
      <c r="G395" s="357"/>
      <c r="H395" s="357"/>
      <c r="I395" s="360"/>
      <c r="J395" s="363"/>
      <c r="K395" s="366"/>
      <c r="L395" s="369"/>
      <c r="M395" s="372"/>
      <c r="N395" s="375"/>
      <c r="O395" s="372"/>
      <c r="P395" s="440"/>
      <c r="Q395" s="451"/>
      <c r="R395" s="454"/>
      <c r="S395" s="454"/>
      <c r="T395" s="426"/>
      <c r="U395" s="426"/>
      <c r="V395" s="429"/>
      <c r="W395" s="432"/>
      <c r="X395" s="457"/>
      <c r="Y395" s="438"/>
      <c r="Z395" s="414"/>
      <c r="AA395" s="417"/>
      <c r="AB395" s="414"/>
      <c r="AC395" s="420"/>
      <c r="AD395" s="423"/>
      <c r="AE395" s="443"/>
      <c r="AF395" s="443"/>
      <c r="AG395" s="408"/>
      <c r="AH395" s="408"/>
      <c r="AI395" s="411"/>
      <c r="AJ395" s="393"/>
      <c r="AK395" s="396"/>
      <c r="AL395" s="399"/>
      <c r="AM395" s="402"/>
      <c r="AN395" s="405"/>
      <c r="AO395" s="384"/>
      <c r="AP395" s="384"/>
      <c r="AQ395" s="387"/>
      <c r="AR395" s="390"/>
      <c r="AS395" s="390"/>
      <c r="AT395" s="380"/>
      <c r="AU395" s="380"/>
      <c r="AV395" s="382"/>
      <c r="AW395" s="382"/>
      <c r="AX395" s="382"/>
      <c r="AY395" s="346"/>
    </row>
    <row r="396" spans="2:51">
      <c r="B396" s="354"/>
      <c r="C396" s="354"/>
      <c r="D396" s="350"/>
      <c r="E396" s="179" t="s">
        <v>1497</v>
      </c>
      <c r="F396" s="354"/>
      <c r="G396" s="357"/>
      <c r="H396" s="357"/>
      <c r="I396" s="360"/>
      <c r="J396" s="363"/>
      <c r="K396" s="366"/>
      <c r="L396" s="369"/>
      <c r="M396" s="372"/>
      <c r="N396" s="375"/>
      <c r="O396" s="372"/>
      <c r="P396" s="440"/>
      <c r="Q396" s="451"/>
      <c r="R396" s="454"/>
      <c r="S396" s="454"/>
      <c r="T396" s="426"/>
      <c r="U396" s="426"/>
      <c r="V396" s="429"/>
      <c r="W396" s="432"/>
      <c r="X396" s="457"/>
      <c r="Y396" s="438"/>
      <c r="Z396" s="414"/>
      <c r="AA396" s="417"/>
      <c r="AB396" s="414"/>
      <c r="AC396" s="420"/>
      <c r="AD396" s="423"/>
      <c r="AE396" s="443"/>
      <c r="AF396" s="443"/>
      <c r="AG396" s="408"/>
      <c r="AH396" s="408"/>
      <c r="AI396" s="411"/>
      <c r="AJ396" s="393"/>
      <c r="AK396" s="396"/>
      <c r="AL396" s="399"/>
      <c r="AM396" s="402"/>
      <c r="AN396" s="405"/>
      <c r="AO396" s="384"/>
      <c r="AP396" s="384"/>
      <c r="AQ396" s="387"/>
      <c r="AR396" s="390"/>
      <c r="AS396" s="390"/>
      <c r="AT396" s="380"/>
      <c r="AU396" s="380"/>
      <c r="AV396" s="382"/>
      <c r="AW396" s="382"/>
      <c r="AX396" s="382"/>
      <c r="AY396" s="346"/>
    </row>
    <row r="397" spans="2:51" ht="24">
      <c r="B397" s="354"/>
      <c r="C397" s="354"/>
      <c r="D397" s="350"/>
      <c r="E397" s="179" t="s">
        <v>1498</v>
      </c>
      <c r="F397" s="354"/>
      <c r="G397" s="357"/>
      <c r="H397" s="357"/>
      <c r="I397" s="360"/>
      <c r="J397" s="363"/>
      <c r="K397" s="366"/>
      <c r="L397" s="369"/>
      <c r="M397" s="372"/>
      <c r="N397" s="375"/>
      <c r="O397" s="372"/>
      <c r="P397" s="440"/>
      <c r="Q397" s="451"/>
      <c r="R397" s="454"/>
      <c r="S397" s="454"/>
      <c r="T397" s="426"/>
      <c r="U397" s="426"/>
      <c r="V397" s="429"/>
      <c r="W397" s="432"/>
      <c r="X397" s="457"/>
      <c r="Y397" s="438"/>
      <c r="Z397" s="414"/>
      <c r="AA397" s="417"/>
      <c r="AB397" s="414"/>
      <c r="AC397" s="420"/>
      <c r="AD397" s="423"/>
      <c r="AE397" s="443"/>
      <c r="AF397" s="443"/>
      <c r="AG397" s="408"/>
      <c r="AH397" s="408"/>
      <c r="AI397" s="411"/>
      <c r="AJ397" s="393"/>
      <c r="AK397" s="396"/>
      <c r="AL397" s="399"/>
      <c r="AM397" s="402"/>
      <c r="AN397" s="405"/>
      <c r="AO397" s="384"/>
      <c r="AP397" s="384"/>
      <c r="AQ397" s="387"/>
      <c r="AR397" s="390"/>
      <c r="AS397" s="390"/>
      <c r="AT397" s="380"/>
      <c r="AU397" s="380"/>
      <c r="AV397" s="382"/>
      <c r="AW397" s="382"/>
      <c r="AX397" s="382"/>
      <c r="AY397" s="346"/>
    </row>
    <row r="398" spans="2:51" ht="24">
      <c r="B398" s="354"/>
      <c r="C398" s="354"/>
      <c r="D398" s="350"/>
      <c r="E398" s="179" t="s">
        <v>1499</v>
      </c>
      <c r="F398" s="354"/>
      <c r="G398" s="357"/>
      <c r="H398" s="357"/>
      <c r="I398" s="360"/>
      <c r="J398" s="363"/>
      <c r="K398" s="366"/>
      <c r="L398" s="369"/>
      <c r="M398" s="372"/>
      <c r="N398" s="375"/>
      <c r="O398" s="372"/>
      <c r="P398" s="440"/>
      <c r="Q398" s="451"/>
      <c r="R398" s="454"/>
      <c r="S398" s="454"/>
      <c r="T398" s="426"/>
      <c r="U398" s="426"/>
      <c r="V398" s="429"/>
      <c r="W398" s="432"/>
      <c r="X398" s="457"/>
      <c r="Y398" s="438"/>
      <c r="Z398" s="414"/>
      <c r="AA398" s="417"/>
      <c r="AB398" s="414"/>
      <c r="AC398" s="420"/>
      <c r="AD398" s="423"/>
      <c r="AE398" s="443"/>
      <c r="AF398" s="443"/>
      <c r="AG398" s="408"/>
      <c r="AH398" s="408"/>
      <c r="AI398" s="411"/>
      <c r="AJ398" s="393"/>
      <c r="AK398" s="396"/>
      <c r="AL398" s="399"/>
      <c r="AM398" s="402"/>
      <c r="AN398" s="405"/>
      <c r="AO398" s="384"/>
      <c r="AP398" s="384"/>
      <c r="AQ398" s="387"/>
      <c r="AR398" s="390"/>
      <c r="AS398" s="390"/>
      <c r="AT398" s="380"/>
      <c r="AU398" s="380"/>
      <c r="AV398" s="382"/>
      <c r="AW398" s="382"/>
      <c r="AX398" s="382"/>
      <c r="AY398" s="346"/>
    </row>
    <row r="399" spans="2:51" ht="24">
      <c r="B399" s="354"/>
      <c r="C399" s="354"/>
      <c r="D399" s="350"/>
      <c r="E399" s="179" t="s">
        <v>1500</v>
      </c>
      <c r="F399" s="354"/>
      <c r="G399" s="357"/>
      <c r="H399" s="357"/>
      <c r="I399" s="360"/>
      <c r="J399" s="363"/>
      <c r="K399" s="366"/>
      <c r="L399" s="369"/>
      <c r="M399" s="372"/>
      <c r="N399" s="375"/>
      <c r="O399" s="372"/>
      <c r="P399" s="440"/>
      <c r="Q399" s="451"/>
      <c r="R399" s="454"/>
      <c r="S399" s="454"/>
      <c r="T399" s="426"/>
      <c r="U399" s="426"/>
      <c r="V399" s="429"/>
      <c r="W399" s="432"/>
      <c r="X399" s="457"/>
      <c r="Y399" s="438"/>
      <c r="Z399" s="414"/>
      <c r="AA399" s="417"/>
      <c r="AB399" s="414"/>
      <c r="AC399" s="420"/>
      <c r="AD399" s="423"/>
      <c r="AE399" s="443"/>
      <c r="AF399" s="443"/>
      <c r="AG399" s="408"/>
      <c r="AH399" s="408"/>
      <c r="AI399" s="411"/>
      <c r="AJ399" s="393"/>
      <c r="AK399" s="396"/>
      <c r="AL399" s="399"/>
      <c r="AM399" s="402"/>
      <c r="AN399" s="405"/>
      <c r="AO399" s="384"/>
      <c r="AP399" s="384"/>
      <c r="AQ399" s="387"/>
      <c r="AR399" s="390"/>
      <c r="AS399" s="390"/>
      <c r="AT399" s="380"/>
      <c r="AU399" s="380"/>
      <c r="AV399" s="382"/>
      <c r="AW399" s="382"/>
      <c r="AX399" s="382"/>
      <c r="AY399" s="346"/>
    </row>
    <row r="400" spans="2:51" ht="36">
      <c r="B400" s="354"/>
      <c r="C400" s="354"/>
      <c r="D400" s="350"/>
      <c r="E400" s="179" t="s">
        <v>1501</v>
      </c>
      <c r="F400" s="354"/>
      <c r="G400" s="357"/>
      <c r="H400" s="357"/>
      <c r="I400" s="360"/>
      <c r="J400" s="363"/>
      <c r="K400" s="366"/>
      <c r="L400" s="369"/>
      <c r="M400" s="372"/>
      <c r="N400" s="375"/>
      <c r="O400" s="372"/>
      <c r="P400" s="440"/>
      <c r="Q400" s="451"/>
      <c r="R400" s="454"/>
      <c r="S400" s="454"/>
      <c r="T400" s="426"/>
      <c r="U400" s="426"/>
      <c r="V400" s="429"/>
      <c r="W400" s="432"/>
      <c r="X400" s="457"/>
      <c r="Y400" s="438"/>
      <c r="Z400" s="414"/>
      <c r="AA400" s="417"/>
      <c r="AB400" s="414"/>
      <c r="AC400" s="420"/>
      <c r="AD400" s="423"/>
      <c r="AE400" s="443"/>
      <c r="AF400" s="443"/>
      <c r="AG400" s="408"/>
      <c r="AH400" s="408"/>
      <c r="AI400" s="411"/>
      <c r="AJ400" s="393"/>
      <c r="AK400" s="396"/>
      <c r="AL400" s="399"/>
      <c r="AM400" s="402"/>
      <c r="AN400" s="405"/>
      <c r="AO400" s="384"/>
      <c r="AP400" s="384"/>
      <c r="AQ400" s="387"/>
      <c r="AR400" s="390"/>
      <c r="AS400" s="390"/>
      <c r="AT400" s="380"/>
      <c r="AU400" s="380"/>
      <c r="AV400" s="382"/>
      <c r="AW400" s="382"/>
      <c r="AX400" s="382"/>
      <c r="AY400" s="346"/>
    </row>
    <row r="401" spans="2:51" ht="24">
      <c r="B401" s="355"/>
      <c r="C401" s="355"/>
      <c r="D401" s="349"/>
      <c r="E401" s="180" t="s">
        <v>1502</v>
      </c>
      <c r="F401" s="355"/>
      <c r="G401" s="358"/>
      <c r="H401" s="358"/>
      <c r="I401" s="361"/>
      <c r="J401" s="364"/>
      <c r="K401" s="367"/>
      <c r="L401" s="370"/>
      <c r="M401" s="373"/>
      <c r="N401" s="376"/>
      <c r="O401" s="373"/>
      <c r="P401" s="378"/>
      <c r="Q401" s="452"/>
      <c r="R401" s="455"/>
      <c r="S401" s="455"/>
      <c r="T401" s="427"/>
      <c r="U401" s="427"/>
      <c r="V401" s="430"/>
      <c r="W401" s="433"/>
      <c r="X401" s="458"/>
      <c r="Y401" s="439"/>
      <c r="Z401" s="415"/>
      <c r="AA401" s="418"/>
      <c r="AB401" s="415"/>
      <c r="AC401" s="421"/>
      <c r="AD401" s="424"/>
      <c r="AE401" s="442"/>
      <c r="AF401" s="442"/>
      <c r="AG401" s="409"/>
      <c r="AH401" s="409"/>
      <c r="AI401" s="412"/>
      <c r="AJ401" s="394"/>
      <c r="AK401" s="397"/>
      <c r="AL401" s="400"/>
      <c r="AM401" s="403"/>
      <c r="AN401" s="406"/>
      <c r="AO401" s="385"/>
      <c r="AP401" s="385"/>
      <c r="AQ401" s="388"/>
      <c r="AR401" s="391"/>
      <c r="AS401" s="391"/>
      <c r="AT401" s="381"/>
      <c r="AU401" s="381"/>
      <c r="AV401" s="352"/>
      <c r="AW401" s="352"/>
      <c r="AX401" s="352"/>
      <c r="AY401" s="347"/>
    </row>
    <row r="402" spans="2:51" ht="24" customHeight="1">
      <c r="B402" s="353" t="s">
        <v>1249</v>
      </c>
      <c r="C402" s="353">
        <v>49201500</v>
      </c>
      <c r="D402" s="348" t="s">
        <v>1503</v>
      </c>
      <c r="E402" s="178" t="s">
        <v>1504</v>
      </c>
      <c r="F402" s="353" t="s">
        <v>29</v>
      </c>
      <c r="G402" s="356">
        <v>1</v>
      </c>
      <c r="H402" s="356" t="s">
        <v>228</v>
      </c>
      <c r="I402" s="359" t="s">
        <v>229</v>
      </c>
      <c r="J402" s="362">
        <v>46184</v>
      </c>
      <c r="K402" s="365" t="s">
        <v>1254</v>
      </c>
      <c r="L402" s="368" t="s">
        <v>236</v>
      </c>
      <c r="M402" s="371" t="s">
        <v>1255</v>
      </c>
      <c r="N402" s="374">
        <v>35000</v>
      </c>
      <c r="O402" s="371" t="s">
        <v>240</v>
      </c>
      <c r="P402" s="377" t="s">
        <v>234</v>
      </c>
      <c r="Q402" s="450">
        <v>35000</v>
      </c>
      <c r="R402" s="453">
        <v>6650</v>
      </c>
      <c r="S402" s="453">
        <v>41650</v>
      </c>
      <c r="T402" s="425">
        <v>35000</v>
      </c>
      <c r="U402" s="425">
        <v>41650</v>
      </c>
      <c r="V402" s="428" t="s">
        <v>229</v>
      </c>
      <c r="W402" s="431">
        <v>46184</v>
      </c>
      <c r="X402" s="447" t="s">
        <v>1257</v>
      </c>
      <c r="Y402" s="437" t="s">
        <v>231</v>
      </c>
      <c r="Z402" s="444" t="s">
        <v>1257</v>
      </c>
      <c r="AA402" s="416">
        <v>39300</v>
      </c>
      <c r="AB402" s="413" t="s">
        <v>240</v>
      </c>
      <c r="AC402" s="419" t="s">
        <v>234</v>
      </c>
      <c r="AD402" s="422">
        <v>39300</v>
      </c>
      <c r="AE402" s="441">
        <v>7467</v>
      </c>
      <c r="AF402" s="441">
        <v>46767</v>
      </c>
      <c r="AG402" s="407">
        <v>39300</v>
      </c>
      <c r="AH402" s="407">
        <v>46767</v>
      </c>
      <c r="AI402" s="410" t="s">
        <v>229</v>
      </c>
      <c r="AJ402" s="392">
        <v>46184</v>
      </c>
      <c r="AK402" s="395" t="s">
        <v>1270</v>
      </c>
      <c r="AL402" s="398" t="s">
        <v>231</v>
      </c>
      <c r="AM402" s="401" t="s">
        <v>1270</v>
      </c>
      <c r="AN402" s="404">
        <v>45000</v>
      </c>
      <c r="AO402" s="383" t="s">
        <v>240</v>
      </c>
      <c r="AP402" s="383" t="s">
        <v>234</v>
      </c>
      <c r="AQ402" s="386">
        <v>45000</v>
      </c>
      <c r="AR402" s="389">
        <v>8550</v>
      </c>
      <c r="AS402" s="389">
        <v>53550</v>
      </c>
      <c r="AT402" s="379">
        <v>45000</v>
      </c>
      <c r="AU402" s="379">
        <v>53550</v>
      </c>
      <c r="AV402" s="351">
        <v>47322.33</v>
      </c>
      <c r="AW402" s="351">
        <v>47322.33</v>
      </c>
      <c r="AX402" s="351">
        <v>5969.41</v>
      </c>
      <c r="AY402" s="345">
        <v>0.12609999999999999</v>
      </c>
    </row>
    <row r="403" spans="2:51">
      <c r="B403" s="354"/>
      <c r="C403" s="354"/>
      <c r="D403" s="350"/>
      <c r="E403" s="179" t="s">
        <v>1505</v>
      </c>
      <c r="F403" s="354"/>
      <c r="G403" s="357"/>
      <c r="H403" s="357"/>
      <c r="I403" s="360"/>
      <c r="J403" s="363"/>
      <c r="K403" s="366"/>
      <c r="L403" s="369"/>
      <c r="M403" s="372"/>
      <c r="N403" s="375"/>
      <c r="O403" s="372"/>
      <c r="P403" s="440"/>
      <c r="Q403" s="451"/>
      <c r="R403" s="454"/>
      <c r="S403" s="454"/>
      <c r="T403" s="426"/>
      <c r="U403" s="426"/>
      <c r="V403" s="429"/>
      <c r="W403" s="432"/>
      <c r="X403" s="448"/>
      <c r="Y403" s="438"/>
      <c r="Z403" s="445"/>
      <c r="AA403" s="417"/>
      <c r="AB403" s="414"/>
      <c r="AC403" s="420"/>
      <c r="AD403" s="423"/>
      <c r="AE403" s="443"/>
      <c r="AF403" s="443"/>
      <c r="AG403" s="408"/>
      <c r="AH403" s="408"/>
      <c r="AI403" s="411"/>
      <c r="AJ403" s="393"/>
      <c r="AK403" s="396"/>
      <c r="AL403" s="399"/>
      <c r="AM403" s="402"/>
      <c r="AN403" s="405"/>
      <c r="AO403" s="384"/>
      <c r="AP403" s="384"/>
      <c r="AQ403" s="387"/>
      <c r="AR403" s="390"/>
      <c r="AS403" s="390"/>
      <c r="AT403" s="380"/>
      <c r="AU403" s="380"/>
      <c r="AV403" s="382"/>
      <c r="AW403" s="382"/>
      <c r="AX403" s="382"/>
      <c r="AY403" s="346"/>
    </row>
    <row r="404" spans="2:51" ht="24">
      <c r="B404" s="354"/>
      <c r="C404" s="354"/>
      <c r="D404" s="350"/>
      <c r="E404" s="179" t="s">
        <v>1506</v>
      </c>
      <c r="F404" s="354"/>
      <c r="G404" s="357"/>
      <c r="H404" s="357"/>
      <c r="I404" s="360"/>
      <c r="J404" s="363"/>
      <c r="K404" s="366"/>
      <c r="L404" s="369"/>
      <c r="M404" s="372"/>
      <c r="N404" s="375"/>
      <c r="O404" s="372"/>
      <c r="P404" s="440"/>
      <c r="Q404" s="451"/>
      <c r="R404" s="454"/>
      <c r="S404" s="454"/>
      <c r="T404" s="426"/>
      <c r="U404" s="426"/>
      <c r="V404" s="429"/>
      <c r="W404" s="432"/>
      <c r="X404" s="448"/>
      <c r="Y404" s="438"/>
      <c r="Z404" s="445"/>
      <c r="AA404" s="417"/>
      <c r="AB404" s="414"/>
      <c r="AC404" s="420"/>
      <c r="AD404" s="423"/>
      <c r="AE404" s="443"/>
      <c r="AF404" s="443"/>
      <c r="AG404" s="408"/>
      <c r="AH404" s="408"/>
      <c r="AI404" s="411"/>
      <c r="AJ404" s="393"/>
      <c r="AK404" s="396"/>
      <c r="AL404" s="399"/>
      <c r="AM404" s="402"/>
      <c r="AN404" s="405"/>
      <c r="AO404" s="384"/>
      <c r="AP404" s="384"/>
      <c r="AQ404" s="387"/>
      <c r="AR404" s="390"/>
      <c r="AS404" s="390"/>
      <c r="AT404" s="380"/>
      <c r="AU404" s="380"/>
      <c r="AV404" s="382"/>
      <c r="AW404" s="382"/>
      <c r="AX404" s="382"/>
      <c r="AY404" s="346"/>
    </row>
    <row r="405" spans="2:51">
      <c r="B405" s="355"/>
      <c r="C405" s="355"/>
      <c r="D405" s="349"/>
      <c r="E405" s="180" t="s">
        <v>1507</v>
      </c>
      <c r="F405" s="355"/>
      <c r="G405" s="358"/>
      <c r="H405" s="358"/>
      <c r="I405" s="361"/>
      <c r="J405" s="364"/>
      <c r="K405" s="367"/>
      <c r="L405" s="370"/>
      <c r="M405" s="373"/>
      <c r="N405" s="376"/>
      <c r="O405" s="373"/>
      <c r="P405" s="378"/>
      <c r="Q405" s="452"/>
      <c r="R405" s="455"/>
      <c r="S405" s="455"/>
      <c r="T405" s="427"/>
      <c r="U405" s="427"/>
      <c r="V405" s="430"/>
      <c r="W405" s="433"/>
      <c r="X405" s="449"/>
      <c r="Y405" s="439"/>
      <c r="Z405" s="446"/>
      <c r="AA405" s="418"/>
      <c r="AB405" s="415"/>
      <c r="AC405" s="421"/>
      <c r="AD405" s="424"/>
      <c r="AE405" s="442"/>
      <c r="AF405" s="442"/>
      <c r="AG405" s="409"/>
      <c r="AH405" s="409"/>
      <c r="AI405" s="412"/>
      <c r="AJ405" s="394"/>
      <c r="AK405" s="397"/>
      <c r="AL405" s="400"/>
      <c r="AM405" s="403"/>
      <c r="AN405" s="406"/>
      <c r="AO405" s="385"/>
      <c r="AP405" s="385"/>
      <c r="AQ405" s="388"/>
      <c r="AR405" s="391"/>
      <c r="AS405" s="391"/>
      <c r="AT405" s="381"/>
      <c r="AU405" s="381"/>
      <c r="AV405" s="352"/>
      <c r="AW405" s="352"/>
      <c r="AX405" s="352"/>
      <c r="AY405" s="347"/>
    </row>
    <row r="406" spans="2:51" ht="108">
      <c r="B406" s="182" t="s">
        <v>1249</v>
      </c>
      <c r="C406" s="182">
        <v>49161500</v>
      </c>
      <c r="D406" s="181" t="s">
        <v>1508</v>
      </c>
      <c r="E406" s="183" t="s">
        <v>1509</v>
      </c>
      <c r="F406" s="182" t="s">
        <v>29</v>
      </c>
      <c r="G406" s="184">
        <v>1</v>
      </c>
      <c r="H406" s="184" t="s">
        <v>228</v>
      </c>
      <c r="I406" s="185"/>
      <c r="J406" s="224"/>
      <c r="K406" s="222"/>
      <c r="L406" s="188"/>
      <c r="M406" s="189"/>
      <c r="N406" s="224"/>
      <c r="O406" s="224"/>
      <c r="P406" s="233"/>
      <c r="Q406" s="234" t="s">
        <v>1510</v>
      </c>
      <c r="R406" s="234" t="s">
        <v>1134</v>
      </c>
      <c r="S406" s="234" t="s">
        <v>1134</v>
      </c>
      <c r="T406" s="235" t="s">
        <v>1134</v>
      </c>
      <c r="U406" s="235" t="s">
        <v>1134</v>
      </c>
      <c r="V406" s="218"/>
      <c r="W406" s="199"/>
      <c r="X406" s="219"/>
      <c r="Y406" s="196"/>
      <c r="Z406" s="219"/>
      <c r="AA406" s="199"/>
      <c r="AB406" s="199"/>
      <c r="AC406" s="200"/>
      <c r="AD406" s="236" t="s">
        <v>1134</v>
      </c>
      <c r="AE406" s="236" t="s">
        <v>1134</v>
      </c>
      <c r="AF406" s="236" t="s">
        <v>1134</v>
      </c>
      <c r="AG406" s="237" t="s">
        <v>1511</v>
      </c>
      <c r="AH406" s="237" t="s">
        <v>1511</v>
      </c>
      <c r="AI406" s="204"/>
      <c r="AJ406" s="211"/>
      <c r="AK406" s="206"/>
      <c r="AL406" s="208"/>
      <c r="AM406" s="209"/>
      <c r="AN406" s="211"/>
      <c r="AO406" s="211"/>
      <c r="AP406" s="211"/>
      <c r="AQ406" s="238" t="s">
        <v>1134</v>
      </c>
      <c r="AR406" s="238" t="s">
        <v>1134</v>
      </c>
      <c r="AS406" s="238" t="s">
        <v>1134</v>
      </c>
      <c r="AT406" s="239" t="s">
        <v>1511</v>
      </c>
      <c r="AU406" s="239" t="s">
        <v>1511</v>
      </c>
      <c r="AV406" s="240" t="s">
        <v>1134</v>
      </c>
      <c r="AW406" s="240" t="s">
        <v>1134</v>
      </c>
      <c r="AX406" s="240" t="s">
        <v>1511</v>
      </c>
      <c r="AY406" s="241" t="e">
        <v>#VALUE!</v>
      </c>
    </row>
    <row r="407" spans="2:51" ht="105">
      <c r="B407" s="182" t="s">
        <v>1249</v>
      </c>
      <c r="C407" s="182">
        <v>49141601</v>
      </c>
      <c r="D407" s="181" t="s">
        <v>1512</v>
      </c>
      <c r="E407" s="183" t="s">
        <v>1513</v>
      </c>
      <c r="F407" s="182" t="s">
        <v>29</v>
      </c>
      <c r="G407" s="184">
        <v>1</v>
      </c>
      <c r="H407" s="184" t="s">
        <v>228</v>
      </c>
      <c r="I407" s="185" t="s">
        <v>229</v>
      </c>
      <c r="J407" s="186">
        <v>46205</v>
      </c>
      <c r="K407" s="229" t="s">
        <v>1254</v>
      </c>
      <c r="L407" s="188" t="s">
        <v>236</v>
      </c>
      <c r="M407" s="189" t="s">
        <v>1514</v>
      </c>
      <c r="N407" s="232">
        <v>18000</v>
      </c>
      <c r="O407" s="224" t="s">
        <v>240</v>
      </c>
      <c r="P407" s="233" t="s">
        <v>234</v>
      </c>
      <c r="Q407" s="190">
        <v>18000</v>
      </c>
      <c r="R407" s="191">
        <v>3420</v>
      </c>
      <c r="S407" s="191">
        <v>21420</v>
      </c>
      <c r="T407" s="192">
        <v>18000</v>
      </c>
      <c r="U407" s="192">
        <v>21420</v>
      </c>
      <c r="V407" s="218" t="s">
        <v>229</v>
      </c>
      <c r="W407" s="194">
        <v>46205</v>
      </c>
      <c r="X407" s="195" t="s">
        <v>1515</v>
      </c>
      <c r="Y407" s="196" t="s">
        <v>236</v>
      </c>
      <c r="Z407" s="199" t="s">
        <v>1279</v>
      </c>
      <c r="AA407" s="198">
        <v>19000</v>
      </c>
      <c r="AB407" s="199" t="s">
        <v>233</v>
      </c>
      <c r="AC407" s="200" t="s">
        <v>234</v>
      </c>
      <c r="AD407" s="201">
        <v>15966.39</v>
      </c>
      <c r="AE407" s="202">
        <v>3034</v>
      </c>
      <c r="AF407" s="202">
        <v>19000</v>
      </c>
      <c r="AG407" s="203">
        <v>15966</v>
      </c>
      <c r="AH407" s="203">
        <v>19000</v>
      </c>
      <c r="AI407" s="204" t="s">
        <v>229</v>
      </c>
      <c r="AJ407" s="205">
        <v>46205</v>
      </c>
      <c r="AK407" s="223" t="s">
        <v>1270</v>
      </c>
      <c r="AL407" s="208" t="s">
        <v>231</v>
      </c>
      <c r="AM407" s="211" t="s">
        <v>1270</v>
      </c>
      <c r="AN407" s="210">
        <v>18000</v>
      </c>
      <c r="AO407" s="211" t="s">
        <v>240</v>
      </c>
      <c r="AP407" s="211" t="s">
        <v>234</v>
      </c>
      <c r="AQ407" s="212">
        <v>18000</v>
      </c>
      <c r="AR407" s="213">
        <v>3420</v>
      </c>
      <c r="AS407" s="213">
        <v>21420</v>
      </c>
      <c r="AT407" s="214">
        <v>18000</v>
      </c>
      <c r="AU407" s="214">
        <v>21420</v>
      </c>
      <c r="AV407" s="216">
        <v>20613.330000000002</v>
      </c>
      <c r="AW407" s="216">
        <v>20613.330000000002</v>
      </c>
      <c r="AX407" s="216">
        <v>1397.19</v>
      </c>
      <c r="AY407" s="217">
        <v>6.7799999999999999E-2</v>
      </c>
    </row>
    <row r="408" spans="2:51" ht="45">
      <c r="B408" s="182" t="s">
        <v>1249</v>
      </c>
      <c r="C408" s="182">
        <v>49201500</v>
      </c>
      <c r="D408" s="181" t="s">
        <v>1516</v>
      </c>
      <c r="E408" s="183" t="s">
        <v>1517</v>
      </c>
      <c r="F408" s="182" t="s">
        <v>29</v>
      </c>
      <c r="G408" s="184">
        <v>1</v>
      </c>
      <c r="H408" s="184" t="s">
        <v>228</v>
      </c>
      <c r="I408" s="185" t="s">
        <v>229</v>
      </c>
      <c r="J408" s="186">
        <v>46184</v>
      </c>
      <c r="K408" s="187" t="s">
        <v>1478</v>
      </c>
      <c r="L408" s="188" t="s">
        <v>231</v>
      </c>
      <c r="M408" s="189" t="s">
        <v>1263</v>
      </c>
      <c r="N408" s="232">
        <v>88000</v>
      </c>
      <c r="O408" s="224" t="s">
        <v>240</v>
      </c>
      <c r="P408" s="233" t="s">
        <v>234</v>
      </c>
      <c r="Q408" s="190">
        <v>88000</v>
      </c>
      <c r="R408" s="191">
        <v>16720</v>
      </c>
      <c r="S408" s="191">
        <v>104720</v>
      </c>
      <c r="T408" s="192">
        <v>88000</v>
      </c>
      <c r="U408" s="192">
        <v>104720</v>
      </c>
      <c r="V408" s="218" t="s">
        <v>229</v>
      </c>
      <c r="W408" s="194">
        <v>46184</v>
      </c>
      <c r="X408" s="226" t="s">
        <v>1277</v>
      </c>
      <c r="Y408" s="196" t="s">
        <v>231</v>
      </c>
      <c r="Z408" s="199" t="s">
        <v>1277</v>
      </c>
      <c r="AA408" s="198">
        <v>95900</v>
      </c>
      <c r="AB408" s="199" t="s">
        <v>240</v>
      </c>
      <c r="AC408" s="200" t="s">
        <v>234</v>
      </c>
      <c r="AD408" s="201">
        <v>95900</v>
      </c>
      <c r="AE408" s="202">
        <v>18221</v>
      </c>
      <c r="AF408" s="202">
        <v>114121</v>
      </c>
      <c r="AG408" s="203">
        <v>95900</v>
      </c>
      <c r="AH408" s="203">
        <v>114121</v>
      </c>
      <c r="AI408" s="204" t="s">
        <v>229</v>
      </c>
      <c r="AJ408" s="205">
        <v>46184</v>
      </c>
      <c r="AK408" s="227" t="s">
        <v>1257</v>
      </c>
      <c r="AL408" s="208" t="s">
        <v>231</v>
      </c>
      <c r="AM408" s="209" t="s">
        <v>1257</v>
      </c>
      <c r="AN408" s="210">
        <v>78500</v>
      </c>
      <c r="AO408" s="211" t="s">
        <v>240</v>
      </c>
      <c r="AP408" s="211" t="s">
        <v>234</v>
      </c>
      <c r="AQ408" s="212">
        <v>78500</v>
      </c>
      <c r="AR408" s="213">
        <v>14915</v>
      </c>
      <c r="AS408" s="213">
        <v>93415</v>
      </c>
      <c r="AT408" s="214">
        <v>78500</v>
      </c>
      <c r="AU408" s="214">
        <v>93415</v>
      </c>
      <c r="AV408" s="216">
        <v>104085.33</v>
      </c>
      <c r="AW408" s="216">
        <v>104085.33</v>
      </c>
      <c r="AX408" s="216">
        <v>10367.58</v>
      </c>
      <c r="AY408" s="217">
        <v>9.9599999999999994E-2</v>
      </c>
    </row>
    <row r="409" spans="2:51" ht="24" customHeight="1">
      <c r="B409" s="353" t="s">
        <v>1249</v>
      </c>
      <c r="C409" s="353">
        <v>49161500</v>
      </c>
      <c r="D409" s="348" t="s">
        <v>1518</v>
      </c>
      <c r="E409" s="178" t="s">
        <v>1519</v>
      </c>
      <c r="F409" s="353" t="s">
        <v>29</v>
      </c>
      <c r="G409" s="356">
        <v>1</v>
      </c>
      <c r="H409" s="356" t="s">
        <v>228</v>
      </c>
      <c r="I409" s="359" t="s">
        <v>229</v>
      </c>
      <c r="J409" s="362">
        <v>46184</v>
      </c>
      <c r="K409" s="365" t="s">
        <v>1254</v>
      </c>
      <c r="L409" s="368" t="s">
        <v>236</v>
      </c>
      <c r="M409" s="371" t="s">
        <v>1255</v>
      </c>
      <c r="N409" s="374">
        <v>70000</v>
      </c>
      <c r="O409" s="371" t="s">
        <v>240</v>
      </c>
      <c r="P409" s="377" t="s">
        <v>234</v>
      </c>
      <c r="Q409" s="450">
        <v>70000</v>
      </c>
      <c r="R409" s="453">
        <v>13300</v>
      </c>
      <c r="S409" s="453">
        <v>83300</v>
      </c>
      <c r="T409" s="425">
        <v>70000</v>
      </c>
      <c r="U409" s="425">
        <v>83300</v>
      </c>
      <c r="V409" s="428" t="s">
        <v>229</v>
      </c>
      <c r="W409" s="431">
        <v>46184</v>
      </c>
      <c r="X409" s="447" t="s">
        <v>1257</v>
      </c>
      <c r="Y409" s="437" t="s">
        <v>231</v>
      </c>
      <c r="Z409" s="444" t="s">
        <v>1257</v>
      </c>
      <c r="AA409" s="416">
        <v>84700</v>
      </c>
      <c r="AB409" s="413" t="s">
        <v>240</v>
      </c>
      <c r="AC409" s="419" t="s">
        <v>234</v>
      </c>
      <c r="AD409" s="422">
        <v>84700</v>
      </c>
      <c r="AE409" s="441">
        <v>16093</v>
      </c>
      <c r="AF409" s="441">
        <v>100793</v>
      </c>
      <c r="AG409" s="407">
        <v>84700</v>
      </c>
      <c r="AH409" s="407">
        <v>100793</v>
      </c>
      <c r="AI409" s="410" t="s">
        <v>229</v>
      </c>
      <c r="AJ409" s="392">
        <v>46184</v>
      </c>
      <c r="AK409" s="395" t="s">
        <v>1270</v>
      </c>
      <c r="AL409" s="398" t="s">
        <v>231</v>
      </c>
      <c r="AM409" s="401" t="s">
        <v>1270</v>
      </c>
      <c r="AN409" s="404">
        <v>70000</v>
      </c>
      <c r="AO409" s="383" t="s">
        <v>240</v>
      </c>
      <c r="AP409" s="383" t="s">
        <v>234</v>
      </c>
      <c r="AQ409" s="386">
        <v>70000</v>
      </c>
      <c r="AR409" s="389">
        <v>13300</v>
      </c>
      <c r="AS409" s="389">
        <v>83300</v>
      </c>
      <c r="AT409" s="379">
        <v>70000</v>
      </c>
      <c r="AU409" s="379">
        <v>83300</v>
      </c>
      <c r="AV409" s="351">
        <v>89131</v>
      </c>
      <c r="AW409" s="351">
        <v>89131</v>
      </c>
      <c r="AX409" s="351">
        <v>10099.59</v>
      </c>
      <c r="AY409" s="345">
        <v>0.1133</v>
      </c>
    </row>
    <row r="410" spans="2:51">
      <c r="B410" s="354"/>
      <c r="C410" s="354"/>
      <c r="D410" s="350"/>
      <c r="E410" s="179" t="s">
        <v>1520</v>
      </c>
      <c r="F410" s="354"/>
      <c r="G410" s="357"/>
      <c r="H410" s="357"/>
      <c r="I410" s="360"/>
      <c r="J410" s="363"/>
      <c r="K410" s="366"/>
      <c r="L410" s="369"/>
      <c r="M410" s="372"/>
      <c r="N410" s="375"/>
      <c r="O410" s="372"/>
      <c r="P410" s="440"/>
      <c r="Q410" s="451"/>
      <c r="R410" s="454"/>
      <c r="S410" s="454"/>
      <c r="T410" s="426"/>
      <c r="U410" s="426"/>
      <c r="V410" s="429"/>
      <c r="W410" s="432"/>
      <c r="X410" s="448"/>
      <c r="Y410" s="438"/>
      <c r="Z410" s="445"/>
      <c r="AA410" s="417"/>
      <c r="AB410" s="414"/>
      <c r="AC410" s="420"/>
      <c r="AD410" s="423"/>
      <c r="AE410" s="443"/>
      <c r="AF410" s="443"/>
      <c r="AG410" s="408"/>
      <c r="AH410" s="408"/>
      <c r="AI410" s="411"/>
      <c r="AJ410" s="393"/>
      <c r="AK410" s="396"/>
      <c r="AL410" s="399"/>
      <c r="AM410" s="402"/>
      <c r="AN410" s="405"/>
      <c r="AO410" s="384"/>
      <c r="AP410" s="384"/>
      <c r="AQ410" s="387"/>
      <c r="AR410" s="390"/>
      <c r="AS410" s="390"/>
      <c r="AT410" s="380"/>
      <c r="AU410" s="380"/>
      <c r="AV410" s="382"/>
      <c r="AW410" s="382"/>
      <c r="AX410" s="382"/>
      <c r="AY410" s="346"/>
    </row>
    <row r="411" spans="2:51" ht="24">
      <c r="B411" s="355"/>
      <c r="C411" s="355"/>
      <c r="D411" s="349"/>
      <c r="E411" s="180" t="s">
        <v>1521</v>
      </c>
      <c r="F411" s="355"/>
      <c r="G411" s="358"/>
      <c r="H411" s="358"/>
      <c r="I411" s="361"/>
      <c r="J411" s="364"/>
      <c r="K411" s="367"/>
      <c r="L411" s="370"/>
      <c r="M411" s="373"/>
      <c r="N411" s="376"/>
      <c r="O411" s="373"/>
      <c r="P411" s="378"/>
      <c r="Q411" s="452"/>
      <c r="R411" s="455"/>
      <c r="S411" s="455"/>
      <c r="T411" s="427"/>
      <c r="U411" s="427"/>
      <c r="V411" s="430"/>
      <c r="W411" s="433"/>
      <c r="X411" s="449"/>
      <c r="Y411" s="439"/>
      <c r="Z411" s="446"/>
      <c r="AA411" s="418"/>
      <c r="AB411" s="415"/>
      <c r="AC411" s="421"/>
      <c r="AD411" s="424"/>
      <c r="AE411" s="442"/>
      <c r="AF411" s="442"/>
      <c r="AG411" s="409"/>
      <c r="AH411" s="409"/>
      <c r="AI411" s="412"/>
      <c r="AJ411" s="394"/>
      <c r="AK411" s="397"/>
      <c r="AL411" s="400"/>
      <c r="AM411" s="403"/>
      <c r="AN411" s="406"/>
      <c r="AO411" s="385"/>
      <c r="AP411" s="385"/>
      <c r="AQ411" s="388"/>
      <c r="AR411" s="391"/>
      <c r="AS411" s="391"/>
      <c r="AT411" s="381"/>
      <c r="AU411" s="381"/>
      <c r="AV411" s="352"/>
      <c r="AW411" s="352"/>
      <c r="AX411" s="352"/>
      <c r="AY411" s="347"/>
    </row>
    <row r="412" spans="2:51" ht="36" customHeight="1">
      <c r="B412" s="353" t="s">
        <v>1249</v>
      </c>
      <c r="C412" s="353">
        <v>49201703</v>
      </c>
      <c r="D412" s="348" t="s">
        <v>1522</v>
      </c>
      <c r="E412" s="178" t="s">
        <v>1523</v>
      </c>
      <c r="F412" s="353" t="s">
        <v>29</v>
      </c>
      <c r="G412" s="356">
        <v>1</v>
      </c>
      <c r="H412" s="356" t="s">
        <v>228</v>
      </c>
      <c r="I412" s="359" t="s">
        <v>229</v>
      </c>
      <c r="J412" s="362">
        <v>46184</v>
      </c>
      <c r="K412" s="365" t="s">
        <v>1254</v>
      </c>
      <c r="L412" s="368" t="s">
        <v>236</v>
      </c>
      <c r="M412" s="371" t="s">
        <v>1255</v>
      </c>
      <c r="N412" s="374">
        <v>350000</v>
      </c>
      <c r="O412" s="371" t="s">
        <v>240</v>
      </c>
      <c r="P412" s="377" t="s">
        <v>234</v>
      </c>
      <c r="Q412" s="386">
        <v>350000</v>
      </c>
      <c r="R412" s="389">
        <v>66500</v>
      </c>
      <c r="S412" s="389">
        <v>416500</v>
      </c>
      <c r="T412" s="425">
        <v>350000</v>
      </c>
      <c r="U412" s="425">
        <v>416500</v>
      </c>
      <c r="V412" s="428" t="s">
        <v>229</v>
      </c>
      <c r="W412" s="431">
        <v>46184</v>
      </c>
      <c r="X412" s="434" t="s">
        <v>1277</v>
      </c>
      <c r="Y412" s="437" t="s">
        <v>231</v>
      </c>
      <c r="Z412" s="413" t="s">
        <v>1277</v>
      </c>
      <c r="AA412" s="416">
        <v>292000</v>
      </c>
      <c r="AB412" s="413" t="s">
        <v>240</v>
      </c>
      <c r="AC412" s="419" t="s">
        <v>234</v>
      </c>
      <c r="AD412" s="422">
        <v>292000</v>
      </c>
      <c r="AE412" s="441">
        <v>55480</v>
      </c>
      <c r="AF412" s="441">
        <v>347480</v>
      </c>
      <c r="AG412" s="407">
        <v>292000</v>
      </c>
      <c r="AH412" s="407">
        <v>347480</v>
      </c>
      <c r="AI412" s="410" t="s">
        <v>229</v>
      </c>
      <c r="AJ412" s="392">
        <v>46184</v>
      </c>
      <c r="AK412" s="395" t="s">
        <v>1270</v>
      </c>
      <c r="AL412" s="398" t="s">
        <v>231</v>
      </c>
      <c r="AM412" s="401" t="s">
        <v>1270</v>
      </c>
      <c r="AN412" s="404">
        <v>350000</v>
      </c>
      <c r="AO412" s="383" t="s">
        <v>240</v>
      </c>
      <c r="AP412" s="383" t="s">
        <v>234</v>
      </c>
      <c r="AQ412" s="386">
        <v>350000</v>
      </c>
      <c r="AR412" s="389">
        <v>66500</v>
      </c>
      <c r="AS412" s="389">
        <v>416500</v>
      </c>
      <c r="AT412" s="379">
        <v>350000</v>
      </c>
      <c r="AU412" s="379">
        <v>416500</v>
      </c>
      <c r="AV412" s="351">
        <v>393493.33</v>
      </c>
      <c r="AW412" s="351">
        <v>393493.33</v>
      </c>
      <c r="AX412" s="351">
        <v>39848.720000000001</v>
      </c>
      <c r="AY412" s="345">
        <v>0.1013</v>
      </c>
    </row>
    <row r="413" spans="2:51">
      <c r="B413" s="355"/>
      <c r="C413" s="355"/>
      <c r="D413" s="349"/>
      <c r="E413" s="180" t="s">
        <v>1524</v>
      </c>
      <c r="F413" s="355"/>
      <c r="G413" s="358"/>
      <c r="H413" s="358"/>
      <c r="I413" s="361"/>
      <c r="J413" s="364"/>
      <c r="K413" s="367"/>
      <c r="L413" s="370"/>
      <c r="M413" s="373"/>
      <c r="N413" s="376"/>
      <c r="O413" s="373"/>
      <c r="P413" s="378"/>
      <c r="Q413" s="388"/>
      <c r="R413" s="391"/>
      <c r="S413" s="391"/>
      <c r="T413" s="427"/>
      <c r="U413" s="427"/>
      <c r="V413" s="430"/>
      <c r="W413" s="433"/>
      <c r="X413" s="436"/>
      <c r="Y413" s="439"/>
      <c r="Z413" s="415"/>
      <c r="AA413" s="418"/>
      <c r="AB413" s="415"/>
      <c r="AC413" s="421"/>
      <c r="AD413" s="424"/>
      <c r="AE413" s="442"/>
      <c r="AF413" s="442"/>
      <c r="AG413" s="409"/>
      <c r="AH413" s="409"/>
      <c r="AI413" s="412"/>
      <c r="AJ413" s="394"/>
      <c r="AK413" s="397"/>
      <c r="AL413" s="400"/>
      <c r="AM413" s="403"/>
      <c r="AN413" s="406"/>
      <c r="AO413" s="385"/>
      <c r="AP413" s="385"/>
      <c r="AQ413" s="388"/>
      <c r="AR413" s="391"/>
      <c r="AS413" s="391"/>
      <c r="AT413" s="381"/>
      <c r="AU413" s="381"/>
      <c r="AV413" s="352"/>
      <c r="AW413" s="352"/>
      <c r="AX413" s="352"/>
      <c r="AY413" s="347"/>
    </row>
    <row r="414" spans="2:51" ht="84">
      <c r="B414" s="182" t="s">
        <v>1249</v>
      </c>
      <c r="C414" s="182">
        <v>49201500</v>
      </c>
      <c r="D414" s="181" t="s">
        <v>1525</v>
      </c>
      <c r="E414" s="183" t="s">
        <v>1526</v>
      </c>
      <c r="F414" s="182" t="s">
        <v>29</v>
      </c>
      <c r="G414" s="184">
        <v>1</v>
      </c>
      <c r="H414" s="184" t="s">
        <v>228</v>
      </c>
      <c r="I414" s="185" t="s">
        <v>229</v>
      </c>
      <c r="J414" s="186">
        <v>46184</v>
      </c>
      <c r="K414" s="187" t="s">
        <v>1254</v>
      </c>
      <c r="L414" s="188" t="s">
        <v>236</v>
      </c>
      <c r="M414" s="224" t="s">
        <v>1255</v>
      </c>
      <c r="N414" s="232">
        <v>220000</v>
      </c>
      <c r="O414" s="224" t="s">
        <v>240</v>
      </c>
      <c r="P414" s="233" t="s">
        <v>234</v>
      </c>
      <c r="Q414" s="212">
        <v>220000</v>
      </c>
      <c r="R414" s="213">
        <v>41800</v>
      </c>
      <c r="S414" s="213">
        <v>261800</v>
      </c>
      <c r="T414" s="192">
        <v>220000</v>
      </c>
      <c r="U414" s="192">
        <v>261800</v>
      </c>
      <c r="V414" s="218" t="s">
        <v>229</v>
      </c>
      <c r="W414" s="194">
        <v>46184</v>
      </c>
      <c r="X414" s="230" t="s">
        <v>1478</v>
      </c>
      <c r="Y414" s="196" t="s">
        <v>231</v>
      </c>
      <c r="Z414" s="199" t="s">
        <v>1263</v>
      </c>
      <c r="AA414" s="198">
        <v>180000</v>
      </c>
      <c r="AB414" s="199" t="s">
        <v>240</v>
      </c>
      <c r="AC414" s="200" t="s">
        <v>234</v>
      </c>
      <c r="AD414" s="201">
        <v>180000</v>
      </c>
      <c r="AE414" s="202">
        <v>34200</v>
      </c>
      <c r="AF414" s="202">
        <v>214200</v>
      </c>
      <c r="AG414" s="203">
        <v>180000</v>
      </c>
      <c r="AH414" s="203">
        <v>214200</v>
      </c>
      <c r="AI414" s="204" t="s">
        <v>229</v>
      </c>
      <c r="AJ414" s="205">
        <v>46184</v>
      </c>
      <c r="AK414" s="223" t="s">
        <v>1270</v>
      </c>
      <c r="AL414" s="208" t="s">
        <v>231</v>
      </c>
      <c r="AM414" s="209" t="s">
        <v>1270</v>
      </c>
      <c r="AN414" s="210">
        <v>220000</v>
      </c>
      <c r="AO414" s="211" t="s">
        <v>240</v>
      </c>
      <c r="AP414" s="211" t="s">
        <v>234</v>
      </c>
      <c r="AQ414" s="212">
        <v>220000</v>
      </c>
      <c r="AR414" s="213">
        <v>41800</v>
      </c>
      <c r="AS414" s="213">
        <v>261800</v>
      </c>
      <c r="AT414" s="214">
        <v>220000</v>
      </c>
      <c r="AU414" s="214">
        <v>261800</v>
      </c>
      <c r="AV414" s="216">
        <v>245933.33</v>
      </c>
      <c r="AW414" s="216">
        <v>245933.33</v>
      </c>
      <c r="AX414" s="216">
        <v>27481.87</v>
      </c>
      <c r="AY414" s="217">
        <v>0.11169999999999999</v>
      </c>
    </row>
    <row r="415" spans="2:51" ht="24" customHeight="1">
      <c r="B415" s="353" t="s">
        <v>1249</v>
      </c>
      <c r="C415" s="353">
        <v>49201500</v>
      </c>
      <c r="D415" s="348" t="s">
        <v>1527</v>
      </c>
      <c r="E415" s="178" t="s">
        <v>1528</v>
      </c>
      <c r="F415" s="353" t="s">
        <v>29</v>
      </c>
      <c r="G415" s="356">
        <v>1</v>
      </c>
      <c r="H415" s="356" t="s">
        <v>228</v>
      </c>
      <c r="I415" s="359" t="s">
        <v>229</v>
      </c>
      <c r="J415" s="362">
        <v>46184</v>
      </c>
      <c r="K415" s="365" t="s">
        <v>1254</v>
      </c>
      <c r="L415" s="368" t="s">
        <v>236</v>
      </c>
      <c r="M415" s="371" t="s">
        <v>1255</v>
      </c>
      <c r="N415" s="374">
        <v>180000</v>
      </c>
      <c r="O415" s="371" t="s">
        <v>240</v>
      </c>
      <c r="P415" s="377" t="s">
        <v>234</v>
      </c>
      <c r="Q415" s="386">
        <v>180000</v>
      </c>
      <c r="R415" s="389">
        <v>34200</v>
      </c>
      <c r="S415" s="389">
        <v>214200</v>
      </c>
      <c r="T415" s="425">
        <v>180000</v>
      </c>
      <c r="U415" s="425">
        <v>214200</v>
      </c>
      <c r="V415" s="428" t="s">
        <v>229</v>
      </c>
      <c r="W415" s="431">
        <v>46184</v>
      </c>
      <c r="X415" s="434" t="s">
        <v>1277</v>
      </c>
      <c r="Y415" s="437" t="s">
        <v>231</v>
      </c>
      <c r="Z415" s="413" t="s">
        <v>1277</v>
      </c>
      <c r="AA415" s="416">
        <v>202000</v>
      </c>
      <c r="AB415" s="413" t="s">
        <v>240</v>
      </c>
      <c r="AC415" s="419" t="s">
        <v>234</v>
      </c>
      <c r="AD415" s="422">
        <v>202000</v>
      </c>
      <c r="AE415" s="441">
        <v>38380</v>
      </c>
      <c r="AF415" s="441">
        <v>240380</v>
      </c>
      <c r="AG415" s="407">
        <v>202000</v>
      </c>
      <c r="AH415" s="407">
        <v>240380</v>
      </c>
      <c r="AI415" s="410" t="s">
        <v>229</v>
      </c>
      <c r="AJ415" s="392">
        <v>46184</v>
      </c>
      <c r="AK415" s="395" t="s">
        <v>1270</v>
      </c>
      <c r="AL415" s="398" t="s">
        <v>231</v>
      </c>
      <c r="AM415" s="401" t="s">
        <v>1270</v>
      </c>
      <c r="AN415" s="404">
        <v>180000</v>
      </c>
      <c r="AO415" s="383" t="s">
        <v>240</v>
      </c>
      <c r="AP415" s="383" t="s">
        <v>234</v>
      </c>
      <c r="AQ415" s="386">
        <v>180000</v>
      </c>
      <c r="AR415" s="389">
        <v>34200</v>
      </c>
      <c r="AS415" s="389">
        <v>214200</v>
      </c>
      <c r="AT415" s="379">
        <v>180000</v>
      </c>
      <c r="AU415" s="379">
        <v>214200</v>
      </c>
      <c r="AV415" s="351">
        <v>222926.67</v>
      </c>
      <c r="AW415" s="351">
        <v>222926.67</v>
      </c>
      <c r="AX415" s="351">
        <v>15115.03</v>
      </c>
      <c r="AY415" s="345">
        <v>6.7799999999999999E-2</v>
      </c>
    </row>
    <row r="416" spans="2:51">
      <c r="B416" s="354"/>
      <c r="C416" s="354"/>
      <c r="D416" s="350"/>
      <c r="E416" s="179" t="s">
        <v>1529</v>
      </c>
      <c r="F416" s="354"/>
      <c r="G416" s="357"/>
      <c r="H416" s="357"/>
      <c r="I416" s="360"/>
      <c r="J416" s="363"/>
      <c r="K416" s="366"/>
      <c r="L416" s="369"/>
      <c r="M416" s="372"/>
      <c r="N416" s="375"/>
      <c r="O416" s="372"/>
      <c r="P416" s="440"/>
      <c r="Q416" s="387"/>
      <c r="R416" s="390"/>
      <c r="S416" s="390"/>
      <c r="T416" s="426"/>
      <c r="U416" s="426"/>
      <c r="V416" s="429"/>
      <c r="W416" s="432"/>
      <c r="X416" s="435"/>
      <c r="Y416" s="438"/>
      <c r="Z416" s="414"/>
      <c r="AA416" s="417"/>
      <c r="AB416" s="414"/>
      <c r="AC416" s="420"/>
      <c r="AD416" s="423"/>
      <c r="AE416" s="443"/>
      <c r="AF416" s="443"/>
      <c r="AG416" s="408"/>
      <c r="AH416" s="408"/>
      <c r="AI416" s="411"/>
      <c r="AJ416" s="393"/>
      <c r="AK416" s="396"/>
      <c r="AL416" s="399"/>
      <c r="AM416" s="402"/>
      <c r="AN416" s="405"/>
      <c r="AO416" s="384"/>
      <c r="AP416" s="384"/>
      <c r="AQ416" s="387"/>
      <c r="AR416" s="390"/>
      <c r="AS416" s="390"/>
      <c r="AT416" s="380"/>
      <c r="AU416" s="380"/>
      <c r="AV416" s="382"/>
      <c r="AW416" s="382"/>
      <c r="AX416" s="382"/>
      <c r="AY416" s="346"/>
    </row>
    <row r="417" spans="2:51" ht="24">
      <c r="B417" s="354"/>
      <c r="C417" s="354"/>
      <c r="D417" s="350"/>
      <c r="E417" s="179" t="s">
        <v>1530</v>
      </c>
      <c r="F417" s="354"/>
      <c r="G417" s="357"/>
      <c r="H417" s="357"/>
      <c r="I417" s="360"/>
      <c r="J417" s="363"/>
      <c r="K417" s="366"/>
      <c r="L417" s="369"/>
      <c r="M417" s="372"/>
      <c r="N417" s="375"/>
      <c r="O417" s="372"/>
      <c r="P417" s="440"/>
      <c r="Q417" s="387"/>
      <c r="R417" s="390"/>
      <c r="S417" s="390"/>
      <c r="T417" s="426"/>
      <c r="U417" s="426"/>
      <c r="V417" s="429"/>
      <c r="W417" s="432"/>
      <c r="X417" s="435"/>
      <c r="Y417" s="438"/>
      <c r="Z417" s="414"/>
      <c r="AA417" s="417"/>
      <c r="AB417" s="414"/>
      <c r="AC417" s="420"/>
      <c r="AD417" s="423"/>
      <c r="AE417" s="443"/>
      <c r="AF417" s="443"/>
      <c r="AG417" s="408"/>
      <c r="AH417" s="408"/>
      <c r="AI417" s="411"/>
      <c r="AJ417" s="393"/>
      <c r="AK417" s="396"/>
      <c r="AL417" s="399"/>
      <c r="AM417" s="402"/>
      <c r="AN417" s="405"/>
      <c r="AO417" s="384"/>
      <c r="AP417" s="384"/>
      <c r="AQ417" s="387"/>
      <c r="AR417" s="390"/>
      <c r="AS417" s="390"/>
      <c r="AT417" s="380"/>
      <c r="AU417" s="380"/>
      <c r="AV417" s="382"/>
      <c r="AW417" s="382"/>
      <c r="AX417" s="382"/>
      <c r="AY417" s="346"/>
    </row>
    <row r="418" spans="2:51">
      <c r="B418" s="354"/>
      <c r="C418" s="354"/>
      <c r="D418" s="350"/>
      <c r="E418" s="179" t="s">
        <v>1531</v>
      </c>
      <c r="F418" s="354"/>
      <c r="G418" s="357"/>
      <c r="H418" s="357"/>
      <c r="I418" s="360"/>
      <c r="J418" s="363"/>
      <c r="K418" s="366"/>
      <c r="L418" s="369"/>
      <c r="M418" s="372"/>
      <c r="N418" s="375"/>
      <c r="O418" s="372"/>
      <c r="P418" s="440"/>
      <c r="Q418" s="387"/>
      <c r="R418" s="390"/>
      <c r="S418" s="390"/>
      <c r="T418" s="426"/>
      <c r="U418" s="426"/>
      <c r="V418" s="429"/>
      <c r="W418" s="432"/>
      <c r="X418" s="435"/>
      <c r="Y418" s="438"/>
      <c r="Z418" s="414"/>
      <c r="AA418" s="417"/>
      <c r="AB418" s="414"/>
      <c r="AC418" s="420"/>
      <c r="AD418" s="423"/>
      <c r="AE418" s="443"/>
      <c r="AF418" s="443"/>
      <c r="AG418" s="408"/>
      <c r="AH418" s="408"/>
      <c r="AI418" s="411"/>
      <c r="AJ418" s="393"/>
      <c r="AK418" s="396"/>
      <c r="AL418" s="399"/>
      <c r="AM418" s="402"/>
      <c r="AN418" s="405"/>
      <c r="AO418" s="384"/>
      <c r="AP418" s="384"/>
      <c r="AQ418" s="387"/>
      <c r="AR418" s="390"/>
      <c r="AS418" s="390"/>
      <c r="AT418" s="380"/>
      <c r="AU418" s="380"/>
      <c r="AV418" s="382"/>
      <c r="AW418" s="382"/>
      <c r="AX418" s="382"/>
      <c r="AY418" s="346"/>
    </row>
    <row r="419" spans="2:51">
      <c r="B419" s="354"/>
      <c r="C419" s="354"/>
      <c r="D419" s="350"/>
      <c r="E419" s="179" t="s">
        <v>1532</v>
      </c>
      <c r="F419" s="354"/>
      <c r="G419" s="357"/>
      <c r="H419" s="357"/>
      <c r="I419" s="360"/>
      <c r="J419" s="363"/>
      <c r="K419" s="366"/>
      <c r="L419" s="369"/>
      <c r="M419" s="372"/>
      <c r="N419" s="375"/>
      <c r="O419" s="372"/>
      <c r="P419" s="440"/>
      <c r="Q419" s="387"/>
      <c r="R419" s="390"/>
      <c r="S419" s="390"/>
      <c r="T419" s="426"/>
      <c r="U419" s="426"/>
      <c r="V419" s="429"/>
      <c r="W419" s="432"/>
      <c r="X419" s="435"/>
      <c r="Y419" s="438"/>
      <c r="Z419" s="414"/>
      <c r="AA419" s="417"/>
      <c r="AB419" s="414"/>
      <c r="AC419" s="420"/>
      <c r="AD419" s="423"/>
      <c r="AE419" s="443"/>
      <c r="AF419" s="443"/>
      <c r="AG419" s="408"/>
      <c r="AH419" s="408"/>
      <c r="AI419" s="411"/>
      <c r="AJ419" s="393"/>
      <c r="AK419" s="396"/>
      <c r="AL419" s="399"/>
      <c r="AM419" s="402"/>
      <c r="AN419" s="405"/>
      <c r="AO419" s="384"/>
      <c r="AP419" s="384"/>
      <c r="AQ419" s="387"/>
      <c r="AR419" s="390"/>
      <c r="AS419" s="390"/>
      <c r="AT419" s="380"/>
      <c r="AU419" s="380"/>
      <c r="AV419" s="382"/>
      <c r="AW419" s="382"/>
      <c r="AX419" s="382"/>
      <c r="AY419" s="346"/>
    </row>
    <row r="420" spans="2:51">
      <c r="B420" s="355"/>
      <c r="C420" s="355"/>
      <c r="D420" s="349"/>
      <c r="E420" s="180" t="s">
        <v>1533</v>
      </c>
      <c r="F420" s="355"/>
      <c r="G420" s="358"/>
      <c r="H420" s="358"/>
      <c r="I420" s="361"/>
      <c r="J420" s="364"/>
      <c r="K420" s="367"/>
      <c r="L420" s="370"/>
      <c r="M420" s="373"/>
      <c r="N420" s="376"/>
      <c r="O420" s="373"/>
      <c r="P420" s="378"/>
      <c r="Q420" s="388"/>
      <c r="R420" s="391"/>
      <c r="S420" s="391"/>
      <c r="T420" s="427"/>
      <c r="U420" s="427"/>
      <c r="V420" s="430"/>
      <c r="W420" s="433"/>
      <c r="X420" s="436"/>
      <c r="Y420" s="439"/>
      <c r="Z420" s="415"/>
      <c r="AA420" s="418"/>
      <c r="AB420" s="415"/>
      <c r="AC420" s="421"/>
      <c r="AD420" s="424"/>
      <c r="AE420" s="442"/>
      <c r="AF420" s="442"/>
      <c r="AG420" s="409"/>
      <c r="AH420" s="409"/>
      <c r="AI420" s="412"/>
      <c r="AJ420" s="394"/>
      <c r="AK420" s="397"/>
      <c r="AL420" s="400"/>
      <c r="AM420" s="403"/>
      <c r="AN420" s="406"/>
      <c r="AO420" s="385"/>
      <c r="AP420" s="385"/>
      <c r="AQ420" s="388"/>
      <c r="AR420" s="391"/>
      <c r="AS420" s="391"/>
      <c r="AT420" s="381"/>
      <c r="AU420" s="381"/>
      <c r="AV420" s="352"/>
      <c r="AW420" s="352"/>
      <c r="AX420" s="352"/>
      <c r="AY420" s="347"/>
    </row>
    <row r="421" spans="2:51" ht="48">
      <c r="B421" s="182" t="s">
        <v>1249</v>
      </c>
      <c r="C421" s="182">
        <v>53121602</v>
      </c>
      <c r="D421" s="181" t="s">
        <v>1534</v>
      </c>
      <c r="E421" s="183" t="s">
        <v>1535</v>
      </c>
      <c r="F421" s="182" t="s">
        <v>29</v>
      </c>
      <c r="G421" s="184">
        <v>1</v>
      </c>
      <c r="H421" s="184" t="s">
        <v>228</v>
      </c>
      <c r="I421" s="185" t="s">
        <v>229</v>
      </c>
      <c r="J421" s="186">
        <v>46184</v>
      </c>
      <c r="K421" s="187" t="s">
        <v>1254</v>
      </c>
      <c r="L421" s="188" t="s">
        <v>236</v>
      </c>
      <c r="M421" s="224" t="s">
        <v>1255</v>
      </c>
      <c r="N421" s="232">
        <v>60000</v>
      </c>
      <c r="O421" s="224" t="s">
        <v>240</v>
      </c>
      <c r="P421" s="233" t="s">
        <v>234</v>
      </c>
      <c r="Q421" s="190">
        <v>60000</v>
      </c>
      <c r="R421" s="191">
        <v>11400</v>
      </c>
      <c r="S421" s="191">
        <v>71400</v>
      </c>
      <c r="T421" s="192">
        <v>60000</v>
      </c>
      <c r="U421" s="192">
        <v>71400</v>
      </c>
      <c r="V421" s="218" t="s">
        <v>229</v>
      </c>
      <c r="W421" s="194">
        <v>46184</v>
      </c>
      <c r="X421" s="195" t="s">
        <v>1257</v>
      </c>
      <c r="Y421" s="196" t="s">
        <v>231</v>
      </c>
      <c r="Z421" s="197" t="s">
        <v>1257</v>
      </c>
      <c r="AA421" s="198">
        <v>50000</v>
      </c>
      <c r="AB421" s="199" t="s">
        <v>240</v>
      </c>
      <c r="AC421" s="200" t="s">
        <v>234</v>
      </c>
      <c r="AD421" s="201">
        <v>50000</v>
      </c>
      <c r="AE421" s="202">
        <v>9500</v>
      </c>
      <c r="AF421" s="202">
        <v>59500</v>
      </c>
      <c r="AG421" s="203">
        <v>50000</v>
      </c>
      <c r="AH421" s="203">
        <v>59500</v>
      </c>
      <c r="AI421" s="204" t="s">
        <v>229</v>
      </c>
      <c r="AJ421" s="205">
        <v>46184</v>
      </c>
      <c r="AK421" s="223" t="s">
        <v>1277</v>
      </c>
      <c r="AL421" s="208" t="s">
        <v>231</v>
      </c>
      <c r="AM421" s="211" t="s">
        <v>1277</v>
      </c>
      <c r="AN421" s="210">
        <v>53900</v>
      </c>
      <c r="AO421" s="211" t="s">
        <v>240</v>
      </c>
      <c r="AP421" s="211" t="s">
        <v>234</v>
      </c>
      <c r="AQ421" s="212">
        <v>53900</v>
      </c>
      <c r="AR421" s="213">
        <v>10241</v>
      </c>
      <c r="AS421" s="213">
        <v>64141</v>
      </c>
      <c r="AT421" s="214">
        <v>53900</v>
      </c>
      <c r="AU421" s="214">
        <v>64141</v>
      </c>
      <c r="AV421" s="216">
        <v>65013.67</v>
      </c>
      <c r="AW421" s="216">
        <v>65013.67</v>
      </c>
      <c r="AX421" s="216">
        <v>5997.8</v>
      </c>
      <c r="AY421" s="217">
        <v>9.2299999999999993E-2</v>
      </c>
    </row>
    <row r="422" spans="2:51" ht="60">
      <c r="B422" s="182" t="s">
        <v>1249</v>
      </c>
      <c r="C422" s="182">
        <v>49161500</v>
      </c>
      <c r="D422" s="181" t="s">
        <v>1536</v>
      </c>
      <c r="E422" s="183" t="s">
        <v>1537</v>
      </c>
      <c r="F422" s="182" t="s">
        <v>29</v>
      </c>
      <c r="G422" s="184">
        <v>1</v>
      </c>
      <c r="H422" s="184" t="s">
        <v>228</v>
      </c>
      <c r="I422" s="185" t="s">
        <v>229</v>
      </c>
      <c r="J422" s="186">
        <v>46184</v>
      </c>
      <c r="K422" s="187" t="s">
        <v>1254</v>
      </c>
      <c r="L422" s="188" t="s">
        <v>236</v>
      </c>
      <c r="M422" s="224" t="s">
        <v>1255</v>
      </c>
      <c r="N422" s="232">
        <v>45000</v>
      </c>
      <c r="O422" s="224" t="s">
        <v>240</v>
      </c>
      <c r="P422" s="233" t="s">
        <v>234</v>
      </c>
      <c r="Q422" s="190">
        <v>45000</v>
      </c>
      <c r="R422" s="191">
        <v>8550</v>
      </c>
      <c r="S422" s="191">
        <v>53550</v>
      </c>
      <c r="T422" s="192">
        <v>45000</v>
      </c>
      <c r="U422" s="192">
        <v>53550</v>
      </c>
      <c r="V422" s="218" t="s">
        <v>229</v>
      </c>
      <c r="W422" s="194">
        <v>46184</v>
      </c>
      <c r="X422" s="226" t="s">
        <v>1538</v>
      </c>
      <c r="Y422" s="196" t="s">
        <v>236</v>
      </c>
      <c r="Z422" s="197" t="s">
        <v>1539</v>
      </c>
      <c r="AA422" s="198">
        <v>45000</v>
      </c>
      <c r="AB422" s="199" t="s">
        <v>233</v>
      </c>
      <c r="AC422" s="200" t="s">
        <v>234</v>
      </c>
      <c r="AD422" s="201">
        <v>37815.129999999997</v>
      </c>
      <c r="AE422" s="202">
        <v>7185</v>
      </c>
      <c r="AF422" s="202">
        <v>45000</v>
      </c>
      <c r="AG422" s="203">
        <v>37815</v>
      </c>
      <c r="AH422" s="203">
        <v>45000</v>
      </c>
      <c r="AI422" s="204" t="s">
        <v>229</v>
      </c>
      <c r="AJ422" s="205">
        <v>46184</v>
      </c>
      <c r="AK422" s="223" t="s">
        <v>1270</v>
      </c>
      <c r="AL422" s="208" t="s">
        <v>231</v>
      </c>
      <c r="AM422" s="209" t="s">
        <v>1270</v>
      </c>
      <c r="AN422" s="210">
        <v>45000</v>
      </c>
      <c r="AO422" s="211" t="s">
        <v>240</v>
      </c>
      <c r="AP422" s="211" t="s">
        <v>234</v>
      </c>
      <c r="AQ422" s="212">
        <v>45000</v>
      </c>
      <c r="AR422" s="213">
        <v>8550</v>
      </c>
      <c r="AS422" s="213">
        <v>53550</v>
      </c>
      <c r="AT422" s="214">
        <v>45000</v>
      </c>
      <c r="AU422" s="214">
        <v>53550</v>
      </c>
      <c r="AV422" s="216">
        <v>50700</v>
      </c>
      <c r="AW422" s="216">
        <v>50700</v>
      </c>
      <c r="AX422" s="216">
        <v>4936.34</v>
      </c>
      <c r="AY422" s="217">
        <v>9.74E-2</v>
      </c>
    </row>
    <row r="423" spans="2:51" ht="135">
      <c r="B423" s="182" t="s">
        <v>1249</v>
      </c>
      <c r="C423" s="182">
        <v>49161500</v>
      </c>
      <c r="D423" s="181" t="s">
        <v>1540</v>
      </c>
      <c r="E423" s="183" t="s">
        <v>1541</v>
      </c>
      <c r="F423" s="182" t="s">
        <v>29</v>
      </c>
      <c r="G423" s="184">
        <v>1</v>
      </c>
      <c r="H423" s="184" t="s">
        <v>228</v>
      </c>
      <c r="I423" s="185" t="s">
        <v>229</v>
      </c>
      <c r="J423" s="186">
        <v>46184</v>
      </c>
      <c r="K423" s="187" t="s">
        <v>1254</v>
      </c>
      <c r="L423" s="188" t="s">
        <v>236</v>
      </c>
      <c r="M423" s="224" t="s">
        <v>1255</v>
      </c>
      <c r="N423" s="232">
        <v>42000</v>
      </c>
      <c r="O423" s="224" t="s">
        <v>240</v>
      </c>
      <c r="P423" s="233" t="s">
        <v>234</v>
      </c>
      <c r="Q423" s="190">
        <v>42000</v>
      </c>
      <c r="R423" s="191">
        <v>7980</v>
      </c>
      <c r="S423" s="191">
        <v>49980</v>
      </c>
      <c r="T423" s="192">
        <v>42000</v>
      </c>
      <c r="U423" s="192">
        <v>49980</v>
      </c>
      <c r="V423" s="218" t="s">
        <v>229</v>
      </c>
      <c r="W423" s="194">
        <v>46184</v>
      </c>
      <c r="X423" s="195" t="s">
        <v>1542</v>
      </c>
      <c r="Y423" s="196" t="s">
        <v>236</v>
      </c>
      <c r="Z423" s="197" t="s">
        <v>922</v>
      </c>
      <c r="AA423" s="198">
        <v>32900</v>
      </c>
      <c r="AB423" s="199" t="s">
        <v>233</v>
      </c>
      <c r="AC423" s="200" t="s">
        <v>234</v>
      </c>
      <c r="AD423" s="201">
        <v>27647.06</v>
      </c>
      <c r="AE423" s="202">
        <v>5253</v>
      </c>
      <c r="AF423" s="202">
        <v>32900</v>
      </c>
      <c r="AG423" s="203">
        <v>27647</v>
      </c>
      <c r="AH423" s="203">
        <v>32900</v>
      </c>
      <c r="AI423" s="204" t="s">
        <v>229</v>
      </c>
      <c r="AJ423" s="205">
        <v>46184</v>
      </c>
      <c r="AK423" s="223" t="s">
        <v>1270</v>
      </c>
      <c r="AL423" s="208" t="s">
        <v>231</v>
      </c>
      <c r="AM423" s="209" t="s">
        <v>1270</v>
      </c>
      <c r="AN423" s="210">
        <v>42000</v>
      </c>
      <c r="AO423" s="211" t="s">
        <v>240</v>
      </c>
      <c r="AP423" s="211" t="s">
        <v>234</v>
      </c>
      <c r="AQ423" s="212">
        <v>42000</v>
      </c>
      <c r="AR423" s="213">
        <v>7980</v>
      </c>
      <c r="AS423" s="213">
        <v>49980</v>
      </c>
      <c r="AT423" s="214">
        <v>42000</v>
      </c>
      <c r="AU423" s="214">
        <v>49980</v>
      </c>
      <c r="AV423" s="216">
        <v>44286.67</v>
      </c>
      <c r="AW423" s="216">
        <v>44286.67</v>
      </c>
      <c r="AX423" s="216">
        <v>9861.14</v>
      </c>
      <c r="AY423" s="231">
        <v>0.22270000000000001</v>
      </c>
    </row>
  </sheetData>
  <mergeCells count="1372">
    <mergeCell ref="G270:G272"/>
    <mergeCell ref="H270:H272"/>
    <mergeCell ref="I270:I272"/>
    <mergeCell ref="J270:J272"/>
    <mergeCell ref="K270:K272"/>
    <mergeCell ref="B270:B272"/>
    <mergeCell ref="C270:C272"/>
    <mergeCell ref="D270:D272"/>
    <mergeCell ref="F270:F272"/>
    <mergeCell ref="AD270:AD272"/>
    <mergeCell ref="AE270:AE272"/>
    <mergeCell ref="V270:V272"/>
    <mergeCell ref="W270:W272"/>
    <mergeCell ref="X270:X272"/>
    <mergeCell ref="Y270:Y272"/>
    <mergeCell ref="Z270:Z272"/>
    <mergeCell ref="Q270:Q272"/>
    <mergeCell ref="R270:R272"/>
    <mergeCell ref="S270:S272"/>
    <mergeCell ref="T270:T272"/>
    <mergeCell ref="U270:U272"/>
    <mergeCell ref="L270:L272"/>
    <mergeCell ref="M270:M272"/>
    <mergeCell ref="N270:N272"/>
    <mergeCell ref="O270:O272"/>
    <mergeCell ref="P270:P272"/>
    <mergeCell ref="G280:G282"/>
    <mergeCell ref="H280:H282"/>
    <mergeCell ref="I280:I282"/>
    <mergeCell ref="J280:J282"/>
    <mergeCell ref="K280:K282"/>
    <mergeCell ref="B280:B282"/>
    <mergeCell ref="C280:C282"/>
    <mergeCell ref="D280:D282"/>
    <mergeCell ref="F280:F282"/>
    <mergeCell ref="AU270:AU272"/>
    <mergeCell ref="AV270:AV272"/>
    <mergeCell ref="AW270:AW272"/>
    <mergeCell ref="AX270:AX272"/>
    <mergeCell ref="AY270:AY272"/>
    <mergeCell ref="AP270:AP272"/>
    <mergeCell ref="AQ270:AQ272"/>
    <mergeCell ref="AR270:AR272"/>
    <mergeCell ref="AS270:AS272"/>
    <mergeCell ref="AT270:AT272"/>
    <mergeCell ref="AK270:AK272"/>
    <mergeCell ref="AL270:AL272"/>
    <mergeCell ref="AM270:AM272"/>
    <mergeCell ref="AN270:AN272"/>
    <mergeCell ref="AO270:AO272"/>
    <mergeCell ref="AF270:AF272"/>
    <mergeCell ref="AG270:AG272"/>
    <mergeCell ref="AH270:AH272"/>
    <mergeCell ref="AI270:AI272"/>
    <mergeCell ref="AJ270:AJ272"/>
    <mergeCell ref="AA270:AA272"/>
    <mergeCell ref="AB270:AB272"/>
    <mergeCell ref="AC270:AC272"/>
    <mergeCell ref="AD280:AD282"/>
    <mergeCell ref="AE280:AE282"/>
    <mergeCell ref="V280:V282"/>
    <mergeCell ref="W280:W282"/>
    <mergeCell ref="X280:X282"/>
    <mergeCell ref="Y280:Y282"/>
    <mergeCell ref="Z280:Z282"/>
    <mergeCell ref="Q280:Q282"/>
    <mergeCell ref="R280:R282"/>
    <mergeCell ref="S280:S282"/>
    <mergeCell ref="T280:T282"/>
    <mergeCell ref="U280:U282"/>
    <mergeCell ref="L280:L282"/>
    <mergeCell ref="M280:M282"/>
    <mergeCell ref="N280:N282"/>
    <mergeCell ref="O280:O282"/>
    <mergeCell ref="P280:P282"/>
    <mergeCell ref="G286:G300"/>
    <mergeCell ref="H286:H300"/>
    <mergeCell ref="I286:I300"/>
    <mergeCell ref="J286:J300"/>
    <mergeCell ref="K286:K300"/>
    <mergeCell ref="B286:B300"/>
    <mergeCell ref="C286:C300"/>
    <mergeCell ref="D286:D300"/>
    <mergeCell ref="F286:F300"/>
    <mergeCell ref="AU280:AU282"/>
    <mergeCell ref="AV280:AV282"/>
    <mergeCell ref="AW280:AW282"/>
    <mergeCell ref="AX280:AX282"/>
    <mergeCell ref="AY280:AY282"/>
    <mergeCell ref="AP280:AP282"/>
    <mergeCell ref="AQ280:AQ282"/>
    <mergeCell ref="AR280:AR282"/>
    <mergeCell ref="AS280:AS282"/>
    <mergeCell ref="AT280:AT282"/>
    <mergeCell ref="AK280:AK282"/>
    <mergeCell ref="AL280:AL282"/>
    <mergeCell ref="AM280:AM282"/>
    <mergeCell ref="AN280:AN282"/>
    <mergeCell ref="AO280:AO282"/>
    <mergeCell ref="AF280:AF282"/>
    <mergeCell ref="AG280:AG282"/>
    <mergeCell ref="AH280:AH282"/>
    <mergeCell ref="AI280:AI282"/>
    <mergeCell ref="AJ280:AJ282"/>
    <mergeCell ref="AA280:AA282"/>
    <mergeCell ref="AB280:AB282"/>
    <mergeCell ref="AC280:AC282"/>
    <mergeCell ref="AD286:AD300"/>
    <mergeCell ref="AE286:AE300"/>
    <mergeCell ref="V286:V300"/>
    <mergeCell ref="W286:W300"/>
    <mergeCell ref="X286:X300"/>
    <mergeCell ref="Y286:Y300"/>
    <mergeCell ref="Z286:Z300"/>
    <mergeCell ref="Q286:Q300"/>
    <mergeCell ref="R286:R300"/>
    <mergeCell ref="S286:S300"/>
    <mergeCell ref="T286:T300"/>
    <mergeCell ref="U286:U300"/>
    <mergeCell ref="L286:L300"/>
    <mergeCell ref="M286:M300"/>
    <mergeCell ref="N286:N300"/>
    <mergeCell ref="O286:O300"/>
    <mergeCell ref="P286:P300"/>
    <mergeCell ref="G301:G302"/>
    <mergeCell ref="H301:H302"/>
    <mergeCell ref="I301:I302"/>
    <mergeCell ref="J301:J302"/>
    <mergeCell ref="K301:K302"/>
    <mergeCell ref="B301:B302"/>
    <mergeCell ref="C301:C302"/>
    <mergeCell ref="D301:D302"/>
    <mergeCell ref="F301:F302"/>
    <mergeCell ref="AU286:AU300"/>
    <mergeCell ref="AV286:AV300"/>
    <mergeCell ref="AW286:AW300"/>
    <mergeCell ref="AX286:AX300"/>
    <mergeCell ref="AY286:AY300"/>
    <mergeCell ref="AP286:AP300"/>
    <mergeCell ref="AQ286:AQ300"/>
    <mergeCell ref="AR286:AR300"/>
    <mergeCell ref="AS286:AS300"/>
    <mergeCell ref="AT286:AT300"/>
    <mergeCell ref="AK286:AK300"/>
    <mergeCell ref="AL286:AL300"/>
    <mergeCell ref="AM286:AM300"/>
    <mergeCell ref="AN286:AN300"/>
    <mergeCell ref="AO286:AO300"/>
    <mergeCell ref="AF286:AF300"/>
    <mergeCell ref="AG286:AG300"/>
    <mergeCell ref="AH286:AH300"/>
    <mergeCell ref="AI286:AI300"/>
    <mergeCell ref="AJ286:AJ300"/>
    <mergeCell ref="AA286:AA300"/>
    <mergeCell ref="AB286:AB300"/>
    <mergeCell ref="AC286:AC300"/>
    <mergeCell ref="AD301:AD302"/>
    <mergeCell ref="AE301:AE302"/>
    <mergeCell ref="V301:V302"/>
    <mergeCell ref="W301:W302"/>
    <mergeCell ref="X301:X302"/>
    <mergeCell ref="Y301:Y302"/>
    <mergeCell ref="Z301:Z302"/>
    <mergeCell ref="Q301:Q302"/>
    <mergeCell ref="R301:R302"/>
    <mergeCell ref="S301:S302"/>
    <mergeCell ref="T301:T302"/>
    <mergeCell ref="U301:U302"/>
    <mergeCell ref="L301:L302"/>
    <mergeCell ref="M301:M302"/>
    <mergeCell ref="N301:N302"/>
    <mergeCell ref="O301:O302"/>
    <mergeCell ref="P301:P302"/>
    <mergeCell ref="G303:G304"/>
    <mergeCell ref="H303:H304"/>
    <mergeCell ref="I303:I304"/>
    <mergeCell ref="J303:J304"/>
    <mergeCell ref="K303:K304"/>
    <mergeCell ref="B303:B304"/>
    <mergeCell ref="C303:C304"/>
    <mergeCell ref="D303:D304"/>
    <mergeCell ref="F303:F304"/>
    <mergeCell ref="AU301:AU302"/>
    <mergeCell ref="AV301:AV302"/>
    <mergeCell ref="AW301:AW302"/>
    <mergeCell ref="AX301:AX302"/>
    <mergeCell ref="AY301:AY302"/>
    <mergeCell ref="AP301:AP302"/>
    <mergeCell ref="AQ301:AQ302"/>
    <mergeCell ref="AR301:AR302"/>
    <mergeCell ref="AS301:AS302"/>
    <mergeCell ref="AT301:AT302"/>
    <mergeCell ref="AK301:AK302"/>
    <mergeCell ref="AL301:AL302"/>
    <mergeCell ref="AM301:AM302"/>
    <mergeCell ref="AN301:AN302"/>
    <mergeCell ref="AO301:AO302"/>
    <mergeCell ref="AF301:AF302"/>
    <mergeCell ref="AG301:AG302"/>
    <mergeCell ref="AH301:AH302"/>
    <mergeCell ref="AI301:AI302"/>
    <mergeCell ref="AJ301:AJ302"/>
    <mergeCell ref="AA301:AA302"/>
    <mergeCell ref="AB301:AB302"/>
    <mergeCell ref="AC301:AC302"/>
    <mergeCell ref="AD303:AD304"/>
    <mergeCell ref="AE303:AE304"/>
    <mergeCell ref="V303:V304"/>
    <mergeCell ref="W303:W304"/>
    <mergeCell ref="X303:X304"/>
    <mergeCell ref="Y303:Y304"/>
    <mergeCell ref="Z303:Z304"/>
    <mergeCell ref="Q303:Q304"/>
    <mergeCell ref="R303:R304"/>
    <mergeCell ref="S303:S304"/>
    <mergeCell ref="T303:T304"/>
    <mergeCell ref="U303:U304"/>
    <mergeCell ref="L303:L304"/>
    <mergeCell ref="M303:M304"/>
    <mergeCell ref="N303:N304"/>
    <mergeCell ref="O303:O304"/>
    <mergeCell ref="P303:P304"/>
    <mergeCell ref="G307:G312"/>
    <mergeCell ref="H307:H312"/>
    <mergeCell ref="I307:I312"/>
    <mergeCell ref="J307:J312"/>
    <mergeCell ref="K307:K312"/>
    <mergeCell ref="B307:B312"/>
    <mergeCell ref="C307:C312"/>
    <mergeCell ref="D307:D312"/>
    <mergeCell ref="F307:F312"/>
    <mergeCell ref="AU303:AU304"/>
    <mergeCell ref="AV303:AV304"/>
    <mergeCell ref="AW303:AW304"/>
    <mergeCell ref="AX303:AX304"/>
    <mergeCell ref="AY303:AY304"/>
    <mergeCell ref="AP303:AP304"/>
    <mergeCell ref="AQ303:AQ304"/>
    <mergeCell ref="AR303:AR304"/>
    <mergeCell ref="AS303:AS304"/>
    <mergeCell ref="AT303:AT304"/>
    <mergeCell ref="AK303:AK304"/>
    <mergeCell ref="AL303:AL304"/>
    <mergeCell ref="AM303:AM304"/>
    <mergeCell ref="AN303:AN304"/>
    <mergeCell ref="AO303:AO304"/>
    <mergeCell ref="AF303:AF304"/>
    <mergeCell ref="AG303:AG304"/>
    <mergeCell ref="AH303:AH304"/>
    <mergeCell ref="AI303:AI304"/>
    <mergeCell ref="AJ303:AJ304"/>
    <mergeCell ref="AA303:AA304"/>
    <mergeCell ref="AB303:AB304"/>
    <mergeCell ref="AC303:AC304"/>
    <mergeCell ref="AD307:AD312"/>
    <mergeCell ref="AE307:AE312"/>
    <mergeCell ref="V307:V312"/>
    <mergeCell ref="W307:W312"/>
    <mergeCell ref="X307:X312"/>
    <mergeCell ref="Y307:Y312"/>
    <mergeCell ref="Z307:Z312"/>
    <mergeCell ref="Q307:Q312"/>
    <mergeCell ref="R307:R312"/>
    <mergeCell ref="S307:S312"/>
    <mergeCell ref="T307:T312"/>
    <mergeCell ref="U307:U312"/>
    <mergeCell ref="L307:L312"/>
    <mergeCell ref="M307:M312"/>
    <mergeCell ref="N307:N312"/>
    <mergeCell ref="O307:O312"/>
    <mergeCell ref="P307:P312"/>
    <mergeCell ref="G315:G317"/>
    <mergeCell ref="H315:H317"/>
    <mergeCell ref="I315:I317"/>
    <mergeCell ref="J315:J317"/>
    <mergeCell ref="K315:K317"/>
    <mergeCell ref="B315:B317"/>
    <mergeCell ref="C315:C317"/>
    <mergeCell ref="D315:D317"/>
    <mergeCell ref="F315:F317"/>
    <mergeCell ref="AU307:AU312"/>
    <mergeCell ref="AV307:AV312"/>
    <mergeCell ref="AW307:AW312"/>
    <mergeCell ref="AX307:AX312"/>
    <mergeCell ref="AY307:AY312"/>
    <mergeCell ref="AP307:AP312"/>
    <mergeCell ref="AQ307:AQ312"/>
    <mergeCell ref="AR307:AR312"/>
    <mergeCell ref="AS307:AS312"/>
    <mergeCell ref="AT307:AT312"/>
    <mergeCell ref="AK307:AK312"/>
    <mergeCell ref="AL307:AL312"/>
    <mergeCell ref="AM307:AM312"/>
    <mergeCell ref="AN307:AN312"/>
    <mergeCell ref="AO307:AO312"/>
    <mergeCell ref="AF307:AF312"/>
    <mergeCell ref="AG307:AG312"/>
    <mergeCell ref="AH307:AH312"/>
    <mergeCell ref="AI307:AI312"/>
    <mergeCell ref="AJ307:AJ312"/>
    <mergeCell ref="AA307:AA312"/>
    <mergeCell ref="AB307:AB312"/>
    <mergeCell ref="AC307:AC312"/>
    <mergeCell ref="AD315:AD317"/>
    <mergeCell ref="AE315:AE317"/>
    <mergeCell ref="V315:V317"/>
    <mergeCell ref="W315:W317"/>
    <mergeCell ref="X315:X317"/>
    <mergeCell ref="Y315:Y317"/>
    <mergeCell ref="Z315:Z317"/>
    <mergeCell ref="Q315:Q317"/>
    <mergeCell ref="R315:R317"/>
    <mergeCell ref="S315:S317"/>
    <mergeCell ref="T315:T317"/>
    <mergeCell ref="U315:U317"/>
    <mergeCell ref="L315:L317"/>
    <mergeCell ref="M315:M317"/>
    <mergeCell ref="N315:N317"/>
    <mergeCell ref="O315:O317"/>
    <mergeCell ref="P315:P317"/>
    <mergeCell ref="G318:G320"/>
    <mergeCell ref="H318:H320"/>
    <mergeCell ref="I318:I320"/>
    <mergeCell ref="J318:J320"/>
    <mergeCell ref="K318:K320"/>
    <mergeCell ref="B318:B320"/>
    <mergeCell ref="C318:C320"/>
    <mergeCell ref="D318:D320"/>
    <mergeCell ref="F318:F320"/>
    <mergeCell ref="AU315:AU317"/>
    <mergeCell ref="AV315:AV317"/>
    <mergeCell ref="AW315:AW317"/>
    <mergeCell ref="AX315:AX317"/>
    <mergeCell ref="AY315:AY317"/>
    <mergeCell ref="AP315:AP317"/>
    <mergeCell ref="AQ315:AQ317"/>
    <mergeCell ref="AR315:AR317"/>
    <mergeCell ref="AS315:AS317"/>
    <mergeCell ref="AT315:AT317"/>
    <mergeCell ref="AK315:AK317"/>
    <mergeCell ref="AL315:AL317"/>
    <mergeCell ref="AM315:AM317"/>
    <mergeCell ref="AN315:AN317"/>
    <mergeCell ref="AO315:AO317"/>
    <mergeCell ref="AF315:AF317"/>
    <mergeCell ref="AG315:AG317"/>
    <mergeCell ref="AH315:AH317"/>
    <mergeCell ref="AI315:AI317"/>
    <mergeCell ref="AJ315:AJ317"/>
    <mergeCell ref="AA315:AA317"/>
    <mergeCell ref="AB315:AB317"/>
    <mergeCell ref="AC315:AC317"/>
    <mergeCell ref="AD318:AD320"/>
    <mergeCell ref="AE318:AE320"/>
    <mergeCell ref="V318:V320"/>
    <mergeCell ref="W318:W320"/>
    <mergeCell ref="X318:X320"/>
    <mergeCell ref="Y318:Y320"/>
    <mergeCell ref="Z318:Z320"/>
    <mergeCell ref="Q318:Q320"/>
    <mergeCell ref="R318:R320"/>
    <mergeCell ref="S318:S320"/>
    <mergeCell ref="T318:T320"/>
    <mergeCell ref="U318:U320"/>
    <mergeCell ref="L318:L320"/>
    <mergeCell ref="M318:M320"/>
    <mergeCell ref="N318:N320"/>
    <mergeCell ref="O318:O320"/>
    <mergeCell ref="P318:P320"/>
    <mergeCell ref="G321:G325"/>
    <mergeCell ref="H321:H325"/>
    <mergeCell ref="I321:I325"/>
    <mergeCell ref="J321:J325"/>
    <mergeCell ref="K321:K325"/>
    <mergeCell ref="B321:B325"/>
    <mergeCell ref="C321:C325"/>
    <mergeCell ref="D321:D325"/>
    <mergeCell ref="F321:F325"/>
    <mergeCell ref="AU318:AU320"/>
    <mergeCell ref="AV318:AV320"/>
    <mergeCell ref="AW318:AW320"/>
    <mergeCell ref="AX318:AX320"/>
    <mergeCell ref="AY318:AY320"/>
    <mergeCell ref="AP318:AP320"/>
    <mergeCell ref="AQ318:AQ320"/>
    <mergeCell ref="AR318:AR320"/>
    <mergeCell ref="AS318:AS320"/>
    <mergeCell ref="AT318:AT320"/>
    <mergeCell ref="AK318:AK320"/>
    <mergeCell ref="AL318:AL320"/>
    <mergeCell ref="AM318:AM320"/>
    <mergeCell ref="AN318:AN320"/>
    <mergeCell ref="AO318:AO320"/>
    <mergeCell ref="AF318:AF320"/>
    <mergeCell ref="AG318:AG320"/>
    <mergeCell ref="AH318:AH320"/>
    <mergeCell ref="AI318:AI320"/>
    <mergeCell ref="AJ318:AJ320"/>
    <mergeCell ref="AA318:AA320"/>
    <mergeCell ref="AB318:AB320"/>
    <mergeCell ref="AC318:AC320"/>
    <mergeCell ref="AD321:AD325"/>
    <mergeCell ref="AE321:AE325"/>
    <mergeCell ref="V321:V325"/>
    <mergeCell ref="W321:W325"/>
    <mergeCell ref="X321:X325"/>
    <mergeCell ref="Y321:Y325"/>
    <mergeCell ref="Z321:Z325"/>
    <mergeCell ref="Q321:Q325"/>
    <mergeCell ref="R321:R325"/>
    <mergeCell ref="S321:S325"/>
    <mergeCell ref="T321:T325"/>
    <mergeCell ref="U321:U325"/>
    <mergeCell ref="L321:L325"/>
    <mergeCell ref="M321:M325"/>
    <mergeCell ref="N321:N325"/>
    <mergeCell ref="O321:O325"/>
    <mergeCell ref="P321:P325"/>
    <mergeCell ref="G326:G337"/>
    <mergeCell ref="H326:H337"/>
    <mergeCell ref="I326:I337"/>
    <mergeCell ref="J326:J337"/>
    <mergeCell ref="K326:K337"/>
    <mergeCell ref="B326:B337"/>
    <mergeCell ref="C326:C337"/>
    <mergeCell ref="D326:D337"/>
    <mergeCell ref="F326:F337"/>
    <mergeCell ref="AU321:AU325"/>
    <mergeCell ref="AV321:AV325"/>
    <mergeCell ref="AW321:AW325"/>
    <mergeCell ref="AX321:AX325"/>
    <mergeCell ref="AY321:AY325"/>
    <mergeCell ref="AP321:AP325"/>
    <mergeCell ref="AQ321:AQ325"/>
    <mergeCell ref="AR321:AR325"/>
    <mergeCell ref="AS321:AS325"/>
    <mergeCell ref="AT321:AT325"/>
    <mergeCell ref="AK321:AK325"/>
    <mergeCell ref="AL321:AL325"/>
    <mergeCell ref="AM321:AM325"/>
    <mergeCell ref="AN321:AN325"/>
    <mergeCell ref="AO321:AO325"/>
    <mergeCell ref="AF321:AF325"/>
    <mergeCell ref="AG321:AG325"/>
    <mergeCell ref="AH321:AH325"/>
    <mergeCell ref="AI321:AI325"/>
    <mergeCell ref="AJ321:AJ325"/>
    <mergeCell ref="AA321:AA325"/>
    <mergeCell ref="AB321:AB325"/>
    <mergeCell ref="AC321:AC325"/>
    <mergeCell ref="AD326:AD337"/>
    <mergeCell ref="AE326:AE337"/>
    <mergeCell ref="V326:V337"/>
    <mergeCell ref="W326:W337"/>
    <mergeCell ref="X326:X337"/>
    <mergeCell ref="Y326:Y337"/>
    <mergeCell ref="Z326:Z337"/>
    <mergeCell ref="Q326:Q337"/>
    <mergeCell ref="R326:R337"/>
    <mergeCell ref="S326:S337"/>
    <mergeCell ref="T326:T337"/>
    <mergeCell ref="U326:U337"/>
    <mergeCell ref="L326:L337"/>
    <mergeCell ref="M326:M337"/>
    <mergeCell ref="N326:N337"/>
    <mergeCell ref="O326:O337"/>
    <mergeCell ref="P326:P337"/>
    <mergeCell ref="G338:G340"/>
    <mergeCell ref="H338:H340"/>
    <mergeCell ref="I338:I340"/>
    <mergeCell ref="J338:J340"/>
    <mergeCell ref="K338:K340"/>
    <mergeCell ref="B338:B340"/>
    <mergeCell ref="C338:C340"/>
    <mergeCell ref="D338:D340"/>
    <mergeCell ref="F338:F340"/>
    <mergeCell ref="AU326:AU337"/>
    <mergeCell ref="AV326:AV337"/>
    <mergeCell ref="AW326:AW337"/>
    <mergeCell ref="AX326:AX337"/>
    <mergeCell ref="AY326:AY337"/>
    <mergeCell ref="AP326:AP337"/>
    <mergeCell ref="AQ326:AQ337"/>
    <mergeCell ref="AR326:AR337"/>
    <mergeCell ref="AS326:AS337"/>
    <mergeCell ref="AT326:AT337"/>
    <mergeCell ref="AK326:AK337"/>
    <mergeCell ref="AL326:AL337"/>
    <mergeCell ref="AM326:AM337"/>
    <mergeCell ref="AN326:AN337"/>
    <mergeCell ref="AO326:AO337"/>
    <mergeCell ref="AF326:AF337"/>
    <mergeCell ref="AG326:AG337"/>
    <mergeCell ref="AH326:AH337"/>
    <mergeCell ref="AI326:AI337"/>
    <mergeCell ref="AJ326:AJ337"/>
    <mergeCell ref="AA326:AA337"/>
    <mergeCell ref="AB326:AB337"/>
    <mergeCell ref="AC326:AC337"/>
    <mergeCell ref="AD338:AD340"/>
    <mergeCell ref="AE338:AE340"/>
    <mergeCell ref="V338:V340"/>
    <mergeCell ref="W338:W340"/>
    <mergeCell ref="X338:X340"/>
    <mergeCell ref="Y338:Y340"/>
    <mergeCell ref="Z338:Z340"/>
    <mergeCell ref="Q338:Q340"/>
    <mergeCell ref="R338:R340"/>
    <mergeCell ref="S338:S340"/>
    <mergeCell ref="T338:T340"/>
    <mergeCell ref="U338:U340"/>
    <mergeCell ref="L338:L340"/>
    <mergeCell ref="M338:M340"/>
    <mergeCell ref="N338:N340"/>
    <mergeCell ref="O338:O340"/>
    <mergeCell ref="P338:P340"/>
    <mergeCell ref="G341:G344"/>
    <mergeCell ref="H341:H344"/>
    <mergeCell ref="I341:I344"/>
    <mergeCell ref="J341:J344"/>
    <mergeCell ref="K341:K344"/>
    <mergeCell ref="B341:B344"/>
    <mergeCell ref="C341:C344"/>
    <mergeCell ref="D341:D344"/>
    <mergeCell ref="F341:F344"/>
    <mergeCell ref="AU338:AU340"/>
    <mergeCell ref="AV338:AV340"/>
    <mergeCell ref="AW338:AW340"/>
    <mergeCell ref="AX338:AX340"/>
    <mergeCell ref="AY338:AY340"/>
    <mergeCell ref="AP338:AP340"/>
    <mergeCell ref="AQ338:AQ340"/>
    <mergeCell ref="AR338:AR340"/>
    <mergeCell ref="AS338:AS340"/>
    <mergeCell ref="AT338:AT340"/>
    <mergeCell ref="AK338:AK340"/>
    <mergeCell ref="AL338:AL340"/>
    <mergeCell ref="AM338:AM340"/>
    <mergeCell ref="AN338:AN340"/>
    <mergeCell ref="AO338:AO340"/>
    <mergeCell ref="AF338:AF340"/>
    <mergeCell ref="AG338:AG340"/>
    <mergeCell ref="AH338:AH340"/>
    <mergeCell ref="AI338:AI340"/>
    <mergeCell ref="AJ338:AJ340"/>
    <mergeCell ref="AA338:AA340"/>
    <mergeCell ref="AB338:AB340"/>
    <mergeCell ref="AC338:AC340"/>
    <mergeCell ref="AD341:AD344"/>
    <mergeCell ref="AE341:AE344"/>
    <mergeCell ref="V341:V344"/>
    <mergeCell ref="W341:W344"/>
    <mergeCell ref="X341:X344"/>
    <mergeCell ref="Y341:Y344"/>
    <mergeCell ref="Z341:Z344"/>
    <mergeCell ref="Q341:Q344"/>
    <mergeCell ref="R341:R344"/>
    <mergeCell ref="S341:S344"/>
    <mergeCell ref="T341:T344"/>
    <mergeCell ref="U341:U344"/>
    <mergeCell ref="L341:L344"/>
    <mergeCell ref="M341:M344"/>
    <mergeCell ref="N341:N344"/>
    <mergeCell ref="O341:O344"/>
    <mergeCell ref="P341:P344"/>
    <mergeCell ref="G345:G348"/>
    <mergeCell ref="H345:H348"/>
    <mergeCell ref="I345:I348"/>
    <mergeCell ref="J345:J348"/>
    <mergeCell ref="K345:K348"/>
    <mergeCell ref="B345:B348"/>
    <mergeCell ref="C345:C348"/>
    <mergeCell ref="D345:D348"/>
    <mergeCell ref="F345:F348"/>
    <mergeCell ref="AU341:AU344"/>
    <mergeCell ref="AV341:AV344"/>
    <mergeCell ref="AW341:AW344"/>
    <mergeCell ref="AX341:AX344"/>
    <mergeCell ref="AY341:AY344"/>
    <mergeCell ref="AP341:AP344"/>
    <mergeCell ref="AQ341:AQ344"/>
    <mergeCell ref="AR341:AR344"/>
    <mergeCell ref="AS341:AS344"/>
    <mergeCell ref="AT341:AT344"/>
    <mergeCell ref="AK341:AK344"/>
    <mergeCell ref="AL341:AL344"/>
    <mergeCell ref="AM341:AM344"/>
    <mergeCell ref="AN341:AN344"/>
    <mergeCell ref="AO341:AO344"/>
    <mergeCell ref="AF341:AF344"/>
    <mergeCell ref="AG341:AG344"/>
    <mergeCell ref="AH341:AH344"/>
    <mergeCell ref="AI341:AI344"/>
    <mergeCell ref="AJ341:AJ344"/>
    <mergeCell ref="AA341:AA344"/>
    <mergeCell ref="AB341:AB344"/>
    <mergeCell ref="AC341:AC344"/>
    <mergeCell ref="AD345:AD348"/>
    <mergeCell ref="AE345:AE348"/>
    <mergeCell ref="V345:V348"/>
    <mergeCell ref="W345:W348"/>
    <mergeCell ref="X345:X348"/>
    <mergeCell ref="Y345:Y348"/>
    <mergeCell ref="Z345:Z348"/>
    <mergeCell ref="Q345:Q348"/>
    <mergeCell ref="R345:R348"/>
    <mergeCell ref="S345:S348"/>
    <mergeCell ref="T345:T348"/>
    <mergeCell ref="U345:U348"/>
    <mergeCell ref="L345:L348"/>
    <mergeCell ref="M345:M348"/>
    <mergeCell ref="N345:N348"/>
    <mergeCell ref="O345:O348"/>
    <mergeCell ref="P345:P348"/>
    <mergeCell ref="G351:G353"/>
    <mergeCell ref="H351:H353"/>
    <mergeCell ref="I351:I353"/>
    <mergeCell ref="J351:J353"/>
    <mergeCell ref="K351:K353"/>
    <mergeCell ref="B351:B353"/>
    <mergeCell ref="C351:C353"/>
    <mergeCell ref="D351:D353"/>
    <mergeCell ref="F351:F353"/>
    <mergeCell ref="AU345:AU348"/>
    <mergeCell ref="AV345:AV348"/>
    <mergeCell ref="AW345:AW348"/>
    <mergeCell ref="AX345:AX348"/>
    <mergeCell ref="AY345:AY348"/>
    <mergeCell ref="AP345:AP348"/>
    <mergeCell ref="AQ345:AQ348"/>
    <mergeCell ref="AR345:AR348"/>
    <mergeCell ref="AS345:AS348"/>
    <mergeCell ref="AT345:AT348"/>
    <mergeCell ref="AK345:AK348"/>
    <mergeCell ref="AL345:AL348"/>
    <mergeCell ref="AM345:AM348"/>
    <mergeCell ref="AN345:AN348"/>
    <mergeCell ref="AO345:AO348"/>
    <mergeCell ref="AF345:AF348"/>
    <mergeCell ref="AG345:AG348"/>
    <mergeCell ref="AH345:AH348"/>
    <mergeCell ref="AI345:AI348"/>
    <mergeCell ref="AJ345:AJ348"/>
    <mergeCell ref="AA345:AA348"/>
    <mergeCell ref="AB345:AB348"/>
    <mergeCell ref="AC345:AC348"/>
    <mergeCell ref="AD351:AD353"/>
    <mergeCell ref="AE351:AE353"/>
    <mergeCell ref="V351:V353"/>
    <mergeCell ref="W351:W353"/>
    <mergeCell ref="X351:X353"/>
    <mergeCell ref="Y351:Y353"/>
    <mergeCell ref="Z351:Z353"/>
    <mergeCell ref="Q351:Q353"/>
    <mergeCell ref="R351:R353"/>
    <mergeCell ref="S351:S353"/>
    <mergeCell ref="T351:T353"/>
    <mergeCell ref="U351:U353"/>
    <mergeCell ref="L351:L353"/>
    <mergeCell ref="M351:M353"/>
    <mergeCell ref="N351:N353"/>
    <mergeCell ref="O351:O353"/>
    <mergeCell ref="P351:P353"/>
    <mergeCell ref="G356:G357"/>
    <mergeCell ref="H356:H357"/>
    <mergeCell ref="I356:I357"/>
    <mergeCell ref="J356:J357"/>
    <mergeCell ref="K356:K357"/>
    <mergeCell ref="B356:B357"/>
    <mergeCell ref="C356:C357"/>
    <mergeCell ref="D356:D357"/>
    <mergeCell ref="F356:F357"/>
    <mergeCell ref="AU351:AU353"/>
    <mergeCell ref="AV351:AV353"/>
    <mergeCell ref="AW351:AW353"/>
    <mergeCell ref="AX351:AX353"/>
    <mergeCell ref="AY351:AY353"/>
    <mergeCell ref="AP351:AP353"/>
    <mergeCell ref="AQ351:AQ353"/>
    <mergeCell ref="AR351:AR353"/>
    <mergeCell ref="AS351:AS353"/>
    <mergeCell ref="AT351:AT353"/>
    <mergeCell ref="AK351:AK353"/>
    <mergeCell ref="AL351:AL353"/>
    <mergeCell ref="AM351:AM353"/>
    <mergeCell ref="AN351:AN353"/>
    <mergeCell ref="AO351:AO353"/>
    <mergeCell ref="AF351:AF353"/>
    <mergeCell ref="AG351:AG353"/>
    <mergeCell ref="AH351:AH353"/>
    <mergeCell ref="AI351:AI353"/>
    <mergeCell ref="AJ351:AJ353"/>
    <mergeCell ref="AA351:AA353"/>
    <mergeCell ref="AB351:AB353"/>
    <mergeCell ref="AC351:AC353"/>
    <mergeCell ref="AD356:AD357"/>
    <mergeCell ref="AE356:AE357"/>
    <mergeCell ref="V356:V357"/>
    <mergeCell ref="W356:W357"/>
    <mergeCell ref="X356:X357"/>
    <mergeCell ref="Y356:Y357"/>
    <mergeCell ref="Z356:Z357"/>
    <mergeCell ref="Q356:Q357"/>
    <mergeCell ref="R356:R357"/>
    <mergeCell ref="S356:S357"/>
    <mergeCell ref="T356:T357"/>
    <mergeCell ref="U356:U357"/>
    <mergeCell ref="L356:L357"/>
    <mergeCell ref="M356:M357"/>
    <mergeCell ref="N356:N357"/>
    <mergeCell ref="O356:O357"/>
    <mergeCell ref="P356:P357"/>
    <mergeCell ref="G358:G361"/>
    <mergeCell ref="H358:H361"/>
    <mergeCell ref="I358:I361"/>
    <mergeCell ref="J358:J361"/>
    <mergeCell ref="K358:K361"/>
    <mergeCell ref="B358:B361"/>
    <mergeCell ref="C358:C361"/>
    <mergeCell ref="D358:D361"/>
    <mergeCell ref="F358:F361"/>
    <mergeCell ref="AU356:AU357"/>
    <mergeCell ref="AV356:AV357"/>
    <mergeCell ref="AW356:AW357"/>
    <mergeCell ref="AX356:AX357"/>
    <mergeCell ref="AY356:AY357"/>
    <mergeCell ref="AP356:AP357"/>
    <mergeCell ref="AQ356:AQ357"/>
    <mergeCell ref="AR356:AR357"/>
    <mergeCell ref="AS356:AS357"/>
    <mergeCell ref="AT356:AT357"/>
    <mergeCell ref="AK356:AK357"/>
    <mergeCell ref="AL356:AL357"/>
    <mergeCell ref="AM356:AM357"/>
    <mergeCell ref="AN356:AN357"/>
    <mergeCell ref="AO356:AO357"/>
    <mergeCell ref="AF356:AF357"/>
    <mergeCell ref="AG356:AG357"/>
    <mergeCell ref="AH356:AH357"/>
    <mergeCell ref="AI356:AI357"/>
    <mergeCell ref="AJ356:AJ357"/>
    <mergeCell ref="AA356:AA357"/>
    <mergeCell ref="AB356:AB357"/>
    <mergeCell ref="AC356:AC357"/>
    <mergeCell ref="AD358:AD361"/>
    <mergeCell ref="AE358:AE361"/>
    <mergeCell ref="V358:V361"/>
    <mergeCell ref="W358:W361"/>
    <mergeCell ref="X358:X361"/>
    <mergeCell ref="Y358:Y361"/>
    <mergeCell ref="Z358:Z361"/>
    <mergeCell ref="Q358:Q361"/>
    <mergeCell ref="R358:R361"/>
    <mergeCell ref="S358:S361"/>
    <mergeCell ref="T358:T361"/>
    <mergeCell ref="U358:U361"/>
    <mergeCell ref="L358:L361"/>
    <mergeCell ref="M358:M361"/>
    <mergeCell ref="N358:N361"/>
    <mergeCell ref="O358:O361"/>
    <mergeCell ref="P358:P361"/>
    <mergeCell ref="G362:G366"/>
    <mergeCell ref="H362:H366"/>
    <mergeCell ref="I362:I366"/>
    <mergeCell ref="J362:J366"/>
    <mergeCell ref="K362:K366"/>
    <mergeCell ref="B362:B366"/>
    <mergeCell ref="C362:C366"/>
    <mergeCell ref="D362:D366"/>
    <mergeCell ref="F362:F366"/>
    <mergeCell ref="AU358:AU361"/>
    <mergeCell ref="AV358:AV361"/>
    <mergeCell ref="AW358:AW361"/>
    <mergeCell ref="AX358:AX361"/>
    <mergeCell ref="AY358:AY361"/>
    <mergeCell ref="AP358:AP361"/>
    <mergeCell ref="AQ358:AQ361"/>
    <mergeCell ref="AR358:AR361"/>
    <mergeCell ref="AS358:AS361"/>
    <mergeCell ref="AT358:AT361"/>
    <mergeCell ref="AK358:AK361"/>
    <mergeCell ref="AL358:AL361"/>
    <mergeCell ref="AM358:AM361"/>
    <mergeCell ref="AN358:AN361"/>
    <mergeCell ref="AO358:AO361"/>
    <mergeCell ref="AF358:AF361"/>
    <mergeCell ref="AG358:AG361"/>
    <mergeCell ref="AH358:AH361"/>
    <mergeCell ref="AI358:AI361"/>
    <mergeCell ref="AJ358:AJ361"/>
    <mergeCell ref="AA358:AA361"/>
    <mergeCell ref="AB358:AB361"/>
    <mergeCell ref="AC358:AC361"/>
    <mergeCell ref="AD362:AD366"/>
    <mergeCell ref="AE362:AE366"/>
    <mergeCell ref="V362:V366"/>
    <mergeCell ref="W362:W366"/>
    <mergeCell ref="X362:X366"/>
    <mergeCell ref="Y362:Y366"/>
    <mergeCell ref="Z362:Z366"/>
    <mergeCell ref="Q362:Q366"/>
    <mergeCell ref="R362:R366"/>
    <mergeCell ref="S362:S366"/>
    <mergeCell ref="T362:T366"/>
    <mergeCell ref="U362:U366"/>
    <mergeCell ref="L362:L366"/>
    <mergeCell ref="M362:M366"/>
    <mergeCell ref="N362:N366"/>
    <mergeCell ref="O362:O366"/>
    <mergeCell ref="P362:P366"/>
    <mergeCell ref="G367:G370"/>
    <mergeCell ref="H367:H370"/>
    <mergeCell ref="I367:I370"/>
    <mergeCell ref="J367:J370"/>
    <mergeCell ref="K367:K370"/>
    <mergeCell ref="B367:B370"/>
    <mergeCell ref="C367:C370"/>
    <mergeCell ref="D367:D370"/>
    <mergeCell ref="F367:F370"/>
    <mergeCell ref="AU362:AU366"/>
    <mergeCell ref="AV362:AV366"/>
    <mergeCell ref="AW362:AW366"/>
    <mergeCell ref="AX362:AX366"/>
    <mergeCell ref="AY362:AY366"/>
    <mergeCell ref="AP362:AP366"/>
    <mergeCell ref="AQ362:AQ366"/>
    <mergeCell ref="AR362:AR366"/>
    <mergeCell ref="AS362:AS366"/>
    <mergeCell ref="AT362:AT366"/>
    <mergeCell ref="AK362:AK366"/>
    <mergeCell ref="AL362:AL366"/>
    <mergeCell ref="AM362:AM366"/>
    <mergeCell ref="AN362:AN366"/>
    <mergeCell ref="AO362:AO366"/>
    <mergeCell ref="AF362:AF366"/>
    <mergeCell ref="AG362:AG366"/>
    <mergeCell ref="AH362:AH366"/>
    <mergeCell ref="AI362:AI366"/>
    <mergeCell ref="AJ362:AJ366"/>
    <mergeCell ref="AA362:AA366"/>
    <mergeCell ref="AB362:AB366"/>
    <mergeCell ref="AC362:AC366"/>
    <mergeCell ref="AD367:AD370"/>
    <mergeCell ref="AE367:AE370"/>
    <mergeCell ref="V367:V370"/>
    <mergeCell ref="W367:W370"/>
    <mergeCell ref="X367:X370"/>
    <mergeCell ref="Y367:Y370"/>
    <mergeCell ref="Z367:Z370"/>
    <mergeCell ref="Q367:Q370"/>
    <mergeCell ref="R367:R370"/>
    <mergeCell ref="S367:S370"/>
    <mergeCell ref="T367:T370"/>
    <mergeCell ref="U367:U370"/>
    <mergeCell ref="L367:L370"/>
    <mergeCell ref="M367:M370"/>
    <mergeCell ref="N367:N370"/>
    <mergeCell ref="O367:O370"/>
    <mergeCell ref="P367:P370"/>
    <mergeCell ref="G372:G373"/>
    <mergeCell ref="H372:H373"/>
    <mergeCell ref="I372:I373"/>
    <mergeCell ref="J372:J373"/>
    <mergeCell ref="K372:K373"/>
    <mergeCell ref="B372:B373"/>
    <mergeCell ref="C372:C373"/>
    <mergeCell ref="D372:D373"/>
    <mergeCell ref="F372:F373"/>
    <mergeCell ref="AU367:AU370"/>
    <mergeCell ref="AV367:AV370"/>
    <mergeCell ref="AW367:AW370"/>
    <mergeCell ref="AX367:AX370"/>
    <mergeCell ref="AY367:AY370"/>
    <mergeCell ref="AP367:AP370"/>
    <mergeCell ref="AQ367:AQ370"/>
    <mergeCell ref="AR367:AR370"/>
    <mergeCell ref="AS367:AS370"/>
    <mergeCell ref="AT367:AT370"/>
    <mergeCell ref="AK367:AK370"/>
    <mergeCell ref="AL367:AL370"/>
    <mergeCell ref="AM367:AM370"/>
    <mergeCell ref="AN367:AN370"/>
    <mergeCell ref="AO367:AO370"/>
    <mergeCell ref="AF367:AF370"/>
    <mergeCell ref="AG367:AG370"/>
    <mergeCell ref="AH367:AH370"/>
    <mergeCell ref="AI367:AI370"/>
    <mergeCell ref="AJ367:AJ370"/>
    <mergeCell ref="AA367:AA370"/>
    <mergeCell ref="AB367:AB370"/>
    <mergeCell ref="AC367:AC370"/>
    <mergeCell ref="AD372:AD373"/>
    <mergeCell ref="AE372:AE373"/>
    <mergeCell ref="V372:V373"/>
    <mergeCell ref="W372:W373"/>
    <mergeCell ref="X372:X373"/>
    <mergeCell ref="Y372:Y373"/>
    <mergeCell ref="Z372:Z373"/>
    <mergeCell ref="Q372:Q373"/>
    <mergeCell ref="R372:R373"/>
    <mergeCell ref="S372:S373"/>
    <mergeCell ref="T372:T373"/>
    <mergeCell ref="U372:U373"/>
    <mergeCell ref="L372:L373"/>
    <mergeCell ref="M372:M373"/>
    <mergeCell ref="N372:N373"/>
    <mergeCell ref="O372:O373"/>
    <mergeCell ref="P372:P373"/>
    <mergeCell ref="G374:G378"/>
    <mergeCell ref="H374:H378"/>
    <mergeCell ref="I374:I378"/>
    <mergeCell ref="J374:J378"/>
    <mergeCell ref="K374:K378"/>
    <mergeCell ref="B374:B378"/>
    <mergeCell ref="C374:C378"/>
    <mergeCell ref="D374:D378"/>
    <mergeCell ref="F374:F378"/>
    <mergeCell ref="AU372:AU373"/>
    <mergeCell ref="AV372:AV373"/>
    <mergeCell ref="AW372:AW373"/>
    <mergeCell ref="AX372:AX373"/>
    <mergeCell ref="AY372:AY373"/>
    <mergeCell ref="AP372:AP373"/>
    <mergeCell ref="AQ372:AQ373"/>
    <mergeCell ref="AR372:AR373"/>
    <mergeCell ref="AS372:AS373"/>
    <mergeCell ref="AT372:AT373"/>
    <mergeCell ref="AK372:AK373"/>
    <mergeCell ref="AL372:AL373"/>
    <mergeCell ref="AM372:AM373"/>
    <mergeCell ref="AN372:AN373"/>
    <mergeCell ref="AO372:AO373"/>
    <mergeCell ref="AF372:AF373"/>
    <mergeCell ref="AG372:AG373"/>
    <mergeCell ref="AH372:AH373"/>
    <mergeCell ref="AI372:AI373"/>
    <mergeCell ref="AJ372:AJ373"/>
    <mergeCell ref="AA372:AA373"/>
    <mergeCell ref="AB372:AB373"/>
    <mergeCell ref="AC372:AC373"/>
    <mergeCell ref="AD374:AD378"/>
    <mergeCell ref="AE374:AE378"/>
    <mergeCell ref="V374:V378"/>
    <mergeCell ref="W374:W378"/>
    <mergeCell ref="X374:X378"/>
    <mergeCell ref="Y374:Y378"/>
    <mergeCell ref="Z374:Z378"/>
    <mergeCell ref="Q374:Q378"/>
    <mergeCell ref="R374:R378"/>
    <mergeCell ref="S374:S378"/>
    <mergeCell ref="T374:T378"/>
    <mergeCell ref="U374:U378"/>
    <mergeCell ref="L374:L378"/>
    <mergeCell ref="M374:M378"/>
    <mergeCell ref="N374:N378"/>
    <mergeCell ref="O374:O378"/>
    <mergeCell ref="P374:P378"/>
    <mergeCell ref="G382:G386"/>
    <mergeCell ref="H382:H386"/>
    <mergeCell ref="I382:I386"/>
    <mergeCell ref="J382:J386"/>
    <mergeCell ref="K382:K386"/>
    <mergeCell ref="B382:B386"/>
    <mergeCell ref="C382:C386"/>
    <mergeCell ref="D382:D386"/>
    <mergeCell ref="F382:F386"/>
    <mergeCell ref="AU374:AU378"/>
    <mergeCell ref="AV374:AV378"/>
    <mergeCell ref="AW374:AW378"/>
    <mergeCell ref="AX374:AX378"/>
    <mergeCell ref="AY374:AY378"/>
    <mergeCell ref="AP374:AP378"/>
    <mergeCell ref="AQ374:AQ378"/>
    <mergeCell ref="AR374:AR378"/>
    <mergeCell ref="AS374:AS378"/>
    <mergeCell ref="AT374:AT378"/>
    <mergeCell ref="AK374:AK378"/>
    <mergeCell ref="AL374:AL378"/>
    <mergeCell ref="AM374:AM378"/>
    <mergeCell ref="AN374:AN378"/>
    <mergeCell ref="AO374:AO378"/>
    <mergeCell ref="AF374:AF378"/>
    <mergeCell ref="AG374:AG378"/>
    <mergeCell ref="AH374:AH378"/>
    <mergeCell ref="AI374:AI378"/>
    <mergeCell ref="AJ374:AJ378"/>
    <mergeCell ref="AA374:AA378"/>
    <mergeCell ref="AB374:AB378"/>
    <mergeCell ref="AC374:AC378"/>
    <mergeCell ref="AD382:AD386"/>
    <mergeCell ref="AE382:AE386"/>
    <mergeCell ref="V382:V386"/>
    <mergeCell ref="W382:W386"/>
    <mergeCell ref="X382:X386"/>
    <mergeCell ref="Y382:Y386"/>
    <mergeCell ref="Z382:Z386"/>
    <mergeCell ref="Q382:Q386"/>
    <mergeCell ref="R382:R386"/>
    <mergeCell ref="S382:S386"/>
    <mergeCell ref="T382:T386"/>
    <mergeCell ref="U382:U386"/>
    <mergeCell ref="L382:L386"/>
    <mergeCell ref="M382:M386"/>
    <mergeCell ref="N382:N386"/>
    <mergeCell ref="O382:O386"/>
    <mergeCell ref="P382:P386"/>
    <mergeCell ref="G387:G389"/>
    <mergeCell ref="H387:H389"/>
    <mergeCell ref="I387:I389"/>
    <mergeCell ref="J387:J389"/>
    <mergeCell ref="K387:K389"/>
    <mergeCell ref="B387:B389"/>
    <mergeCell ref="C387:C389"/>
    <mergeCell ref="D387:D389"/>
    <mergeCell ref="F387:F389"/>
    <mergeCell ref="AU382:AU386"/>
    <mergeCell ref="AV382:AV386"/>
    <mergeCell ref="AW382:AW386"/>
    <mergeCell ref="AX382:AX386"/>
    <mergeCell ref="AY382:AY386"/>
    <mergeCell ref="AP382:AP386"/>
    <mergeCell ref="AQ382:AQ386"/>
    <mergeCell ref="AR382:AR386"/>
    <mergeCell ref="AS382:AS386"/>
    <mergeCell ref="AT382:AT386"/>
    <mergeCell ref="AK382:AK386"/>
    <mergeCell ref="AL382:AL386"/>
    <mergeCell ref="AM382:AM386"/>
    <mergeCell ref="AN382:AN386"/>
    <mergeCell ref="AO382:AO386"/>
    <mergeCell ref="AF382:AF386"/>
    <mergeCell ref="AG382:AG386"/>
    <mergeCell ref="AH382:AH386"/>
    <mergeCell ref="AI382:AI386"/>
    <mergeCell ref="AJ382:AJ386"/>
    <mergeCell ref="AA382:AA386"/>
    <mergeCell ref="AB382:AB386"/>
    <mergeCell ref="AC382:AC386"/>
    <mergeCell ref="AD387:AD389"/>
    <mergeCell ref="AE387:AE389"/>
    <mergeCell ref="V387:V389"/>
    <mergeCell ref="W387:W389"/>
    <mergeCell ref="X387:X389"/>
    <mergeCell ref="Y387:Y389"/>
    <mergeCell ref="Z387:Z389"/>
    <mergeCell ref="Q387:Q389"/>
    <mergeCell ref="R387:R389"/>
    <mergeCell ref="S387:S389"/>
    <mergeCell ref="T387:T389"/>
    <mergeCell ref="U387:U389"/>
    <mergeCell ref="L387:L389"/>
    <mergeCell ref="M387:M389"/>
    <mergeCell ref="N387:N389"/>
    <mergeCell ref="O387:O389"/>
    <mergeCell ref="P387:P389"/>
    <mergeCell ref="G391:G393"/>
    <mergeCell ref="H391:H393"/>
    <mergeCell ref="I391:I393"/>
    <mergeCell ref="J391:J393"/>
    <mergeCell ref="K391:K393"/>
    <mergeCell ref="B391:B393"/>
    <mergeCell ref="C391:C393"/>
    <mergeCell ref="D391:D393"/>
    <mergeCell ref="F391:F393"/>
    <mergeCell ref="AU387:AU389"/>
    <mergeCell ref="AV387:AV389"/>
    <mergeCell ref="AW387:AW389"/>
    <mergeCell ref="AX387:AX389"/>
    <mergeCell ref="AY387:AY389"/>
    <mergeCell ref="AP387:AP389"/>
    <mergeCell ref="AQ387:AQ389"/>
    <mergeCell ref="AR387:AR389"/>
    <mergeCell ref="AS387:AS389"/>
    <mergeCell ref="AT387:AT389"/>
    <mergeCell ref="AK387:AK389"/>
    <mergeCell ref="AL387:AL389"/>
    <mergeCell ref="AM387:AM389"/>
    <mergeCell ref="AN387:AN389"/>
    <mergeCell ref="AO387:AO389"/>
    <mergeCell ref="AF387:AF389"/>
    <mergeCell ref="AG387:AG389"/>
    <mergeCell ref="AH387:AH389"/>
    <mergeCell ref="AI387:AI389"/>
    <mergeCell ref="AJ387:AJ389"/>
    <mergeCell ref="AA387:AA389"/>
    <mergeCell ref="AB387:AB389"/>
    <mergeCell ref="AC387:AC389"/>
    <mergeCell ref="AD391:AD393"/>
    <mergeCell ref="AE391:AE393"/>
    <mergeCell ref="V391:V393"/>
    <mergeCell ref="W391:W393"/>
    <mergeCell ref="X391:X393"/>
    <mergeCell ref="Y391:Y393"/>
    <mergeCell ref="Z391:Z393"/>
    <mergeCell ref="Q391:Q393"/>
    <mergeCell ref="R391:R393"/>
    <mergeCell ref="S391:S393"/>
    <mergeCell ref="T391:T393"/>
    <mergeCell ref="U391:U393"/>
    <mergeCell ref="L391:L393"/>
    <mergeCell ref="M391:M393"/>
    <mergeCell ref="N391:N393"/>
    <mergeCell ref="O391:O393"/>
    <mergeCell ref="P391:P393"/>
    <mergeCell ref="G394:G401"/>
    <mergeCell ref="H394:H401"/>
    <mergeCell ref="I394:I401"/>
    <mergeCell ref="J394:J401"/>
    <mergeCell ref="K394:K401"/>
    <mergeCell ref="B394:B401"/>
    <mergeCell ref="C394:C401"/>
    <mergeCell ref="D394:D401"/>
    <mergeCell ref="F394:F401"/>
    <mergeCell ref="AU391:AU393"/>
    <mergeCell ref="AV391:AV393"/>
    <mergeCell ref="AW391:AW393"/>
    <mergeCell ref="AX391:AX393"/>
    <mergeCell ref="AY391:AY393"/>
    <mergeCell ref="AP391:AP393"/>
    <mergeCell ref="AQ391:AQ393"/>
    <mergeCell ref="AR391:AR393"/>
    <mergeCell ref="AS391:AS393"/>
    <mergeCell ref="AT391:AT393"/>
    <mergeCell ref="AK391:AK393"/>
    <mergeCell ref="AL391:AL393"/>
    <mergeCell ref="AM391:AM393"/>
    <mergeCell ref="AN391:AN393"/>
    <mergeCell ref="AO391:AO393"/>
    <mergeCell ref="AF391:AF393"/>
    <mergeCell ref="AG391:AG393"/>
    <mergeCell ref="AH391:AH393"/>
    <mergeCell ref="AI391:AI393"/>
    <mergeCell ref="AJ391:AJ393"/>
    <mergeCell ref="AA391:AA393"/>
    <mergeCell ref="AB391:AB393"/>
    <mergeCell ref="AC391:AC393"/>
    <mergeCell ref="AD394:AD401"/>
    <mergeCell ref="AE394:AE401"/>
    <mergeCell ref="V394:V401"/>
    <mergeCell ref="W394:W401"/>
    <mergeCell ref="X394:X401"/>
    <mergeCell ref="Y394:Y401"/>
    <mergeCell ref="Z394:Z401"/>
    <mergeCell ref="Q394:Q401"/>
    <mergeCell ref="R394:R401"/>
    <mergeCell ref="S394:S401"/>
    <mergeCell ref="T394:T401"/>
    <mergeCell ref="U394:U401"/>
    <mergeCell ref="L394:L401"/>
    <mergeCell ref="M394:M401"/>
    <mergeCell ref="N394:N401"/>
    <mergeCell ref="O394:O401"/>
    <mergeCell ref="P394:P401"/>
    <mergeCell ref="G402:G405"/>
    <mergeCell ref="H402:H405"/>
    <mergeCell ref="I402:I405"/>
    <mergeCell ref="J402:J405"/>
    <mergeCell ref="K402:K405"/>
    <mergeCell ref="B402:B405"/>
    <mergeCell ref="C402:C405"/>
    <mergeCell ref="D402:D405"/>
    <mergeCell ref="F402:F405"/>
    <mergeCell ref="AU394:AU401"/>
    <mergeCell ref="AV394:AV401"/>
    <mergeCell ref="AW394:AW401"/>
    <mergeCell ref="AX394:AX401"/>
    <mergeCell ref="AY394:AY401"/>
    <mergeCell ref="AP394:AP401"/>
    <mergeCell ref="AQ394:AQ401"/>
    <mergeCell ref="AR394:AR401"/>
    <mergeCell ref="AS394:AS401"/>
    <mergeCell ref="AT394:AT401"/>
    <mergeCell ref="AK394:AK401"/>
    <mergeCell ref="AL394:AL401"/>
    <mergeCell ref="AM394:AM401"/>
    <mergeCell ref="AN394:AN401"/>
    <mergeCell ref="AO394:AO401"/>
    <mergeCell ref="AF394:AF401"/>
    <mergeCell ref="AG394:AG401"/>
    <mergeCell ref="AH394:AH401"/>
    <mergeCell ref="AI394:AI401"/>
    <mergeCell ref="AJ394:AJ401"/>
    <mergeCell ref="AA394:AA401"/>
    <mergeCell ref="AB394:AB401"/>
    <mergeCell ref="AC394:AC401"/>
    <mergeCell ref="AA402:AA405"/>
    <mergeCell ref="AB402:AB405"/>
    <mergeCell ref="AC402:AC405"/>
    <mergeCell ref="AD402:AD405"/>
    <mergeCell ref="AE402:AE405"/>
    <mergeCell ref="V402:V405"/>
    <mergeCell ref="W402:W405"/>
    <mergeCell ref="X402:X405"/>
    <mergeCell ref="Y402:Y405"/>
    <mergeCell ref="Z402:Z405"/>
    <mergeCell ref="Q402:Q405"/>
    <mergeCell ref="R402:R405"/>
    <mergeCell ref="S402:S405"/>
    <mergeCell ref="T402:T405"/>
    <mergeCell ref="U402:U405"/>
    <mergeCell ref="L402:L405"/>
    <mergeCell ref="M402:M405"/>
    <mergeCell ref="N402:N405"/>
    <mergeCell ref="O402:O405"/>
    <mergeCell ref="P402:P405"/>
    <mergeCell ref="AU402:AU405"/>
    <mergeCell ref="AV402:AV405"/>
    <mergeCell ref="AW402:AW405"/>
    <mergeCell ref="AX402:AX405"/>
    <mergeCell ref="AY402:AY405"/>
    <mergeCell ref="AP402:AP405"/>
    <mergeCell ref="AQ402:AQ405"/>
    <mergeCell ref="AR402:AR405"/>
    <mergeCell ref="AS402:AS405"/>
    <mergeCell ref="AT402:AT405"/>
    <mergeCell ref="AK402:AK405"/>
    <mergeCell ref="AL402:AL405"/>
    <mergeCell ref="AM402:AM405"/>
    <mergeCell ref="AN402:AN405"/>
    <mergeCell ref="AO402:AO405"/>
    <mergeCell ref="AF402:AF405"/>
    <mergeCell ref="AG402:AG405"/>
    <mergeCell ref="AH402:AH405"/>
    <mergeCell ref="AI402:AI405"/>
    <mergeCell ref="AJ402:AJ405"/>
    <mergeCell ref="P409:P411"/>
    <mergeCell ref="Q409:Q411"/>
    <mergeCell ref="R409:R411"/>
    <mergeCell ref="S409:S411"/>
    <mergeCell ref="T409:T411"/>
    <mergeCell ref="K409:K411"/>
    <mergeCell ref="L409:L411"/>
    <mergeCell ref="M409:M411"/>
    <mergeCell ref="N409:N411"/>
    <mergeCell ref="O409:O411"/>
    <mergeCell ref="F409:F411"/>
    <mergeCell ref="G409:G411"/>
    <mergeCell ref="H409:H411"/>
    <mergeCell ref="I409:I411"/>
    <mergeCell ref="J409:J411"/>
    <mergeCell ref="B409:B411"/>
    <mergeCell ref="C409:C411"/>
    <mergeCell ref="D409:D411"/>
    <mergeCell ref="Q412:Q413"/>
    <mergeCell ref="R412:R413"/>
    <mergeCell ref="AO409:AO411"/>
    <mergeCell ref="AP409:AP411"/>
    <mergeCell ref="AQ409:AQ411"/>
    <mergeCell ref="AR409:AR411"/>
    <mergeCell ref="AS409:AS411"/>
    <mergeCell ref="AJ409:AJ411"/>
    <mergeCell ref="AK409:AK411"/>
    <mergeCell ref="AL409:AL411"/>
    <mergeCell ref="AM409:AM411"/>
    <mergeCell ref="AN409:AN411"/>
    <mergeCell ref="AE409:AE411"/>
    <mergeCell ref="AF409:AF411"/>
    <mergeCell ref="AG409:AG411"/>
    <mergeCell ref="AH409:AH411"/>
    <mergeCell ref="AI409:AI411"/>
    <mergeCell ref="Z409:Z411"/>
    <mergeCell ref="AA409:AA411"/>
    <mergeCell ref="AB409:AB411"/>
    <mergeCell ref="AC409:AC411"/>
    <mergeCell ref="AD409:AD411"/>
    <mergeCell ref="U409:U411"/>
    <mergeCell ref="V409:V411"/>
    <mergeCell ref="W409:W411"/>
    <mergeCell ref="X409:X411"/>
    <mergeCell ref="Y409:Y411"/>
    <mergeCell ref="AH412:AH413"/>
    <mergeCell ref="AI412:AI413"/>
    <mergeCell ref="AJ412:AJ413"/>
    <mergeCell ref="AK412:AK413"/>
    <mergeCell ref="AL412:AL413"/>
    <mergeCell ref="AC412:AC413"/>
    <mergeCell ref="AD412:AD413"/>
    <mergeCell ref="AE412:AE413"/>
    <mergeCell ref="AF412:AF413"/>
    <mergeCell ref="AG412:AG413"/>
    <mergeCell ref="X412:X413"/>
    <mergeCell ref="Y412:Y413"/>
    <mergeCell ref="Z412:Z413"/>
    <mergeCell ref="AA412:AA413"/>
    <mergeCell ref="AB412:AB413"/>
    <mergeCell ref="S412:S413"/>
    <mergeCell ref="T412:T413"/>
    <mergeCell ref="U412:U413"/>
    <mergeCell ref="V412:V413"/>
    <mergeCell ref="W412:W413"/>
    <mergeCell ref="AE415:AE420"/>
    <mergeCell ref="AF415:AF420"/>
    <mergeCell ref="AG415:AG420"/>
    <mergeCell ref="AH415:AH420"/>
    <mergeCell ref="AI415:AI420"/>
    <mergeCell ref="Z415:Z420"/>
    <mergeCell ref="AA415:AA420"/>
    <mergeCell ref="AB415:AB420"/>
    <mergeCell ref="AC415:AC420"/>
    <mergeCell ref="AD415:AD420"/>
    <mergeCell ref="U415:U420"/>
    <mergeCell ref="V415:V420"/>
    <mergeCell ref="W415:W420"/>
    <mergeCell ref="X415:X420"/>
    <mergeCell ref="Y415:Y420"/>
    <mergeCell ref="P415:P420"/>
    <mergeCell ref="Q415:Q420"/>
    <mergeCell ref="R415:R420"/>
    <mergeCell ref="S415:S420"/>
    <mergeCell ref="T415:T420"/>
    <mergeCell ref="AT409:AT411"/>
    <mergeCell ref="AU409:AU411"/>
    <mergeCell ref="AV409:AV411"/>
    <mergeCell ref="AW409:AW411"/>
    <mergeCell ref="AX409:AX411"/>
    <mergeCell ref="AT415:AT420"/>
    <mergeCell ref="AU415:AU420"/>
    <mergeCell ref="AV415:AV420"/>
    <mergeCell ref="AW415:AW420"/>
    <mergeCell ref="AX415:AX420"/>
    <mergeCell ref="AO415:AO420"/>
    <mergeCell ref="AP415:AP420"/>
    <mergeCell ref="AQ415:AQ420"/>
    <mergeCell ref="AR415:AR420"/>
    <mergeCell ref="AS415:AS420"/>
    <mergeCell ref="AJ415:AJ420"/>
    <mergeCell ref="AK415:AK420"/>
    <mergeCell ref="AL415:AL420"/>
    <mergeCell ref="AM415:AM420"/>
    <mergeCell ref="AN415:AN420"/>
    <mergeCell ref="AR412:AR413"/>
    <mergeCell ref="AS412:AS413"/>
    <mergeCell ref="AT412:AT413"/>
    <mergeCell ref="AU412:AU413"/>
    <mergeCell ref="AV412:AV413"/>
    <mergeCell ref="AM412:AM413"/>
    <mergeCell ref="AN412:AN413"/>
    <mergeCell ref="AO412:AO413"/>
    <mergeCell ref="AP412:AP413"/>
    <mergeCell ref="AQ412:AQ413"/>
    <mergeCell ref="AY409:AY411"/>
    <mergeCell ref="D412:D413"/>
    <mergeCell ref="AY412:AY413"/>
    <mergeCell ref="D415:D420"/>
    <mergeCell ref="AY415:AY420"/>
    <mergeCell ref="AW412:AW413"/>
    <mergeCell ref="AX412:AX413"/>
    <mergeCell ref="B415:B420"/>
    <mergeCell ref="C415:C420"/>
    <mergeCell ref="F415:F420"/>
    <mergeCell ref="G415:G420"/>
    <mergeCell ref="H415:H420"/>
    <mergeCell ref="I415:I420"/>
    <mergeCell ref="J415:J420"/>
    <mergeCell ref="K415:K420"/>
    <mergeCell ref="L415:L420"/>
    <mergeCell ref="M415:M420"/>
    <mergeCell ref="N415:N420"/>
    <mergeCell ref="O415:O420"/>
    <mergeCell ref="L412:L413"/>
    <mergeCell ref="M412:M413"/>
    <mergeCell ref="N412:N413"/>
    <mergeCell ref="O412:O413"/>
    <mergeCell ref="P412:P413"/>
    <mergeCell ref="G412:G413"/>
    <mergeCell ref="H412:H413"/>
    <mergeCell ref="I412:I413"/>
    <mergeCell ref="J412:J413"/>
    <mergeCell ref="K412:K413"/>
    <mergeCell ref="B412:B413"/>
    <mergeCell ref="C412:C413"/>
    <mergeCell ref="F412:F413"/>
  </mergeCells>
  <conditionalFormatting sqref="AY3:AY245">
    <cfRule type="cellIs" dxfId="4" priority="4" stopIfTrue="1" operator="greaterThan">
      <formula>0.2</formula>
    </cfRule>
  </conditionalFormatting>
  <conditionalFormatting sqref="D194:D245 D3:D192">
    <cfRule type="duplicateValues" dxfId="3" priority="5"/>
  </conditionalFormatting>
  <conditionalFormatting sqref="D193">
    <cfRule type="duplicateValues" dxfId="2" priority="3"/>
  </conditionalFormatting>
  <conditionalFormatting sqref="AY246:AY269">
    <cfRule type="cellIs" dxfId="1" priority="1" stopIfTrue="1" operator="greaterThan">
      <formula>0.2</formula>
    </cfRule>
  </conditionalFormatting>
  <conditionalFormatting sqref="D246:D269">
    <cfRule type="duplicateValues" dxfId="0" priority="2"/>
  </conditionalFormatting>
  <dataValidations count="7">
    <dataValidation type="list" allowBlank="1" showInputMessage="1" showErrorMessage="1" sqref="H193 H3:H134" xr:uid="{68BEB4F4-146A-449F-85CF-F45095D3D68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CCF20FE-2660-4536-A500-13DA3450A06F}">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EEF043D0-56D8-4961-BCEF-BE4FB9B29232}">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8C794AE8-C0CA-4EE3-B3DF-D461FD98B402}">
      <formula1>"Si tiene IVA,No tiene IVA"</formula1>
    </dataValidation>
    <dataValidation type="list" allowBlank="1" showInputMessage="1" showErrorMessage="1" sqref="AO82 O118 AO11 AO121 AB118 AO125 AO128:AO130 AB120:AB131 O120:O131 O43 AB43 AO43 O11 AB11 AO115:AO116 AB63:AB64 AO193 AB193 O193" xr:uid="{34CBABF0-A805-4150-8282-D9A890BE47D1}">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FB14EDBE-B10B-45F9-AE66-CF851DC74218}">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F30404A7-6064-46F4-9FD2-13ED84F17BF0}">
      <formula1>#REF!</formula1>
    </dataValidation>
  </dataValidations>
  <hyperlinks>
    <hyperlink ref="K149" r:id="rId1" xr:uid="{B9CBE53A-EA33-4346-9329-C214745718B3}"/>
    <hyperlink ref="X149" r:id="rId2" xr:uid="{8A25FDA1-A735-49D4-88B1-5D5FA5D7DC13}"/>
    <hyperlink ref="AK149" r:id="rId3" xr:uid="{3A31DBC3-3218-4204-B086-993BB1BF9ACE}"/>
    <hyperlink ref="K150" r:id="rId4" xr:uid="{1AEB9F4D-054A-4C4A-88BF-5916780454BE}"/>
    <hyperlink ref="X150" r:id="rId5" xr:uid="{7C282DF2-975C-416B-AC45-2F20B7D37C32}"/>
    <hyperlink ref="AK150" r:id="rId6" xr:uid="{FB6639E6-7C08-4C1B-B143-B6DD58C72A64}"/>
    <hyperlink ref="K92" r:id="rId7" xr:uid="{D50A6A30-52F9-4C5D-A4A6-209432D92BCA}"/>
    <hyperlink ref="X92" r:id="rId8" xr:uid="{D9C2C980-1C9D-461A-8CF6-C6F207425FF0}"/>
    <hyperlink ref="X94" r:id="rId9" xr:uid="{8794181C-F3AD-4232-A9DF-5D11F1B72432}"/>
    <hyperlink ref="AK232" r:id="rId10" xr:uid="{4CD9453C-C63F-4BCA-A7B5-0B3BDF6801B6}"/>
    <hyperlink ref="K14" r:id="rId11" xr:uid="{6226F635-7004-4ED2-B32B-D11BCC4FF1F2}"/>
    <hyperlink ref="AK14" r:id="rId12" xr:uid="{D1B7B33A-E2A7-4D3E-815B-FE5C39122410}"/>
    <hyperlink ref="AK82" r:id="rId13" xr:uid="{FDEC736D-BF74-49D1-8E1A-F6315E20D6A5}"/>
    <hyperlink ref="X90" r:id="rId14" xr:uid="{2CC654C9-2420-401D-993E-5FEB7D96AE18}"/>
    <hyperlink ref="AK90" r:id="rId15" xr:uid="{50BC968D-0B76-4F63-93F7-5C3734695F0A}"/>
    <hyperlink ref="K91" r:id="rId16" xr:uid="{605824E5-640B-4686-9169-DADEBF1B3B91}"/>
    <hyperlink ref="X91" r:id="rId17" xr:uid="{B027418D-F101-4AA9-8F92-9FC8614A042C}"/>
    <hyperlink ref="AK91" r:id="rId18" xr:uid="{95355DE5-4CF0-44C3-BE7A-082F55E677D5}"/>
    <hyperlink ref="X93" r:id="rId19" xr:uid="{F27BB8FB-2277-4D8F-AE28-0E4E647FFD5C}"/>
    <hyperlink ref="AK93" r:id="rId20" xr:uid="{1CC940F6-6306-466F-A6D2-9D0C87C86006}"/>
    <hyperlink ref="X95" r:id="rId21" xr:uid="{C1E72D5C-6814-48A1-903F-16896D831BF5}"/>
    <hyperlink ref="K96" r:id="rId22" xr:uid="{25EE6980-8544-41A2-9157-35D0544F5DC3}"/>
    <hyperlink ref="X96" r:id="rId23" xr:uid="{C8D1D2AE-7EF1-49E1-9931-0DCA2E758590}"/>
    <hyperlink ref="K97" r:id="rId24" xr:uid="{86946742-36B3-455F-B31C-2EE1D1EB5C6B}"/>
    <hyperlink ref="X97" r:id="rId25" xr:uid="{76C6AFDE-015C-4A1F-8472-64EA4D702DDC}"/>
    <hyperlink ref="AK97" r:id="rId26" xr:uid="{B550C1D9-45B9-4601-931F-BD6442D0D767}"/>
    <hyperlink ref="X98" r:id="rId27" xr:uid="{79FD723B-5DC2-4BCC-AB6D-4F457A3B1C00}"/>
    <hyperlink ref="AK99" r:id="rId28" xr:uid="{801C4D78-B77F-4AD7-942E-F81981655D7F}"/>
    <hyperlink ref="K100" r:id="rId29" xr:uid="{23D0C8BA-B266-4948-ABEA-F35D60EE50FF}"/>
    <hyperlink ref="X100" r:id="rId30" xr:uid="{497B2CC3-2CB8-4270-B3D2-151545C4D305}"/>
    <hyperlink ref="K110" r:id="rId31" xr:uid="{4E7D3BF6-9D29-48B4-8E39-499CA4F08601}"/>
    <hyperlink ref="X110" r:id="rId32" xr:uid="{EF9F9F30-6457-45D2-BD03-6204BACBFD7A}"/>
    <hyperlink ref="AK110" r:id="rId33" xr:uid="{CB39689D-AABF-4014-8AC4-CA15A8E327F6}"/>
    <hyperlink ref="X111" r:id="rId34" xr:uid="{B6634CA6-EA19-4184-82E9-1B008913C634}"/>
    <hyperlink ref="M11" r:id="rId35" xr:uid="{F4D0B61F-7B59-44DD-9A0F-BE887B17780C}"/>
    <hyperlink ref="K104" r:id="rId36" xr:uid="{5A0C5C04-EACD-4C0D-A78A-4036F56A9A3D}"/>
    <hyperlink ref="X112" r:id="rId37" xr:uid="{3684EF9F-5851-4B07-ACD4-5F109B9A050C}"/>
    <hyperlink ref="X182" r:id="rId38" xr:uid="{58F15534-BD20-4A21-83C5-F6CBDD7F374F}"/>
    <hyperlink ref="AK112" r:id="rId39" xr:uid="{4B4768B5-8C4B-4251-A201-705DAEBE4D3A}"/>
    <hyperlink ref="X104" r:id="rId40" xr:uid="{B3ABBAB5-732D-410F-9931-B111CD68DC3A}"/>
    <hyperlink ref="X246" r:id="rId41" xr:uid="{3D86CF3F-A233-4ED0-8D95-3AAFFC4A2319}"/>
    <hyperlink ref="K113" r:id="rId42" xr:uid="{EB7CC914-A0AD-4B7A-BD3D-C4EAA87A77BF}"/>
    <hyperlink ref="X113" r:id="rId43" xr:uid="{FAD2F398-1CDB-4965-8A10-B498F174D35D}"/>
    <hyperlink ref="X114" r:id="rId44" xr:uid="{EBF7DDE4-331B-4C64-83EF-518279CAAEF6}"/>
    <hyperlink ref="AK114" r:id="rId45" xr:uid="{B8BDA4A0-CC1A-46F2-B91B-4E7F3B7CA7AB}"/>
    <hyperlink ref="K115" r:id="rId46" xr:uid="{0BABDA0C-47BE-44CC-B27F-AF56243B9E46}"/>
    <hyperlink ref="X115" r:id="rId47" xr:uid="{77A49246-D13C-40C4-8A48-B6B1330AE331}"/>
    <hyperlink ref="AK115" r:id="rId48" xr:uid="{7AF5033F-80DD-4977-A42F-55E317FE6947}"/>
    <hyperlink ref="K116" r:id="rId49" xr:uid="{475FFD5C-10AD-461E-AE96-5D344E5ECC12}"/>
    <hyperlink ref="X116" r:id="rId50" xr:uid="{7DB171E6-EEE2-4C94-9A6F-FEFF9C748489}"/>
    <hyperlink ref="AK116" r:id="rId51" xr:uid="{D049D5E0-C7B1-4D49-9D23-442D82807D7A}"/>
    <hyperlink ref="K51" r:id="rId52" xr:uid="{C0EAB350-7D0F-44F5-9E13-538B34E11F1D}"/>
    <hyperlink ref="AK51" r:id="rId53" xr:uid="{002C2C66-6565-4FB2-9EF4-23701AA4D8B4}"/>
    <hyperlink ref="X118" r:id="rId54" xr:uid="{EB405170-3D6D-4C0F-841A-3013BA195CB4}"/>
    <hyperlink ref="K118" r:id="rId55" xr:uid="{FE38296C-010D-4CF7-B461-6370C173B4C4}"/>
    <hyperlink ref="X119" r:id="rId56" xr:uid="{75A33542-3BC4-4C60-821C-5A53CC8F2DE3}"/>
    <hyperlink ref="K122" r:id="rId57" xr:uid="{40AB0F45-245B-4ABB-9081-A5406DE61796}"/>
    <hyperlink ref="X122" r:id="rId58" xr:uid="{0654EDFC-8A3A-409F-999F-2271EF5D90B0}"/>
    <hyperlink ref="AK122" r:id="rId59" xr:uid="{1C7470D2-8281-4457-9C76-1B0751214A71}"/>
    <hyperlink ref="K123" r:id="rId60" xr:uid="{2A1C07E5-D878-4A2E-A503-F168841899D9}"/>
    <hyperlink ref="AK123" r:id="rId61" xr:uid="{69ABDBFC-9F8C-4903-B744-10461DE73030}"/>
    <hyperlink ref="X126" r:id="rId62" xr:uid="{6A602DC0-DC2E-47D4-B982-4F782CCDDEA5}"/>
    <hyperlink ref="AK126" r:id="rId63" xr:uid="{FBA469EA-C9EA-4EC0-BB1F-AB57203C2516}"/>
    <hyperlink ref="K65" r:id="rId64" xr:uid="{86C974EA-ECF0-4B66-A741-2880349CF6BB}"/>
    <hyperlink ref="X65" r:id="rId65" xr:uid="{C039E15C-E36F-4EB2-926F-F6FCDB921C07}"/>
    <hyperlink ref="AK65" r:id="rId66" xr:uid="{C368A6C8-A1D5-4307-8BAA-DEE7ED65E9D9}"/>
    <hyperlink ref="K19" r:id="rId67" xr:uid="{2E1D86A7-CA60-4698-BD7E-B185FA351E77}"/>
    <hyperlink ref="X19" r:id="rId68" xr:uid="{90B0A36D-32CB-4D67-A20A-0327BE15856B}"/>
    <hyperlink ref="AK19" r:id="rId69" xr:uid="{E33CC03F-B6DC-4999-93DE-0F5D3B727D63}"/>
    <hyperlink ref="K72" r:id="rId70" xr:uid="{C30AE63C-33F0-4B11-BEC4-F94C79C953FB}"/>
    <hyperlink ref="AK72" r:id="rId71" xr:uid="{FF6CD209-B576-4E31-8A3D-3FA7660888F7}"/>
    <hyperlink ref="K127" r:id="rId72" xr:uid="{99247EF3-E1D1-4BE7-96DA-8B4745D8BB1F}"/>
    <hyperlink ref="X127" r:id="rId73" xr:uid="{632D6D08-BFA1-40B7-A092-E2F036606D41}"/>
    <hyperlink ref="AK127" r:id="rId74" xr:uid="{3907B96B-B937-411C-9C89-759AE3EF92DD}"/>
    <hyperlink ref="K128" r:id="rId75" xr:uid="{FA39903A-7997-4E8E-AE2B-2B000C02A0AD}"/>
    <hyperlink ref="X128" r:id="rId76" xr:uid="{A25B3E1B-4BF8-4CEA-9AE4-C1C92AF55223}"/>
    <hyperlink ref="AK128" r:id="rId77" xr:uid="{4FC7D25B-4D68-4C73-A62D-21976E89E32F}"/>
    <hyperlink ref="X136" r:id="rId78" xr:uid="{3BF6859E-8355-4A72-A65D-A7CF515FD249}"/>
    <hyperlink ref="K140" r:id="rId79" xr:uid="{F94FEBFC-851B-4953-861E-AC82B87D82C0}"/>
    <hyperlink ref="X140" r:id="rId80" xr:uid="{E779C840-8FDE-4EE7-BDEF-4117ED56FE29}"/>
    <hyperlink ref="K144" r:id="rId81" xr:uid="{E88158A1-7F9F-4AA6-9FA6-4D124C1A6650}"/>
    <hyperlink ref="K145" r:id="rId82" xr:uid="{AFE6C303-E354-487E-A148-DB83FFE3BF9D}"/>
    <hyperlink ref="X145" r:id="rId83" xr:uid="{BFC82261-B43A-45D9-B60A-94976E1E02F6}"/>
    <hyperlink ref="AK145" r:id="rId84" xr:uid="{1BA3B4AE-4D90-4288-B1C2-065BC72D39C7}"/>
    <hyperlink ref="X146" r:id="rId85" xr:uid="{AC105F5B-E678-4E0E-B11B-5982F85D5CFB}"/>
    <hyperlink ref="AK146" r:id="rId86" xr:uid="{E1DD70CF-8449-4926-ADAC-3590B2E28BED}"/>
    <hyperlink ref="K147" r:id="rId87" xr:uid="{C9999464-1588-4833-8795-7068C6CC651D}"/>
    <hyperlink ref="X147" r:id="rId88" xr:uid="{16166217-2590-4198-8A20-BEFF0AA7EB78}"/>
    <hyperlink ref="K148" r:id="rId89" xr:uid="{7AEB9519-6E79-4C12-AF8C-B656E1BC0B42}"/>
    <hyperlink ref="X148" r:id="rId90" xr:uid="{29000B22-D319-4F8C-BAD8-E7E9DBA2DF73}"/>
    <hyperlink ref="AK108" r:id="rId91" xr:uid="{592BA6A0-8AB5-4DAC-AFEE-C1D7C42E54FC}"/>
    <hyperlink ref="AK183" r:id="rId92" xr:uid="{1C321B88-025F-4D1C-95C9-6F8B0AC85BC0}"/>
    <hyperlink ref="K10" r:id="rId93" xr:uid="{F1FC8760-1A02-4603-8986-AB16064BD8BF}"/>
    <hyperlink ref="K142" r:id="rId94" xr:uid="{45BF40C8-DA28-4BD8-B786-6E77285E8D40}"/>
    <hyperlink ref="AK10" r:id="rId95" xr:uid="{DDFB2668-DFF6-4D2D-A800-B059459760F2}"/>
    <hyperlink ref="X10" r:id="rId96" xr:uid="{F977FF09-20CE-4E0D-AA56-1ADDA46A0DDB}"/>
    <hyperlink ref="X108" r:id="rId97" xr:uid="{AEF3E25C-565A-4361-B7F1-147E46530966}"/>
    <hyperlink ref="AK11" r:id="rId98" xr:uid="{FE128203-BFBE-4E2A-A8A8-85A24B6E4A1D}"/>
    <hyperlink ref="AK107" r:id="rId99" xr:uid="{DE621689-4E69-4A85-84F1-E1E6B3235855}"/>
    <hyperlink ref="AK31:AK32" r:id="rId100" display="ANGIE PACHÓN _VARIOS 19-02-2026.pdf" xr:uid="{A815B849-8663-4300-B57E-5935A4A4D64B}"/>
    <hyperlink ref="X186" r:id="rId101" xr:uid="{46DB1E36-44FD-4316-AC21-C7F6064BA815}"/>
    <hyperlink ref="X187" r:id="rId102" xr:uid="{7450D31A-3113-4532-8B52-880182669F52}"/>
    <hyperlink ref="Z187" r:id="rId103" xr:uid="{F839C09B-9894-4A6A-BDD4-BEE4252F89D5}"/>
    <hyperlink ref="X188" r:id="rId104" xr:uid="{FDBCED7A-D387-4812-BD4B-21F260B597F6}"/>
    <hyperlink ref="Z188" r:id="rId105" xr:uid="{FCF5D25E-C0FE-4EFD-8C80-F6BFC8C7D4C5}"/>
    <hyperlink ref="X85" r:id="rId106" xr:uid="{E8B53E01-B62C-46F9-8E78-88D5BC8010FD}"/>
    <hyperlink ref="K151" r:id="rId107" xr:uid="{3F5A0AB1-1B00-4F32-A460-9CFFCD570AFB}"/>
    <hyperlink ref="X151" r:id="rId108" xr:uid="{12887B8E-0F74-46CC-9466-AD89AAACF459}"/>
    <hyperlink ref="AK151" r:id="rId109" xr:uid="{6D24B37C-8D8F-49CF-B78E-BEF4E8550C98}"/>
    <hyperlink ref="X152" r:id="rId110" xr:uid="{E9475893-5539-493D-9F35-A5F1BDAEC890}"/>
    <hyperlink ref="AK152" r:id="rId111" xr:uid="{803E4A6B-D2B0-4A2D-B1AC-D3F7BE312794}"/>
    <hyperlink ref="X155" r:id="rId112" xr:uid="{05B015E2-4C66-470C-982F-ECA0586323DA}"/>
    <hyperlink ref="AK155" r:id="rId113" xr:uid="{93152E8F-C419-413D-B9A2-620FA3142DD1}"/>
    <hyperlink ref="X156" r:id="rId114" xr:uid="{C7D15709-049E-4CFC-8335-1AEADA7ECB0B}"/>
    <hyperlink ref="AK156" r:id="rId115" xr:uid="{A61CC26B-83BE-4252-8BC7-1A8214DE1943}"/>
    <hyperlink ref="K155" r:id="rId116" xr:uid="{92A2BD1E-27E2-4CE2-8DF1-7117D574478E}"/>
    <hyperlink ref="K157" r:id="rId117" xr:uid="{D7D73689-29AC-4BA3-A739-1E9E3B569B24}"/>
    <hyperlink ref="X157" r:id="rId118" xr:uid="{D393B837-BF26-42A3-8D0D-06B2F73B365A}"/>
    <hyperlink ref="X159" r:id="rId119" xr:uid="{D51E2FD0-121B-4F61-8A9F-B7658CF3A5E0}"/>
    <hyperlink ref="AK159" r:id="rId120" xr:uid="{9CE81EB0-131A-464A-B62C-3C1E9CB3C66E}"/>
    <hyperlink ref="K160" r:id="rId121" xr:uid="{0B39452B-ED0D-4741-A60F-64DAA7340AC4}"/>
    <hyperlink ref="X160" r:id="rId122" xr:uid="{9F18157C-0924-446C-955B-71959A200BB2}"/>
    <hyperlink ref="X101" r:id="rId123" xr:uid="{8E7E0536-15AC-41BF-84AA-7A808C77B242}"/>
    <hyperlink ref="AK101" r:id="rId124" xr:uid="{804982B6-0A06-48F8-BAD2-0F08C1F50262}"/>
    <hyperlink ref="K241" r:id="rId125" xr:uid="{6CA4F2C7-2E45-4669-8BA5-DA50204EEADB}"/>
    <hyperlink ref="X241" r:id="rId126" xr:uid="{F75CDB4E-DB2E-4036-B2B6-B5499791A4A8}"/>
    <hyperlink ref="AK241" r:id="rId127" xr:uid="{B339212A-C083-428E-AF32-D2273E464C73}"/>
    <hyperlink ref="K243" r:id="rId128" xr:uid="{479D6458-9AB3-4567-AC5C-CE9667C40A86}"/>
    <hyperlink ref="X243" r:id="rId129" xr:uid="{1B16FEB9-0697-4876-A9E8-A987335098DC}"/>
    <hyperlink ref="AK243" r:id="rId130" xr:uid="{0DA52074-456F-46C4-818A-F438AD24F773}"/>
    <hyperlink ref="AK165" r:id="rId131" xr:uid="{DC2E993A-86EF-45DF-A2F6-1D9AC2525987}"/>
    <hyperlink ref="X165" r:id="rId132" xr:uid="{91DEC3D4-E00B-49AD-BE80-4807DC41BEE7}"/>
    <hyperlink ref="K165" r:id="rId133" xr:uid="{52DC416C-B655-4FBB-AA22-0BF056A6CCB8}"/>
    <hyperlink ref="K166" r:id="rId134" xr:uid="{77C03711-B2BC-4FB8-B135-5D763B39A80C}"/>
    <hyperlink ref="AK166" r:id="rId135" xr:uid="{92DEE194-A378-4AEB-B443-64BFF458DF7A}"/>
    <hyperlink ref="X166" r:id="rId136" xr:uid="{06588F05-2A11-4627-B9BF-F5FE4F39F63A}"/>
    <hyperlink ref="K167" r:id="rId137" xr:uid="{C79E4755-19D6-406F-A51B-AC153F2E3464}"/>
    <hyperlink ref="X167" r:id="rId138" xr:uid="{6CC48146-F57D-4A6E-9770-1BFFD8219BAC}"/>
    <hyperlink ref="K169" r:id="rId139" xr:uid="{D1A4D3F6-2A60-4984-9DE1-6A6C9BF943BF}"/>
    <hyperlink ref="X169" r:id="rId140" xr:uid="{1A706428-9C88-4108-845A-3759D613FE69}"/>
    <hyperlink ref="AK169" r:id="rId141" xr:uid="{1F686ECE-CB49-4074-B0AA-E9D91EEFBEA2}"/>
    <hyperlink ref="X170" r:id="rId142" xr:uid="{8204D80D-860C-472E-B80A-F70BA31A1C08}"/>
    <hyperlink ref="K170" r:id="rId143" xr:uid="{C15C9A05-5632-4613-8242-9BDA822354D5}"/>
    <hyperlink ref="AK170" r:id="rId144" xr:uid="{587A4724-83CB-4385-8D5F-C1672C752C76}"/>
    <hyperlink ref="K171" r:id="rId145" xr:uid="{E0E8346E-76F3-469D-8161-A70E1E12B6C0}"/>
    <hyperlink ref="X171" r:id="rId146" xr:uid="{7F2D7C2C-8131-484C-878D-2E67E9D073B4}"/>
    <hyperlink ref="AK171" r:id="rId147" xr:uid="{D70F7C7E-8340-4272-BDAC-8263D8EC8B39}"/>
    <hyperlink ref="K172" r:id="rId148" xr:uid="{AED885A6-963B-4936-B329-8D83CD368428}"/>
    <hyperlink ref="X172" r:id="rId149" xr:uid="{CBCEC38B-4807-48D2-A24D-67E7EAB8EB36}"/>
    <hyperlink ref="AK172" r:id="rId150" xr:uid="{CD765B1C-6E7B-4308-8ACD-626FB3509E63}"/>
    <hyperlink ref="K173" r:id="rId151" xr:uid="{04E17805-4874-4BCD-9E39-1868B7654D3C}"/>
    <hyperlink ref="X173" r:id="rId152" xr:uid="{4F26F05B-72D6-46BD-9A64-1C32563724E6}"/>
    <hyperlink ref="AK173" r:id="rId153" xr:uid="{5323AD95-5A9B-4B93-A084-C3E15347E29E}"/>
    <hyperlink ref="AK174" r:id="rId154" xr:uid="{3C014A54-F271-4416-AC56-B92155FE9881}"/>
    <hyperlink ref="K174" r:id="rId155" xr:uid="{5E14461A-82B2-46EA-BB7C-9A814E2E94E8}"/>
    <hyperlink ref="K175" r:id="rId156" xr:uid="{516A19BC-415B-419D-A692-82B6C8D4702E}"/>
    <hyperlink ref="X175" r:id="rId157" xr:uid="{91C47C24-E747-4FFF-8DD3-2F89A484BAD8}"/>
    <hyperlink ref="AK175" r:id="rId158" xr:uid="{7B0C3CA0-70F1-4FFE-BBF9-BDD30ED3C0A4}"/>
    <hyperlink ref="K176" r:id="rId159" xr:uid="{8CD78F78-8CE5-4A34-A15D-08BDE65A0D2B}"/>
    <hyperlink ref="X176" r:id="rId160" xr:uid="{3AE46FB1-4456-4256-B737-8BE91F494650}"/>
    <hyperlink ref="AK176" r:id="rId161" xr:uid="{93CE2A5C-A0C7-4D2B-B737-C173FFD8795F}"/>
    <hyperlink ref="K177" r:id="rId162" xr:uid="{7776050E-D97C-4599-AA7C-DBA9F705E0C9}"/>
    <hyperlink ref="X177" r:id="rId163" xr:uid="{CFD22BA5-B304-41AA-88B3-BBD0BCF12D61}"/>
    <hyperlink ref="AK177" r:id="rId164" xr:uid="{0A4D95A7-0B90-4E84-9942-72F7CCC2323D}"/>
    <hyperlink ref="K178" r:id="rId165" xr:uid="{955D4EBC-26A6-4975-94A7-AF66A8B393A6}"/>
    <hyperlink ref="X178" r:id="rId166" xr:uid="{28E610A8-34AE-4279-ABDA-02FBA7F8A1E2}"/>
    <hyperlink ref="AK178" r:id="rId167" xr:uid="{AFF66CFD-A34B-40E3-9E42-6A9892432FB5}"/>
    <hyperlink ref="K179" r:id="rId168" xr:uid="{A1A3DFD5-8AA9-4223-A79F-18E6307B8485}"/>
    <hyperlink ref="AK179" r:id="rId169" xr:uid="{D4105D1B-F894-441D-9CED-23F78F0BB79D}"/>
    <hyperlink ref="X179" r:id="rId170" xr:uid="{5C841758-D00C-432B-B443-B573F1EB7E01}"/>
    <hyperlink ref="K180" r:id="rId171" xr:uid="{EA5CC401-1AEE-4D8A-8F1C-72C65873BEA8}"/>
    <hyperlink ref="X180" r:id="rId172" xr:uid="{4E888288-5BAA-49CB-BC24-8AE04422BB2A}"/>
    <hyperlink ref="AK180" r:id="rId173" xr:uid="{8DC1A840-887D-494A-AD11-2226EC07E3DC}"/>
    <hyperlink ref="X181" r:id="rId174" xr:uid="{64DD6F3C-BB4E-416D-8F7F-8BD316F4CD4F}"/>
    <hyperlink ref="AK181" r:id="rId175" xr:uid="{8F10CB87-665A-4E13-A0BD-F009F8F86E27}"/>
    <hyperlink ref="K190" r:id="rId176" xr:uid="{BCCE4BB5-F25C-41B8-A9DD-2B7B263C3D19}"/>
    <hyperlink ref="AK190" r:id="rId177" xr:uid="{245CAD70-E92C-4BE5-917D-CC966F0B3E26}"/>
    <hyperlink ref="K194" r:id="rId178" xr:uid="{11CA7A5E-57B0-471F-B999-6DEB141B2BE0}"/>
    <hyperlink ref="X194" r:id="rId179" xr:uid="{C52C6D6E-B1D8-4E5C-B6E3-12D06629C7E3}"/>
    <hyperlink ref="AK194" r:id="rId180" xr:uid="{6AC0936D-C073-4ED2-8FA5-293660C5D90F}"/>
    <hyperlink ref="X195" r:id="rId181" xr:uid="{B5647FF9-E3EA-4E50-9202-5C3163AF2B97}"/>
    <hyperlink ref="AK195" r:id="rId182" xr:uid="{1C845F24-6867-49F1-AB85-E1694B87DB00}"/>
    <hyperlink ref="K195" r:id="rId183" xr:uid="{78C76A49-1DCA-4E4E-913B-7EE0F9C79495}"/>
    <hyperlink ref="K201" r:id="rId184" xr:uid="{6DB94FA2-4010-4865-9880-3DBCCBCC7D07}"/>
    <hyperlink ref="X201" r:id="rId185" xr:uid="{3D273BDF-01F3-4EF2-957A-B87A8DD62B49}"/>
    <hyperlink ref="AK201" r:id="rId186" xr:uid="{C9616A7F-BB0A-4E64-89C6-9A198FC334BA}"/>
    <hyperlink ref="K202" r:id="rId187" xr:uid="{27D8608F-3963-43A0-A603-B32196699362}"/>
    <hyperlink ref="X202" r:id="rId188" xr:uid="{6C587BEE-4598-4A24-B1B7-686EFE7AC2E9}"/>
    <hyperlink ref="AK202" r:id="rId189" xr:uid="{3561690F-F19E-4B7A-8766-3D2E5AE20B72}"/>
    <hyperlink ref="K203" r:id="rId190" xr:uid="{1C5FAE2D-C718-490D-898B-BD6C39D7B3D8}"/>
    <hyperlink ref="X203" r:id="rId191" xr:uid="{C0DDBEC0-0898-47BA-A523-0D65FA9E7184}"/>
    <hyperlink ref="AK203" r:id="rId192" xr:uid="{415279C7-B62A-4114-A3C4-2B7885A95DEB}"/>
    <hyperlink ref="K229" r:id="rId193" xr:uid="{1AD35D81-35F7-4F4B-9875-37125E51C5BF}"/>
    <hyperlink ref="AK229" r:id="rId194" xr:uid="{34586914-9F21-43B7-B28B-9E766A63FFA1}"/>
    <hyperlink ref="K230" r:id="rId195" xr:uid="{E4A739F2-C7B8-4219-9A5B-D73122E84697}"/>
    <hyperlink ref="AK230" r:id="rId196" xr:uid="{A57CB662-39D3-4CB5-A849-685F72166A49}"/>
    <hyperlink ref="K236" r:id="rId197" xr:uid="{B56E6ACD-B222-49CE-BA3F-A2691D40386C}"/>
    <hyperlink ref="X229" r:id="rId198" xr:uid="{82A14662-43D0-44CB-BC1A-B4BE228D0B47}"/>
    <hyperlink ref="X230" r:id="rId199" xr:uid="{580D2C86-7627-412B-B384-A34B51BB324E}"/>
    <hyperlink ref="X236" r:id="rId200" xr:uid="{5DEA13B2-6560-4E53-9ACA-2BE482C0619A}"/>
    <hyperlink ref="AK236" r:id="rId201" xr:uid="{E35494CF-CF07-4A6B-AB40-ED3879C31B48}"/>
    <hyperlink ref="K237" r:id="rId202" xr:uid="{367993DD-6693-4959-A8CA-0BD6D907814A}"/>
    <hyperlink ref="X237" r:id="rId203" xr:uid="{10F77A8A-D0D7-47D7-9548-337601A45428}"/>
    <hyperlink ref="AK237" r:id="rId204" xr:uid="{B5B991C8-CBB2-408A-AF4D-8AEDE578622E}"/>
    <hyperlink ref="K239" r:id="rId205" xr:uid="{25E54A26-8B24-4E3B-9DA8-9BFD252BB605}"/>
    <hyperlink ref="AK239" r:id="rId206" xr:uid="{1EDBAE5C-E179-417C-85EF-DF53A0A66381}"/>
    <hyperlink ref="K242" r:id="rId207" xr:uid="{DF10018A-2388-427B-BB96-1ABCB90CCCDF}"/>
    <hyperlink ref="X242" r:id="rId208" xr:uid="{554C55FE-DAF2-4659-9520-0E784EB170FB}"/>
    <hyperlink ref="AK242" r:id="rId209" xr:uid="{4CB614E1-B8A9-48BD-A569-12763D417735}"/>
    <hyperlink ref="K244" r:id="rId210" xr:uid="{A190DD47-AAD8-4D2D-976E-4B853E9B187C}"/>
    <hyperlink ref="X244" r:id="rId211" xr:uid="{746AB2B7-DCD0-44E9-AF6A-F673C3F4DA8F}"/>
    <hyperlink ref="AK244" r:id="rId212" xr:uid="{7E06D67E-8C14-49B3-93C4-8E1E33A737F0}"/>
    <hyperlink ref="K189" r:id="rId213" xr:uid="{CF8785AC-4FB9-463F-8D0E-69E5F04DD00E}"/>
    <hyperlink ref="K181" r:id="rId214" xr:uid="{DF6B4D32-8CD0-41D8-96B6-EA488C06A646}"/>
    <hyperlink ref="X189" r:id="rId215" xr:uid="{887A7875-7C43-4EC5-982A-145A4A9DD034}"/>
    <hyperlink ref="AK189" r:id="rId216" xr:uid="{D51F8393-4950-40B1-969E-F719EBFC448C}"/>
    <hyperlink ref="AK88" r:id="rId217" xr:uid="{D60B5363-48F9-48CF-946C-45CFAF1895F6}"/>
    <hyperlink ref="Z88" r:id="rId218" xr:uid="{9648B78D-5217-46D3-AC85-4F78A7D11C35}"/>
    <hyperlink ref="M88" r:id="rId219" xr:uid="{6E006769-6198-45B5-8503-17B65144CC33}"/>
    <hyperlink ref="K88" r:id="rId220" xr:uid="{5A7734C0-120B-494D-90AD-F0A1D049D60C}"/>
    <hyperlink ref="X88" r:id="rId221" xr:uid="{E732FBBC-2D13-4A5C-9BAB-4BBE2E6478C0}"/>
    <hyperlink ref="X82" r:id="rId222" xr:uid="{8CDC0559-3324-4354-9898-72AC6BD96E36}"/>
    <hyperlink ref="X89" r:id="rId223" xr:uid="{125A18B1-A0FD-4E06-AE71-705EBC34AB13}"/>
    <hyperlink ref="K114" r:id="rId224" xr:uid="{A111AE32-D3C9-4577-8BB1-38136249588F}"/>
    <hyperlink ref="X174" r:id="rId225" xr:uid="{E43B8F19-A766-4961-B42C-FF953686E91B}"/>
    <hyperlink ref="X239" r:id="rId226" xr:uid="{0133597C-C284-4697-BD1A-AE2DC374E4C4}"/>
    <hyperlink ref="AK89" r:id="rId227" xr:uid="{E9FE7247-1A1D-46E1-9926-8D65C2C00B3B}"/>
    <hyperlink ref="AK94" r:id="rId228" xr:uid="{91946ED3-6D0B-4D68-A0E6-33D0EF07CFA8}"/>
    <hyperlink ref="AK96" r:id="rId229" xr:uid="{C9D7EF0F-A428-42A6-91CE-551CB18EC170}"/>
    <hyperlink ref="AK98" r:id="rId230" xr:uid="{A0AAEF69-8C63-4A7C-A184-E851697DB9EA}"/>
    <hyperlink ref="AK111" r:id="rId231" xr:uid="{9C6DDB29-29D2-4A32-9915-817BB6DE5E9F}"/>
    <hyperlink ref="AK113" r:id="rId232" xr:uid="{1D46DA22-DEC9-4FFC-BF5D-4C7A04DEA24A}"/>
    <hyperlink ref="AK148" r:id="rId233" xr:uid="{51DB1987-EC50-49E3-BBA5-FDC1ADE6C88E}"/>
    <hyperlink ref="K238" r:id="rId234" xr:uid="{8FDD4E93-16C8-43F8-8397-4948C53874E2}"/>
    <hyperlink ref="X238" r:id="rId235" xr:uid="{25AC75E7-08D6-4518-BE5E-69F8CA10C489}"/>
    <hyperlink ref="AK238" r:id="rId236" xr:uid="{0AB7D28A-DCF2-48EA-A11F-0CD92A6CB88A}"/>
    <hyperlink ref="K89" r:id="rId237" xr:uid="{E4026BD5-4714-4D11-9199-AD8EDADCEBA3}"/>
    <hyperlink ref="K93" r:id="rId238" xr:uid="{068F061A-B119-4CED-A64A-4C9B57D0C116}"/>
    <hyperlink ref="K94" r:id="rId239" xr:uid="{F9BB00E7-C8A3-4DBC-9A6E-D09F4DAA3C35}"/>
    <hyperlink ref="K95" r:id="rId240" xr:uid="{2669805F-B842-4BC2-92C1-A1AE6BB86D27}"/>
    <hyperlink ref="K98" r:id="rId241" xr:uid="{BBBABABA-EC65-4CDA-B7F5-984DE781BA72}"/>
    <hyperlink ref="K111" r:id="rId242" xr:uid="{1D783073-8BFB-41F9-ADDB-926311EA3280}"/>
    <hyperlink ref="K119" r:id="rId243" xr:uid="{39591388-4814-403A-A404-E61609FDC768}"/>
    <hyperlink ref="K159" r:id="rId244" xr:uid="{994E7DE3-7221-4766-A7A7-DF4D82C14999}"/>
    <hyperlink ref="K191" r:id="rId245" xr:uid="{4D5443A6-0DCA-4A29-A98C-E3565E4C63E9}"/>
    <hyperlink ref="X191" r:id="rId246" xr:uid="{301CBB94-545E-4205-8EA9-03A105CA47AE}"/>
    <hyperlink ref="AK191" r:id="rId247" xr:uid="{2EDDF4BF-811B-4992-9BBD-1E3DBF2EDB79}"/>
    <hyperlink ref="K240" r:id="rId248" xr:uid="{8A90F37A-C506-4225-ADD1-AD0001D39C09}"/>
    <hyperlink ref="X240" r:id="rId249" xr:uid="{A48555E3-77EB-43ED-B880-23E8AE8E8908}"/>
    <hyperlink ref="AK119" r:id="rId250" xr:uid="{65537570-22A3-4513-B9A5-026FA65BF10F}"/>
    <hyperlink ref="AK100" r:id="rId251" xr:uid="{3AC386F3-F847-4099-95CF-2A5CB3A0CD34}"/>
    <hyperlink ref="AK95" r:id="rId252" xr:uid="{D2FA8D0F-CB0D-46AB-918D-80662B311EB0}"/>
    <hyperlink ref="K112" r:id="rId253" xr:uid="{4804D50D-4E0A-4D59-A892-D81D5ED38CA3}"/>
    <hyperlink ref="X99" r:id="rId254" xr:uid="{B8DDF94A-7F2B-4CEC-82F3-4961CD759A33}"/>
    <hyperlink ref="K82" r:id="rId255" xr:uid="{2D48BA9E-6A56-48EC-BD2F-A38DE46320E2}"/>
    <hyperlink ref="K90" r:id="rId256" xr:uid="{8A8DE548-228C-4609-ACEE-9B6E2730E663}"/>
    <hyperlink ref="K99" r:id="rId257" xr:uid="{21F4C2F0-92EC-4B18-BE1C-B08FAE81DC75}"/>
    <hyperlink ref="K126" r:id="rId258" xr:uid="{F074E971-C673-488D-B3C0-318BA8E327B5}"/>
    <hyperlink ref="X14" r:id="rId259" xr:uid="{9483C28E-B1D3-45F7-AAC2-74639B053CAB}"/>
    <hyperlink ref="AK102" r:id="rId260" xr:uid="{0253EEA9-ED3C-48B0-84A0-990E9F031E65}"/>
    <hyperlink ref="X102" r:id="rId261" xr:uid="{FA053A02-FB1A-4876-B61A-2BF4D2B8EC62}"/>
    <hyperlink ref="K108" r:id="rId262" xr:uid="{B924CEA1-200D-4BEA-B133-94DAEA6896D2}"/>
    <hyperlink ref="AK167" r:id="rId263" xr:uid="{2006E269-7790-4E6B-9343-FB3B1B16B60C}"/>
    <hyperlink ref="AK140" r:id="rId264" xr:uid="{71E924E4-5771-4818-BE10-DB9439970089}"/>
    <hyperlink ref="AK118" r:id="rId265" xr:uid="{418C94F7-6A6C-40D5-9721-30A2A1EF62E5}"/>
    <hyperlink ref="AK92" r:id="rId266" xr:uid="{F837BBA9-5C10-4F21-8FC2-6F3725F23B6E}"/>
    <hyperlink ref="K101" r:id="rId267" xr:uid="{AAADF880-9273-4978-A2C9-1875C9BCD385}"/>
    <hyperlink ref="K12" r:id="rId268" xr:uid="{63375787-EDC6-4E74-AADA-707566CA9368}"/>
    <hyperlink ref="K69" r:id="rId269" xr:uid="{D499398B-6FA5-46A9-9295-C557DF4D71E3}"/>
    <hyperlink ref="X69" r:id="rId270" xr:uid="{B12A00AB-C26C-4CFA-A512-BADB76892249}"/>
    <hyperlink ref="AK69" r:id="rId271" xr:uid="{A304BB3C-FF1D-4D8B-A135-99ADAD296F9F}"/>
    <hyperlink ref="K58" r:id="rId272" xr:uid="{CA6D2BFC-E983-47B5-8907-E6702CD2BAFB}"/>
    <hyperlink ref="X58" r:id="rId273" xr:uid="{3F257F1D-9468-43E5-AD02-7114EDFFAEF2}"/>
    <hyperlink ref="AK58" r:id="rId274" xr:uid="{72C1E2E8-2492-41C9-9E5B-D93D9A645C82}"/>
    <hyperlink ref="X227" r:id="rId275" xr:uid="{2F5F058C-2A5F-4678-ABCE-DD2A41EDB108}"/>
    <hyperlink ref="K208" r:id="rId276" xr:uid="{217D5CB9-ACB3-4F1C-9D6D-8FCD724A1A8B}"/>
    <hyperlink ref="AK227" r:id="rId277" xr:uid="{E5E1A847-12D6-4596-8F2C-A3D59B244D8A}"/>
    <hyperlink ref="K15" r:id="rId278" xr:uid="{870EB545-4656-447F-955D-97F4D2B3CAAD}"/>
    <hyperlink ref="X15" r:id="rId279" xr:uid="{6A0AF367-0475-4BB1-9657-2C0D3F4FF59C}"/>
    <hyperlink ref="AK15" r:id="rId280" xr:uid="{010EA62F-6214-4D1B-89FB-D34EAD15CBE9}"/>
    <hyperlink ref="K16" r:id="rId281" xr:uid="{DE455BB9-424A-48C1-89CA-9E339E635F35}"/>
    <hyperlink ref="X16" r:id="rId282" xr:uid="{7D2C46EE-1FC9-4F1D-B855-E34CFC640D8D}"/>
    <hyperlink ref="K18" r:id="rId283" xr:uid="{5AB8E499-BA72-411A-BEBA-FC203F613E7E}"/>
    <hyperlink ref="X18" r:id="rId284" xr:uid="{E5715986-C3A0-4B3F-ACE9-3A2BA2FE5C3F}"/>
    <hyperlink ref="K20" r:id="rId285" xr:uid="{A0700949-E36E-4B42-9F6B-AD45A7A1F6BA}"/>
    <hyperlink ref="X20" r:id="rId286" xr:uid="{B00CED59-AEC3-4DF8-B44F-098E1F8253AA}"/>
    <hyperlink ref="K46" r:id="rId287" xr:uid="{00A658E3-0235-49D9-8436-271C56B85E65}"/>
    <hyperlink ref="X46" r:id="rId288" xr:uid="{F61D2BD1-4A9F-4189-92BA-88E3C0ACD921}"/>
    <hyperlink ref="X139" r:id="rId289" xr:uid="{8202C59F-4558-4547-93FD-5114C1F6E334}"/>
    <hyperlink ref="K199" r:id="rId290" xr:uid="{26F6E54E-56DD-4927-8236-B0CB2BCCF78A}"/>
    <hyperlink ref="X199" r:id="rId291" xr:uid="{E0609A33-0C02-407B-8703-8ED66DBA6FE3}"/>
    <hyperlink ref="K56" r:id="rId292" xr:uid="{FEA33474-7513-4160-AC4F-7FC05C58DEC2}"/>
    <hyperlink ref="X56" r:id="rId293" xr:uid="{A4DF8C91-6E8E-4477-9209-57E3F4AB465C}"/>
    <hyperlink ref="X27" r:id="rId294" xr:uid="{5D171F03-186B-4712-A305-85F5290A2B8D}"/>
    <hyperlink ref="AK27" r:id="rId295" xr:uid="{66182E45-BDD0-4AFF-BC1F-E7FE4454DF2D}"/>
    <hyperlink ref="K205" r:id="rId296" xr:uid="{E1E776FB-E105-48F7-BA68-DCFB2E161FFE}"/>
    <hyperlink ref="K55" r:id="rId297" xr:uid="{E56E7CDA-E6D3-49CC-BB10-33D852A7EFC0}"/>
    <hyperlink ref="X55" r:id="rId298" xr:uid="{D13A82F1-47E0-4E91-8E86-60E47C1FD65A}"/>
    <hyperlink ref="AK55" r:id="rId299" xr:uid="{FEE3EC55-2FA1-4007-A64C-863F9E0C6B4F}"/>
    <hyperlink ref="X72" r:id="rId300" xr:uid="{E74B213A-FCA7-4084-B057-3505D8386E6D}"/>
    <hyperlink ref="AK46" r:id="rId301" xr:uid="{F9F91EEC-6432-4E29-B49E-4FAF01E19C1E}"/>
    <hyperlink ref="X198" r:id="rId302" xr:uid="{1240B15F-1DD6-447A-B9B9-F6E79BEF70E5}"/>
    <hyperlink ref="AK198" r:id="rId303" xr:uid="{8F3DCCBD-E0CF-489F-BC84-5D3F321C077B}"/>
    <hyperlink ref="AK199" r:id="rId304" xr:uid="{6540DDE7-7E59-4C68-B5F4-FC0C16E5A9E4}"/>
    <hyperlink ref="K136" r:id="rId305" xr:uid="{8105FA56-B41F-415F-8C9D-58653BB021C6}"/>
    <hyperlink ref="AK136" r:id="rId306" xr:uid="{D729101F-99CD-464E-97C6-6E4C8805C76C}"/>
    <hyperlink ref="K124" r:id="rId307" xr:uid="{A2E9D410-228B-42A5-9E4E-D7742BC0F0FF}"/>
    <hyperlink ref="X124" r:id="rId308" xr:uid="{70C192EB-C492-4023-BB0E-4C1BC61C076E}"/>
    <hyperlink ref="X51" r:id="rId309" xr:uid="{48A28575-D6FA-4228-84AD-97ABB7A058C0}"/>
    <hyperlink ref="AK18" r:id="rId310" xr:uid="{030E9327-2C29-43AE-86DB-B7571A197751}"/>
    <hyperlink ref="K87" r:id="rId311" xr:uid="{5AFA3100-511C-469C-924E-F1AE8B1A6347}"/>
    <hyperlink ref="X87" r:id="rId312" xr:uid="{2406FFF2-17EC-459D-921D-30AC321E2522}"/>
    <hyperlink ref="K217" r:id="rId313" xr:uid="{8413A350-97F9-4DF8-A25B-7BB3CC0802D3}"/>
    <hyperlink ref="X217" r:id="rId314" xr:uid="{B6BD48EA-96D7-499D-8965-3D7F5A30CE96}"/>
    <hyperlink ref="AK217" r:id="rId315" xr:uid="{DE7BED59-05A0-4CCC-A63C-E7C66CED16B9}"/>
    <hyperlink ref="K223" r:id="rId316" xr:uid="{AE52898C-76EC-46CF-B564-ECFCFE1A50FB}"/>
    <hyperlink ref="X223" r:id="rId317" xr:uid="{31EC0996-CFD7-4F75-BF27-46F101D34DE0}"/>
    <hyperlink ref="AK87" r:id="rId318" xr:uid="{D8E6AF04-ACA7-4C6A-BD36-A0F4C551D14D}"/>
    <hyperlink ref="K224" r:id="rId319" xr:uid="{A47ED75D-0B94-47BB-82AA-DA5F391EB86C}"/>
    <hyperlink ref="X224" r:id="rId320" xr:uid="{BA51806A-9105-4CDB-9AAE-6909FAA68F8A}"/>
    <hyperlink ref="K218" r:id="rId321" xr:uid="{6907DF4D-77D1-4CFC-9745-E6B82CC41668}"/>
    <hyperlink ref="X218" r:id="rId322" xr:uid="{88B2E5BF-43FB-4C32-AD0B-0128EF870C20}"/>
    <hyperlink ref="K138" r:id="rId323" xr:uid="{44E2B62C-2417-4D5D-A1B4-53B7AB56C3F4}"/>
    <hyperlink ref="X138" r:id="rId324" xr:uid="{840E64F9-FAC9-4F68-A5F7-E869C9DDF202}"/>
    <hyperlink ref="K221" r:id="rId325" xr:uid="{6C5A3610-1919-4658-9D83-2F784C13C45E}"/>
    <hyperlink ref="X221" r:id="rId326" xr:uid="{04B81852-D9E2-4A2D-A0DA-47E9403ED6C3}"/>
    <hyperlink ref="K222" r:id="rId327" xr:uid="{2E544378-2D2B-46EF-BE63-442A9AA5DF64}"/>
    <hyperlink ref="X222" r:id="rId328" xr:uid="{FE19ED1E-F502-4C78-8357-7F3E8DBBA4F5}"/>
    <hyperlink ref="K226" r:id="rId329" xr:uid="{B45A8710-A924-446B-80A0-45E0A714B628}"/>
    <hyperlink ref="X226" r:id="rId330" xr:uid="{E74A1894-9032-42C6-B14F-3E93A59AC0A7}"/>
    <hyperlink ref="AK226" r:id="rId331" xr:uid="{CEA6AB4F-E3F4-4FE7-B514-BF8BA8001AE1}"/>
    <hyperlink ref="K219" r:id="rId332" xr:uid="{8C413529-5205-4642-9E32-F7AA700D4030}"/>
    <hyperlink ref="X219" r:id="rId333" xr:uid="{DECCD9A0-1BE7-48DF-8AF6-261D60F3E819}"/>
    <hyperlink ref="X123" r:id="rId334" xr:uid="{6C76FA64-9D6B-4570-9440-272D6FC17FA5}"/>
    <hyperlink ref="X144" r:id="rId335" xr:uid="{4218EC98-321D-4CCE-A14C-5F9A64680698}"/>
    <hyperlink ref="AK144" r:id="rId336" xr:uid="{71C5D7A4-B85D-42EB-9993-D560AE6C96E0}"/>
    <hyperlink ref="K146" r:id="rId337" xr:uid="{A25C55E1-90B1-441A-932A-F7100C2EF3B6}"/>
    <hyperlink ref="AK147" r:id="rId338" xr:uid="{729EF941-BD01-4BF3-A8F7-0DFF8368385F}"/>
    <hyperlink ref="X220" r:id="rId339" xr:uid="{CC7D676A-9F39-4DBF-9662-7E8FF1B31F88}"/>
    <hyperlink ref="K220" r:id="rId340" xr:uid="{E4FF12C8-33B9-4381-979E-32CFDD740557}"/>
    <hyperlink ref="K225" r:id="rId341" xr:uid="{091AE89F-FC7D-415A-8014-3B1DB3418C5D}"/>
    <hyperlink ref="X225" r:id="rId342" xr:uid="{5E075F33-398C-4C90-8044-091147A0F672}"/>
    <hyperlink ref="AK225" r:id="rId343" xr:uid="{AFE18839-F08F-4B4B-9908-568F872DA1EC}"/>
    <hyperlink ref="K75" r:id="rId344" xr:uid="{E2DB81BA-E4F3-4FAC-AFD2-290FF3F0BB79}"/>
    <hyperlink ref="K152" r:id="rId345" xr:uid="{8063F301-0561-4C05-B715-747CDFE289EF}"/>
    <hyperlink ref="X74" r:id="rId346" xr:uid="{853C2384-641D-430E-A3FB-5086AB825695}"/>
    <hyperlink ref="K73" r:id="rId347" xr:uid="{B8E060CB-8A74-4524-80D2-5552EBE8D3E3}"/>
    <hyperlink ref="K156" r:id="rId348" xr:uid="{DC3C2639-271C-4A40-AD55-60D9EDAF8178}"/>
    <hyperlink ref="K67" r:id="rId349" xr:uid="{49CA7A9E-6156-48D6-A674-E2D6E1666F1A}"/>
    <hyperlink ref="X67" r:id="rId350" xr:uid="{00FF2789-1254-4D8C-9F22-A505CE2F7CE7}"/>
    <hyperlink ref="K60" r:id="rId351" xr:uid="{07953FBB-035E-4F1E-8799-30A4AF374F21}"/>
    <hyperlink ref="X60" r:id="rId352" xr:uid="{F06A2875-714C-49B6-9090-49EF771E3BE4}"/>
    <hyperlink ref="AK60" r:id="rId353" xr:uid="{8923BBA7-011D-4E24-BB85-299E7FC0C38B}"/>
    <hyperlink ref="AK157" r:id="rId354" xr:uid="{E17E83E3-131F-4284-B3A6-76DECC0D7B0F}"/>
    <hyperlink ref="K59" r:id="rId355" xr:uid="{849B9C74-D5EB-4954-BAD7-7BC1964378F3}"/>
    <hyperlink ref="X59" r:id="rId356" xr:uid="{16CBA7F4-A668-4242-AD58-6353B469CF1C}"/>
    <hyperlink ref="AK59" r:id="rId357" xr:uid="{07A086DC-1649-4FAF-A425-D18D0992DB7B}"/>
    <hyperlink ref="K54" r:id="rId358" xr:uid="{F417657F-8777-409E-89C5-51495CEE04FB}"/>
    <hyperlink ref="X54" r:id="rId359" xr:uid="{912A744E-01DD-493E-9013-759DA89DCB55}"/>
    <hyperlink ref="AK54" r:id="rId360" xr:uid="{0ABE7B9D-D979-4416-A48C-69549EEF5011}"/>
    <hyperlink ref="K232" r:id="rId361" xr:uid="{DDE1B706-7472-4BCE-8674-875EAC680037}"/>
    <hyperlink ref="X232" r:id="rId362" xr:uid="{F7D13D65-6AB1-4AF0-9D92-3AF096BA2CC8}"/>
    <hyperlink ref="AK160" r:id="rId363" xr:uid="{75640BBB-5C53-44F9-9431-91C09A0C8B87}"/>
    <hyperlink ref="X190" r:id="rId364" xr:uid="{62084E33-71A4-4024-8D23-2935F7CC7C4F}"/>
    <hyperlink ref="K162" r:id="rId365" xr:uid="{50FD886A-0D2F-432C-8B6E-D35E8E734D80}"/>
    <hyperlink ref="X162" r:id="rId366" xr:uid="{15A0E30C-3E8D-4CE7-98F5-AA89A762E1B1}"/>
    <hyperlink ref="AK85" r:id="rId367" xr:uid="{340CA2C5-7274-4AB9-992A-7F790E5A20AC}"/>
    <hyperlink ref="X206" r:id="rId368" xr:uid="{64CC8554-61A1-4E28-ADB4-2D9187DB3255}"/>
    <hyperlink ref="K207" r:id="rId369" xr:uid="{73EE3751-2FC2-41C0-9BCF-DFD12A119D2D}"/>
    <hyperlink ref="K209" r:id="rId370" xr:uid="{4112222A-2B35-47ED-9DE7-2CEC86A33D0D}"/>
    <hyperlink ref="X210" r:id="rId371" xr:uid="{D19ED694-6AA0-4310-9169-85D55B492C14}"/>
    <hyperlink ref="X107" r:id="rId372" xr:uid="{AEE69861-F033-40A1-A39E-D0DB2B67EC72}"/>
    <hyperlink ref="X183" r:id="rId373" xr:uid="{B0E507FC-BFD2-44F3-8D6D-22FCAB95D936}"/>
    <hyperlink ref="X184" r:id="rId374" xr:uid="{1C0FD1BD-6392-4E60-89E3-E90B68282714}"/>
    <hyperlink ref="X245" r:id="rId375" xr:uid="{2F7047BF-3997-41DB-8957-057FB9FDC955}"/>
    <hyperlink ref="AK124" r:id="rId376" xr:uid="{1BF3A336-BE0A-43ED-8A6C-DB55B8BBD53C}"/>
    <hyperlink ref="K117" r:id="rId377" xr:uid="{F42F8E0C-F58E-4877-A106-68C01C3DCF07}"/>
    <hyperlink ref="X117" r:id="rId378" xr:uid="{AFFFAB2A-8C87-43E9-ACAD-8BED394B4711}"/>
    <hyperlink ref="AK117" r:id="rId379" xr:uid="{7605F532-FF47-4CB2-9BD6-E02F1B8F6C71}"/>
    <hyperlink ref="AK182" r:id="rId380" xr:uid="{814D9F78-FC60-4E84-9010-0CF1FE3DB7D6}"/>
    <hyperlink ref="AK186" r:id="rId381" xr:uid="{BD38CD79-F48F-4CEB-BD76-A057AFA3DA3D}"/>
    <hyperlink ref="AK64:AK65" r:id="rId382" display="SGD_ VARIOS 19-02-2026 SAS" xr:uid="{321F8021-A635-41C7-B622-4104B930FE6F}"/>
    <hyperlink ref="AK104" r:id="rId383" xr:uid="{3725A973-3534-48CB-90CA-822A1BC6DD67}"/>
    <hyperlink ref="AK246" r:id="rId384" xr:uid="{FE5F2033-D695-42D4-AE23-FAFB90BA95F7}"/>
    <hyperlink ref="K245" r:id="rId385" xr:uid="{6D2F590C-67DD-4851-A50D-E153CEDD16FB}"/>
    <hyperlink ref="K11" r:id="rId386" xr:uid="{03E8601B-202B-4C0D-930A-8E49A7087305}"/>
    <hyperlink ref="K107" r:id="rId387" xr:uid="{D883C524-47FA-473C-B9CB-FF771EE06CA2}"/>
    <hyperlink ref="K141" r:id="rId388" xr:uid="{FDEBB9EA-7534-4DC7-9992-45E7E28C9492}"/>
    <hyperlink ref="K182" r:id="rId389" xr:uid="{08636674-D5D7-4378-8938-FDA41C73095D}"/>
    <hyperlink ref="K246" r:id="rId390" xr:uid="{0B03299A-A0F5-4D5B-A156-A44C3AA95A48}"/>
    <hyperlink ref="K143" r:id="rId391" xr:uid="{3BEA9270-ACAA-4E53-B44B-4005EA0B0F64}"/>
    <hyperlink ref="X143" r:id="rId392" xr:uid="{683B0A47-9B70-418E-90D6-153CBC85A251}"/>
    <hyperlink ref="AK143" r:id="rId393" xr:uid="{02C084ED-BDE3-45DD-8517-E6EEBB727E71}"/>
    <hyperlink ref="X247" r:id="rId394" xr:uid="{154A5B85-AEF3-42C3-94C4-716FC45C1E7A}"/>
    <hyperlink ref="AK247" r:id="rId395" xr:uid="{C64BC121-68E7-4D9A-B7E2-BF595C5D6FC6}"/>
    <hyperlink ref="K17" r:id="rId396" xr:uid="{93A2FA95-2DAE-4049-AE6B-888B86DC5A28}"/>
    <hyperlink ref="X17" r:id="rId397" xr:uid="{1F1ADE6D-99A0-49FD-AB80-3EF7F0A73474}"/>
    <hyperlink ref="AK17" r:id="rId398" xr:uid="{59F2930D-5CB1-4280-8927-24CF0BDB9E3B}"/>
    <hyperlink ref="K66" r:id="rId399" xr:uid="{9FC43ACC-808B-4244-9EB1-C21DA4BBD8E2}"/>
    <hyperlink ref="X66" r:id="rId400" xr:uid="{1E2AA859-69CF-46E5-9F70-9EF9973FB1B1}"/>
    <hyperlink ref="X73" r:id="rId401" xr:uid="{8B494FDD-34FD-4B38-90FB-887142FECE59}"/>
    <hyperlink ref="K74" r:id="rId402" xr:uid="{34290427-A45C-48CB-B9F8-8AE1D6E9E829}"/>
    <hyperlink ref="K85" r:id="rId403" xr:uid="{27520F12-DE8D-4ABB-B5E8-67A255BFB083}"/>
    <hyperlink ref="X75" r:id="rId404" xr:uid="{2F2418FE-BBEE-45A3-8BB0-E6C2CC08E9C0}"/>
    <hyperlink ref="AK218" r:id="rId405" xr:uid="{C10531AC-ED92-4392-9193-D3EFF7EF3BC9}"/>
    <hyperlink ref="K228" r:id="rId406" xr:uid="{399E9D44-3110-4472-A57B-24898E7CEFE1}"/>
    <hyperlink ref="X228" r:id="rId407" xr:uid="{321F34E9-D8F6-4AB8-B638-8327EE09FAFF}"/>
    <hyperlink ref="K204" r:id="rId408" xr:uid="{A311DD09-A2D6-40CA-AB5E-1376C55AFE95}"/>
    <hyperlink ref="K210" r:id="rId409" xr:uid="{7A949C08-303A-4A00-8437-B1D7BB3623BD}"/>
    <hyperlink ref="X204" r:id="rId410" xr:uid="{569DCA70-15E0-4693-95E8-BA478A484424}"/>
    <hyperlink ref="X11" r:id="rId411" xr:uid="{89DBA4CD-D4A2-45F1-93C2-693D63B2A762}"/>
    <hyperlink ref="X205" r:id="rId412" xr:uid="{009D425C-8C85-4C49-A48D-63937064997E}"/>
    <hyperlink ref="X207" r:id="rId413" xr:uid="{1360C09D-41AE-412E-99A3-7E3661A21B35}"/>
    <hyperlink ref="X208" r:id="rId414" xr:uid="{F03FDA40-29C8-44C6-A739-53A9AFAD645D}"/>
    <hyperlink ref="X209" r:id="rId415" xr:uid="{29EACD4A-D19B-4531-8DC4-412DF4E0728B}"/>
    <hyperlink ref="K206" r:id="rId416" xr:uid="{8195C072-F702-4CBF-A0CB-EE4EACE3D4FC}"/>
    <hyperlink ref="X211" r:id="rId417" xr:uid="{8F135469-EB6C-4AAD-9D67-239FCA3A1A11}"/>
    <hyperlink ref="K211" r:id="rId418" xr:uid="{0EF0EE04-EA2B-47C4-87AA-7302C8E3A818}"/>
    <hyperlink ref="AK222" r:id="rId419" xr:uid="{4CB55C01-3BE3-49BA-BDB8-D66C0172F822}"/>
    <hyperlink ref="K139" r:id="rId420" xr:uid="{261CA725-8AE4-41BF-8B96-F3DE563B259F}"/>
    <hyperlink ref="X12" r:id="rId421" xr:uid="{FE61EB9C-96F9-41AA-B76A-7E533321DB0F}"/>
    <hyperlink ref="AK12" r:id="rId422" xr:uid="{21B28942-CB01-414C-96A7-BAD2BE0236EF}"/>
    <hyperlink ref="AK20" r:id="rId423" xr:uid="{2F27810D-F987-4374-A357-62E9DB6E0602}"/>
    <hyperlink ref="K102" r:id="rId424" xr:uid="{CB585E76-0045-4FF1-9D50-3FA7B9F4FE0E}"/>
    <hyperlink ref="X103" r:id="rId425" xr:uid="{D4F3A511-AEB0-4509-A12A-F6D5B067731A}"/>
    <hyperlink ref="K103" r:id="rId426" xr:uid="{932036D9-0E56-475B-964F-7ACB1620FAE3}"/>
    <hyperlink ref="K27" r:id="rId427" xr:uid="{D1F7BA29-C470-45A3-B714-E1BB3763EE1E}"/>
    <hyperlink ref="K125" r:id="rId428" xr:uid="{9E606558-FDE8-4099-B23C-D3C55D4E0E29}"/>
    <hyperlink ref="X125" r:id="rId429" xr:uid="{40099043-BAE9-49D1-9DE2-9E2F33DDAB16}"/>
    <hyperlink ref="AK125" r:id="rId430" xr:uid="{C2B4EB7C-E20F-45CD-B798-C345AB3F822D}"/>
    <hyperlink ref="K198" r:id="rId431" xr:uid="{C23A82E2-E088-4345-B30E-BDEF3BDCE3D4}"/>
    <hyperlink ref="K247" r:id="rId432" xr:uid="{453DDA3C-CFBA-4AF5-AA29-51A7433E58F6}"/>
    <hyperlink ref="AK135" r:id="rId433" xr:uid="{124C11DC-042C-4974-B900-4D4CDF410992}"/>
    <hyperlink ref="K135" r:id="rId434" xr:uid="{5B69A9B7-8265-40B6-9B38-CDBA9FEC1BEC}"/>
    <hyperlink ref="K134" r:id="rId435" xr:uid="{4E97E3A3-5F61-456C-92D2-7F8A3F7D3660}"/>
    <hyperlink ref="AK134" r:id="rId436" xr:uid="{AB48935C-BF91-4C5D-926C-A308A4BB3423}"/>
    <hyperlink ref="K133" r:id="rId437" xr:uid="{482339A9-B7BC-4E2D-8367-08D2CA926ADB}"/>
    <hyperlink ref="X134" r:id="rId438" xr:uid="{E8CD5EF5-9F18-46ED-9A11-D08BAAEDAC3A}"/>
    <hyperlink ref="X135" r:id="rId439" xr:uid="{F67031E4-80CD-41B9-8AEE-22265B24A566}"/>
    <hyperlink ref="X133" r:id="rId440" xr:uid="{C7195446-70CD-42D7-A850-2E738ED500D8}"/>
    <hyperlink ref="AK133" r:id="rId441" xr:uid="{11383A7A-605B-42CB-9A91-04523BD63E06}"/>
    <hyperlink ref="K200" r:id="rId442" xr:uid="{ABD65877-CF7F-4C0F-9AD2-98BB36F1ADE2}"/>
    <hyperlink ref="X200" r:id="rId443" xr:uid="{69121A8C-68C0-42E9-895D-2D8B9BAF700C}"/>
    <hyperlink ref="X4" r:id="rId444" xr:uid="{EB9C551A-43DC-4C88-BFE5-8DA9E9EAF5B3}"/>
    <hyperlink ref="K3" r:id="rId445" xr:uid="{A217EF4B-C385-4107-8A8F-E77D3829772C}"/>
    <hyperlink ref="AK3" r:id="rId446" xr:uid="{6F957CAD-2A74-4794-A04D-365D53C1E367}"/>
    <hyperlink ref="X8" r:id="rId447" xr:uid="{182F42D3-11E5-44CC-9B6B-0DD878C52103}"/>
    <hyperlink ref="AK4" r:id="rId448" xr:uid="{EDA6D68E-1DA5-4BB0-8755-68957FC9125F}"/>
    <hyperlink ref="K4" r:id="rId449" xr:uid="{AD315E9E-828D-462B-B4BD-6C851DF5A81E}"/>
    <hyperlink ref="X9" r:id="rId450" xr:uid="{3092A958-A127-4A2A-8B96-11ED510A6C5B}"/>
    <hyperlink ref="K9" r:id="rId451" xr:uid="{330329A1-B4E2-4A55-A930-81309B54072E}"/>
    <hyperlink ref="AK9" r:id="rId452" xr:uid="{CFCE5465-F287-41C5-816D-DB229D0F9467}"/>
    <hyperlink ref="K8" r:id="rId453" xr:uid="{5E6291D1-EACE-4A8C-9982-83AFEF721F9A}"/>
    <hyperlink ref="K6" r:id="rId454" xr:uid="{CB935165-C05B-4AFD-A705-003997F18D0E}"/>
    <hyperlink ref="AK6" r:id="rId455" xr:uid="{1D0E4C93-CB4F-45DA-ACC5-59C87EF0B7FD}"/>
    <hyperlink ref="X6" r:id="rId456" xr:uid="{E42DB27B-6868-4061-AC97-05579297D915}"/>
    <hyperlink ref="AK8" r:id="rId457" xr:uid="{E59E7497-C076-435D-A351-C1237CFD2BB9}"/>
    <hyperlink ref="X3" r:id="rId458" xr:uid="{56509BBD-768C-45E3-BE0F-C3B68C303BF8}"/>
    <hyperlink ref="X7" r:id="rId459" xr:uid="{4BF5963B-B343-4919-B9C8-22FBB9DBA85C}"/>
    <hyperlink ref="AK5" r:id="rId460" xr:uid="{808C931A-36A3-4B12-B588-345652E48D94}"/>
    <hyperlink ref="X5" r:id="rId461" xr:uid="{5066B5F9-0BB9-4BEA-92C6-132EC17959B7}"/>
    <hyperlink ref="AK7" r:id="rId462" xr:uid="{33B51774-5746-461A-973F-659378CCC3EA}"/>
    <hyperlink ref="K7" r:id="rId463" xr:uid="{5AF27CB6-163C-4F14-8E67-6785D260E607}"/>
    <hyperlink ref="K5" r:id="rId464" xr:uid="{BA4D01D7-A4F0-4723-8320-AE2922439811}"/>
    <hyperlink ref="K227" r:id="rId465" xr:uid="{991F420E-6960-4115-9BEE-FA4AE1AF016F}"/>
    <hyperlink ref="AK193" r:id="rId466" xr:uid="{2671A279-FD26-4EDC-90CB-F76169D77313}"/>
    <hyperlink ref="K248" r:id="rId467" display="https://gobiernobogota-my.sharepoint.com/:b:/g/personal/planeacion_suba_gobiernobogota_gov_co/IQD8-fB7Z31xT6iWaNZyHgITAaIKNdPyHjGXDDRwvXNIe00?e=G4mk3i" xr:uid="{04F8B0F3-8D1D-44B7-819D-8BDC287A88C8}"/>
    <hyperlink ref="M248" r:id="rId468" display="https://gobiernobogota-my.sharepoint.com/:b:/g/personal/planeacion_suba_gobiernobogota_gov_co/IQD8-fB7Z31xT6iWaNZyHgITAaIKNdPyHjGXDDRwvXNIe00?e=qNJcBu" xr:uid="{4A629240-2ECD-437C-93A2-72AD95379AE8}"/>
    <hyperlink ref="X248" r:id="rId469" display="https://gobiernobogota-my.sharepoint.com/:b:/g/personal/planeacion_suba_gobiernobogota_gov_co/IQBhCn_ulhVpQrfNV0b_rqN9Af-WrBp-g-r2TsiWZBvQUbM?e=9oGF5b" xr:uid="{10444ACC-C69C-47C6-91DC-ED8776E64855}"/>
    <hyperlink ref="Z248" r:id="rId470" display="https://gobiernobogota-my.sharepoint.com/:b:/g/personal/planeacion_suba_gobiernobogota_gov_co/IQBhCn_ulhVpQrfNV0b_rqN9Af-WrBp-g-r2TsiWZBvQUbM?e=jl7x1V" xr:uid="{173B5654-55C0-437A-B7F5-008AF37ACC38}"/>
    <hyperlink ref="AK248" r:id="rId471" display="https://gobiernobogota-my.sharepoint.com/:b:/g/personal/planeacion_suba_gobiernobogota_gov_co/IQC3tzlDQVcdTIBJ2ywZMSlBAckUzIYikX0AZjRY-t9lHh4?e=R8FFCw" xr:uid="{B8AB10FF-E706-4DA6-B47B-63071FE64FE2}"/>
    <hyperlink ref="AM248" r:id="rId472" display="https://gobiernobogota-my.sharepoint.com/:b:/g/personal/planeacion_suba_gobiernobogota_gov_co/IQC3tzlDQVcdTIBJ2ywZMSlBAckUzIYikX0AZjRY-t9lHh4?e=R8FFCw" xr:uid="{CF0101EE-8AB1-4012-9DB3-495B1620C580}"/>
    <hyperlink ref="K249" r:id="rId473" display="https://gobiernobogota-my.sharepoint.com/:b:/g/personal/planeacion_suba_gobiernobogota_gov_co/IQBJPW5Nj37YRoGqmmbxODi6AZRZ8VHrmEMMLpjJRa1_rT0?e=XFbbfG" xr:uid="{B702398F-D2CE-4D31-B75F-B61713302CB4}"/>
    <hyperlink ref="M249" r:id="rId474" display="https://gobiernobogota-my.sharepoint.com/:b:/g/personal/planeacion_suba_gobiernobogota_gov_co/IQBJPW5Nj37YRoGqmmbxODi6AZRZ8VHrmEMMLpjJRa1_rT0?e=YEB19y" xr:uid="{81870E73-925F-43CD-B09B-B1F14F06750A}"/>
    <hyperlink ref="X249" r:id="rId475" display="https://gobiernobogota-my.sharepoint.com/:b:/g/personal/planeacion_suba_gobiernobogota_gov_co/IQC3tzlDQVcdTIBJ2ywZMSlBAckUzIYikX0AZjRY-t9lHh4?e=xWxWGQ" xr:uid="{1394413B-D26A-4D29-93A4-7D399C818CC4}"/>
    <hyperlink ref="Z249" r:id="rId476" display="https://gobiernobogota-my.sharepoint.com/:b:/g/personal/planeacion_suba_gobiernobogota_gov_co/IQC3tzlDQVcdTIBJ2ywZMSlBAckUzIYikX0AZjRY-t9lHh4?e=R8FFCw" xr:uid="{571B7538-0851-4949-9970-E60608BD0F11}"/>
    <hyperlink ref="AK249" r:id="rId477" display="https://gobiernobogota-my.sharepoint.com/:b:/g/personal/planeacion_suba_gobiernobogota_gov_co/IQDJsXKkvhhLR6UftJkxWDi7AUPn8yyc2qiNhvVizmwwIE0?e=0l8yMN" xr:uid="{61810C7B-9288-49E9-866D-FF7B8691B4C5}"/>
    <hyperlink ref="AM249" r:id="rId478" display="https://gobiernobogota-my.sharepoint.com/:b:/g/personal/planeacion_suba_gobiernobogota_gov_co/IQDJsXKkvhhLR6UftJkxWDi7AUPn8yyc2qiNhvVizmwwIE0?e=0l8yMN" xr:uid="{E2214707-224D-481C-B377-BBD31F06145F}"/>
    <hyperlink ref="K250" r:id="rId479" display="https://gobiernobogota-my.sharepoint.com/:b:/g/personal/planeacion_suba_gobiernobogota_gov_co/IQBQDjV9qeY8R5ZK877J9DOWARGWf1EshwyucPNASOALmBE?e=Iivbtn" xr:uid="{B28990A3-FF00-448A-BF43-B0B382F0E6C7}"/>
    <hyperlink ref="X250" r:id="rId480" display="https://gobiernobogota-my.sharepoint.com/:b:/g/personal/planeacion_suba_gobiernobogota_gov_co/IQAy9Cmm21v_QbryecsWiLMPAT22tJzzWOkTkXGZzpO5b6U?e=djEsdz" xr:uid="{8118BA0B-F25E-4E54-AAAB-0FA2D531EDC1}"/>
    <hyperlink ref="AK250" r:id="rId481" display="https://gobiernobogota-my.sharepoint.com/:b:/g/personal/planeacion_suba_gobiernobogota_gov_co/IQDLjogTg270RoPpWYs8pJqHARFRYnU-0tbtVmN8igFVGxk?e=sksxuX" xr:uid="{BBF65F89-36C1-4353-875B-ACA99EE0E096}"/>
    <hyperlink ref="K251" r:id="rId482" display="https://gobiernobogota-my.sharepoint.com/:b:/g/personal/planeacion_suba_gobiernobogota_gov_co/IQCOPM8ldyOlTZ80CqEXwIn8AX-cx7kMMoFydOa39O_PZRY?e=Iglx0Q" xr:uid="{651E8F1E-15DD-4E2A-9FA9-F39735233E66}"/>
    <hyperlink ref="X251" r:id="rId483" display="https://gobiernobogota-my.sharepoint.com/:b:/g/personal/planeacion_suba_gobiernobogota_gov_co/IQBk3p8esyFmQ7JIYBOmp1ugAVur5sWsQIJ6EqlcXJmkAhU?e=S8EgrA" xr:uid="{4B4AFB74-07C2-4239-BC7D-4BB77EC86210}"/>
    <hyperlink ref="AK251" r:id="rId484" display="https://gobiernobogota-my.sharepoint.com/:b:/g/personal/planeacion_suba_gobiernobogota_gov_co/IQBOj4gepViEQIaggQMtw5R9AVhaFKBqymvYvovMp3pKGvY?e=dsiY1H" xr:uid="{EDE5DAF3-C599-4D0C-B685-10CCC3303CC7}"/>
    <hyperlink ref="K252" r:id="rId485" display="https://gobiernobogota-my.sharepoint.com/:b:/g/personal/planeacion_suba_gobiernobogota_gov_co/IQBusIu3iBbCSLLjThmedfFnAQB7ntcnjhb9msWBxAmAhvg?e=IUUy6d" xr:uid="{E96DA882-4E94-4E86-BD2A-6A32DB91EF3A}"/>
    <hyperlink ref="X252" r:id="rId486" display="https://gobiernobogota-my.sharepoint.com/:b:/g/personal/planeacion_suba_gobiernobogota_gov_co/IQB-PFpEgkvtRpiNspW5H5cwATOP1F4PvfLo0vSB7F4VOEg?e=cbjeMz" xr:uid="{809A4D9A-43CA-4D73-98DF-31BD6F9E50A5}"/>
    <hyperlink ref="AK252" r:id="rId487" display="https://gobiernobogota-my.sharepoint.com/:b:/g/personal/planeacion_suba_gobiernobogota_gov_co/IQB-PFpEgkvtRpiNspW5H5cwATOP1F4PvfLo0vSB7F4VOEg?e=cbjeMz" xr:uid="{987B75E4-C656-447E-8A9A-ADF3A80B4E52}"/>
    <hyperlink ref="K253" r:id="rId488" display="https://gobiernobogota-my.sharepoint.com/:b:/g/personal/planeacion_suba_gobiernobogota_gov_co/IQCOPM8ldyOlTZ80CqEXwIn8AX-cx7kMMoFydOa39O_PZRY?e=Iglx0Q" xr:uid="{2F52F024-D4F6-4534-8935-74050F7002EC}"/>
    <hyperlink ref="X253" r:id="rId489" display="https://gobiernobogota-my.sharepoint.com/:b:/g/personal/planeacion_suba_gobiernobogota_gov_co/IQCQ0N-NvhCORLW0fyz11GclAffE_p4QKndAc9LoCoZB7BI?e=ivmHj5" xr:uid="{7E8B73F9-A9D7-4A8E-8091-581D8553BE57}"/>
    <hyperlink ref="AK253" r:id="rId490" display="https://gobiernobogota-my.sharepoint.com/:b:/g/personal/planeacion_suba_gobiernobogota_gov_co/IQBOj4gepViEQIaggQMtw5R9AVhaFKBqymvYvovMp3pKGvY?e=dsiY1H" xr:uid="{FF9721CE-66A5-4CB8-8E74-2D5A8818F663}"/>
    <hyperlink ref="K254" r:id="rId491" display="https://gobiernobogota-my.sharepoint.com/:b:/g/personal/planeacion_suba_gobiernobogota_gov_co/IQBusIu3iBbCSLLjThmedfFnAQB7ntcnjhb9msWBxAmAhvg?e=4AkMWL" xr:uid="{0AA38F2F-049D-423E-9FCB-0C9AA5B5CE1A}"/>
    <hyperlink ref="X254" r:id="rId492" display="https://gobiernobogota-my.sharepoint.com/:b:/g/personal/planeacion_suba_gobiernobogota_gov_co/IQB-PFpEgkvtRpiNspW5H5cwATOP1F4PvfLo0vSB7F4VOEg?e=blz1zp" xr:uid="{873330A3-5E85-4F7B-9301-BC57835BFCCD}"/>
    <hyperlink ref="AK254" r:id="rId493" display="https://gobiernobogota-my.sharepoint.com/:b:/g/personal/planeacion_suba_gobiernobogota_gov_co/IQBCUOWtB2-lRq5jVpJv8o44AdiCKeoqI2gZKPq5zFCV3ck?e=WAFjbO" xr:uid="{9C7395BE-8EC0-47CA-9D49-D0D9971771F7}"/>
    <hyperlink ref="K255" r:id="rId494" display="https://gobiernobogota-my.sharepoint.com/:b:/g/personal/planeacion_suba_gobiernobogota_gov_co/IQCOPM8ldyOlTZ80CqEXwIn8AX-cx7kMMoFydOa39O_PZRY?e=Iglx0Q" xr:uid="{47DD4967-B243-4788-8326-ABC818922FDE}"/>
    <hyperlink ref="X255" r:id="rId495" display="https://gobiernobogota-my.sharepoint.com/:b:/g/personal/planeacion_suba_gobiernobogota_gov_co/IQB2Z-VLBCaaTYCoiSTATQM7Adfv3nyUriEMK8CggzXMVXQ?e=hJ4mMx" xr:uid="{0093875A-9101-48A3-8665-14C2191D3D28}"/>
    <hyperlink ref="AK255" r:id="rId496" display="https://gobiernobogota-my.sharepoint.com/:b:/g/personal/planeacion_suba_gobiernobogota_gov_co/IQBOj4gepViEQIaggQMtw5R9AVhaFKBqymvYvovMp3pKGvY?e=dsiY1H" xr:uid="{A7C8D4D1-B0D4-44CA-91A5-FCEFAB7E5B17}"/>
    <hyperlink ref="K256" r:id="rId497" display="https://gobiernobogota-my.sharepoint.com/:b:/g/personal/planeacion_suba_gobiernobogota_gov_co/IQBJ4aw99gzCTqWk9UBx-rYKAdNZNQY8ts01IZ-gtgs2s9s?e=bsIbbX" xr:uid="{CE77D033-3CB2-42B2-B98B-63380FE98298}"/>
    <hyperlink ref="X256" r:id="rId498" display="https://gobiernobogota-my.sharepoint.com/:b:/g/personal/planeacion_suba_gobiernobogota_gov_co/IQAKlicOjUm5QpYSJXdFVPqCAdrgS-IrCoCEM38F5-L2BWs?e=4u1ZKl" xr:uid="{B8385B04-869F-4AC5-AF25-C3AD8E935331}"/>
    <hyperlink ref="AK256" r:id="rId499" display="https://gobiernobogota-my.sharepoint.com/:b:/g/personal/planeacion_suba_gobiernobogota_gov_co/IQBuVAuH6sK1Q6xsMzmPwPbCAfwI6dpNJom4nbigj6Q0IOI?e=aqiA0t" xr:uid="{6C1B83D6-C03F-40DA-8361-660F1A55C1CD}"/>
    <hyperlink ref="K257" r:id="rId500" display="https://gobiernobogota-my.sharepoint.com/:b:/g/personal/planeacion_suba_gobiernobogota_gov_co/IQDm6FfCAAl8SKoS35nj-axfAbcFLv2W88Pt9pEWYFD0kyA?e=Lt5hif" xr:uid="{8C50C604-FBCE-47BF-BA9D-6FAA3BF842A1}"/>
    <hyperlink ref="X257" r:id="rId501" display="https://gobiernobogota-my.sharepoint.com/:b:/g/personal/planeacion_suba_gobiernobogota_gov_co/IQAKlicOjUm5QpYSJXdFVPqCAdrgS-IrCoCEM38F5-L2BWs?e=4u1ZKl" xr:uid="{D58DF064-ABB6-46F3-95F4-0CB330CADF57}"/>
    <hyperlink ref="AK257" r:id="rId502" display="https://gobiernobogota-my.sharepoint.com/:b:/g/personal/planeacion_suba_gobiernobogota_gov_co/IQBJ4aw99gzCTqWk9UBx-rYKAdNZNQY8ts01IZ-gtgs2s9s?e=gDdbKW" xr:uid="{3405DCFD-D0D7-4AD2-B39B-2F5E990FB578}"/>
    <hyperlink ref="K260" r:id="rId503" display="https://gobiernobogota-my.sharepoint.com/:b:/g/personal/planeacion_suba_gobiernobogota_gov_co/IQBJ4aw99gzCTqWk9UBx-rYKAdNZNQY8ts01IZ-gtgs2s9s?e=dkPgAf" xr:uid="{5E96642C-52D8-495B-8C66-E863581171B3}"/>
    <hyperlink ref="X260" r:id="rId504" display="https://gobiernobogota-my.sharepoint.com/:b:/g/personal/planeacion_suba_gobiernobogota_gov_co/IQBNkkwI3IyfSoXnksSZl4n5AV83gg_AOgsWMLZTVe3DnXI?e=MbBsmq" xr:uid="{259AEA77-4204-4132-9055-59D43AB63C66}"/>
    <hyperlink ref="AK260" r:id="rId505" display="https://gobiernobogota-my.sharepoint.com/:b:/g/personal/planeacion_suba_gobiernobogota_gov_co/IQAKlicOjUm5QpYSJXdFVPqCAdrgS-IrCoCEM38F5-L2BWs?e=4u1ZKl" xr:uid="{B901FC37-451D-4706-B5E2-3B9AF84CC286}"/>
    <hyperlink ref="K261" r:id="rId506" display="https://gobiernobogota-my.sharepoint.com/:b:/g/personal/planeacion_suba_gobiernobogota_gov_co/IQBJ4aw99gzCTqWk9UBx-rYKAdNZNQY8ts01IZ-gtgs2s9s?e=dkPgAf" xr:uid="{682B3759-C6C0-4FBA-B9DC-01800A61AC79}"/>
    <hyperlink ref="X261" r:id="rId507" display="https://gobiernobogota-my.sharepoint.com/:b:/g/personal/planeacion_suba_gobiernobogota_gov_co/IQBNkkwI3IyfSoXnksSZl4n5AV83gg_AOgsWMLZTVe3DnXI?e=MbBsmq" xr:uid="{DC669226-470F-4433-B7B4-0C1E4B597E34}"/>
    <hyperlink ref="AK261" r:id="rId508" display="https://gobiernobogota-my.sharepoint.com/:b:/g/personal/planeacion_suba_gobiernobogota_gov_co/IQAKlicOjUm5QpYSJXdFVPqCAdrgS-IrCoCEM38F5-L2BWs?e=4u1ZKl" xr:uid="{9D741CE9-A736-4BD9-B616-41CF48C036FC}"/>
    <hyperlink ref="K262" r:id="rId509" display="https://gobiernobogota-my.sharepoint.com/:b:/g/personal/planeacion_suba_gobiernobogota_gov_co/IQCSAF-vEBS9QprBpnC49V8UATTs8CLO_3UewueWfGbK8GM?e=OkagtV" xr:uid="{0E424643-2CC7-47C4-8CCC-9AE5F935F942}"/>
    <hyperlink ref="X262" r:id="rId510" display="https://gobiernobogota-my.sharepoint.com/:b:/g/personal/planeacion_suba_gobiernobogota_gov_co/IQCnp4TbeUGCSZ0iPO2mihy-AaGFI2y8L8Xd8F_E319nC0o?e=aOrSdN" xr:uid="{0A75887F-46E2-4F78-9586-8FD0F3569BF7}"/>
    <hyperlink ref="AK262" r:id="rId511" display="https://gobiernobogota-my.sharepoint.com/:b:/g/personal/planeacion_suba_gobiernobogota_gov_co/IQCK8wmD755hTK75Ev01a-7pAWm4e6nkZK6c_EwvhnK7bU8?e=uPeOdE" xr:uid="{C6F5AEA8-F18C-4CAC-A745-8F0227CC8BA2}"/>
    <hyperlink ref="K263" r:id="rId512" display="https://gobiernobogota-my.sharepoint.com/:b:/g/personal/planeacion_suba_gobiernobogota_gov_co/IQDGmT9Ef05VT7WCV88HsCAIAQkfEC60fMmULjZxXavYueE?e=Zm1PIG" xr:uid="{376A71AA-AB98-435A-93C9-3BC8BEFB7119}"/>
    <hyperlink ref="X263" r:id="rId513" display="https://gobiernobogota-my.sharepoint.com/:b:/g/personal/planeacion_suba_gobiernobogota_gov_co/IQCg8sMzg_-hSZsw0BHbPxDpATTKtFksWEJnttMGLPl_ZcI?e=3vwzvt" xr:uid="{CF240EFE-B084-4B07-B30C-99D37243EAC8}"/>
    <hyperlink ref="AK263" r:id="rId514" display="https://gobiernobogota-my.sharepoint.com/:b:/g/personal/planeacion_suba_gobiernobogota_gov_co/IQCfBArPfLUsQI5wHc0q52WhAXCpurppoBQey5k1CKgCz0o?e=fRfIYl" xr:uid="{C08C1C2E-4F26-4FDF-B433-EFA00EA79DB6}"/>
    <hyperlink ref="K264" r:id="rId515" display="https://gobiernobogota-my.sharepoint.com/:b:/g/personal/planeacion_suba_gobiernobogota_gov_co/IQBtOAcrTzq2SLPF3JXZfPUIAaA-m4SNRFZY7soF8sXMPLE?e=nV7Dju" xr:uid="{25922BCF-383B-4D47-988D-887F3D5C8C91}"/>
    <hyperlink ref="X264" r:id="rId516" display="https://gobiernobogota-my.sharepoint.com/:b:/g/personal/planeacion_suba_gobiernobogota_gov_co/IQAnajIu4XRgQ6imxL_NfCl3AXn9tPkn-lINqZ2Z5_CSlH4?e=FXadU4" xr:uid="{C2D1113E-9250-452B-BA64-3286347F2012}"/>
    <hyperlink ref="AK264" r:id="rId517" display="https://gobiernobogota-my.sharepoint.com/:b:/g/personal/planeacion_suba_gobiernobogota_gov_co/IQBSNRI1EuBmQ7Ko2AIk-rTYAXGjVbyoyz52fmYkQnpZDt8?e=r5UOh8" xr:uid="{DF71B42E-56A0-4687-A649-2BD65AED7A05}"/>
    <hyperlink ref="K265" r:id="rId518" display="https://gobiernobogota-my.sharepoint.com/:b:/g/personal/planeacion_suba_gobiernobogota_gov_co/IQDRJIJ28inIRJht8XFKhhnuAddXNG05zqPIFexOvE_Kaxc?e=wS6ODT" xr:uid="{89D89858-7407-475E-B270-0B2FE21EED51}"/>
    <hyperlink ref="X265" r:id="rId519" display="https://gobiernobogota-my.sharepoint.com/:b:/g/personal/planeacion_suba_gobiernobogota_gov_co/IQD4j6z0M2mnQoGPaklwqmWaASYdoilITBQmvJcHOtYokDk?e=nkAWhk" xr:uid="{AC1E210D-FE79-4A01-B5F2-DE21BFB7F058}"/>
    <hyperlink ref="AK265" r:id="rId520" display="https://gobiernobogota-my.sharepoint.com/:b:/g/personal/planeacion_suba_gobiernobogota_gov_co/IQCZ0-TLvOXuRoxHKpfjq4U5AXSxVB4dM7wqILDo_9tS1ck?e=D9bRGg" xr:uid="{768EA9B7-6A52-4C0B-B6EA-D75A9FDBF063}"/>
    <hyperlink ref="K266" r:id="rId521" display="https://gobiernobogota-my.sharepoint.com/:b:/g/personal/planeacion_suba_gobiernobogota_gov_co/IQBslQAWKLiFRIwYVqd4tCZuAST_P_JMVawPNTBhRTzpVHw?e=N3lgfs" xr:uid="{8BE0BB06-0FDD-477A-B9B2-96688B4D39C7}"/>
    <hyperlink ref="X266" r:id="rId522" display="https://gobiernobogota-my.sharepoint.com/:b:/g/personal/planeacion_suba_gobiernobogota_gov_co/IQBg4Nh1liweQIIVQg6no0_GAfBe3xXUbHPYIwB1YJLjNiY?e=aSIA0G" xr:uid="{A35C4C38-4B34-4B95-8B42-0E7F7567E376}"/>
    <hyperlink ref="AK266" r:id="rId523" display="https://gobiernobogota-my.sharepoint.com/:b:/g/personal/planeacion_suba_gobiernobogota_gov_co/IQAQHCznIX2KT6n_2wptxjRwAUGsqEy6vQ4IbPwzGwZ4UEs?e=AH82aE" xr:uid="{B8A2388F-55FB-43EA-8A85-D880B3E7311D}"/>
    <hyperlink ref="K267" r:id="rId524" display="https://gobiernobogota-my.sharepoint.com/:b:/g/personal/planeacion_suba_gobiernobogota_gov_co/IQBKv9ow4EApQJzUIx11mxI_AUihJOhbd4NtmyG6UYAJ0FA?e=X0lnJh" xr:uid="{6EB3A990-355C-467F-AC36-61A10355DB60}"/>
    <hyperlink ref="X267" r:id="rId525" display="https://gobiernobogota-my.sharepoint.com/:b:/g/personal/planeacion_suba_gobiernobogota_gov_co/IQAgyLqI0XfuQISEPHMot5r3AXGJzxqIO7TkqEkGREmQbVo?e=QTodiG" xr:uid="{ED69B3D2-2D7B-4958-9F04-088A119AB9E8}"/>
    <hyperlink ref="AK267" r:id="rId526" display="https://gobiernobogota-my.sharepoint.com/:b:/g/personal/planeacion_suba_gobiernobogota_gov_co/IQCKDPDFGZdvTK0OsZqE5IydAXpnf-k9_NtolNe_hE8hSSg?e=4eehFb" xr:uid="{81514370-7A76-4665-93E0-1013C83D75D1}"/>
    <hyperlink ref="K268" r:id="rId527" display="https://gobiernobogota-my.sharepoint.com/:b:/g/personal/planeacion_suba_gobiernobogota_gov_co/IQBn2TXFVfIbRqL8KixPTKPxAcspzUk1-ShYmpsWjLKduZY?e=rd1upr" xr:uid="{409A8462-FD84-4B38-A3A8-0A45EABA7F0D}"/>
    <hyperlink ref="M268" r:id="rId528" display="https://gobiernobogota-my.sharepoint.com/:b:/g/personal/planeacion_suba_gobiernobogota_gov_co/IQBn2TXFVfIbRqL8KixPTKPxAcspzUk1-ShYmpsWjLKduZY?e=rd1upr" xr:uid="{17034D49-6446-45F2-82AE-A27ED4290B9E}"/>
    <hyperlink ref="X268" r:id="rId529" display="https://gobiernobogota-my.sharepoint.com/:b:/g/personal/planeacion_suba_gobiernobogota_gov_co/IQAISn7S5YNbR4ZwQSSV3RaKAV7h9uMgRI1AdpUuSfHV-Ek?e=hzitoN" xr:uid="{0A7CE32B-216E-4B81-B314-C999CE6E9017}"/>
    <hyperlink ref="AK268" r:id="rId530" display="https://gobiernobogota-my.sharepoint.com/:b:/g/personal/planeacion_suba_gobiernobogota_gov_co/IQD-w2Tm_-zsS60w0YzzfHbnAUcGP1na7s_6PMXQpuvS81w?e=tiYAbe" xr:uid="{7A4ECCD5-57D7-453D-A75E-B94929FA6FAF}"/>
    <hyperlink ref="K269" r:id="rId531" display="https://gobiernobogota-my.sharepoint.com/:b:/g/personal/planeacion_suba_gobiernobogota_gov_co/IQA20HlUjZ57QYVI3CjhI_HOAR0N_hBH6khZDpTdAGpiME0?e=iSkKKS" xr:uid="{696A3AD2-613C-482D-87BC-0F47E7AFB327}"/>
    <hyperlink ref="X269" r:id="rId532" display="https://gobiernobogota-my.sharepoint.com/:b:/g/personal/planeacion_suba_gobiernobogota_gov_co/IQD0n6JJ__NHRJO8HGGW0w3IAWVgkUxDt2F6bRCbkosi_dk?e=eMW5Qd" xr:uid="{9257AA41-0B28-4A54-8516-0317642657EA}"/>
    <hyperlink ref="AK269" r:id="rId533" display="https://gobiernobogota-my.sharepoint.com/:b:/g/personal/planeacion_suba_gobiernobogota_gov_co/IQASrcQCitfYTaD0DM674sExAYZ0mp5Lm6y8w2wu6oC6X3k?e=Tgseos" xr:uid="{E72CDC22-A73D-4475-91CA-13D3DA92C1D8}"/>
    <hyperlink ref="K270" r:id="rId534" display="https://gobiernobogota-my.sharepoint.com/:b:/g/personal/planeacion_suba_gobiernobogota_gov_co/IQAJMEJVnsO5RIyEaHd0ajGwARpba57XBdkMbwhgKaOrh6w?e=Gwhy3k" xr:uid="{D4F30B5B-C11A-4A98-8492-4EE3B4F1AB3D}"/>
    <hyperlink ref="X270" r:id="rId535" display="https://gobiernobogota-my.sharepoint.com/:b:/g/personal/planeacion_suba_gobiernobogota_gov_co/IQCCXGeI9Q-sSKhlBwkWCkNCAfIyluBCfLeLFG4bUfw_hSg?e=hYayiY" xr:uid="{4BE12F9B-230E-4F6B-81BB-10D2FA6136D2}"/>
    <hyperlink ref="AK270" r:id="rId536" display="https://gobiernobogota-my.sharepoint.com/:b:/g/personal/planeacion_suba_gobiernobogota_gov_co/IQCRYwdokRk5Tbk1gEdl6eUjAWGSGcf_py9nrrw3tsMy_PQ?e=10imee" xr:uid="{36832D1B-167C-477D-AAAE-4A781C0361C2}"/>
    <hyperlink ref="K273" r:id="rId537" display="https://gobiernobogota-my.sharepoint.com/:b:/g/personal/planeacion_suba_gobiernobogota_gov_co/IQDvNF9l2Qb0TK5xosgMpQcjAZAcD26bzpGfKZ9MEU7075I?e=7aNuLd" xr:uid="{393CEBF1-C46F-4878-BA7C-5E11552FBDBF}"/>
    <hyperlink ref="X273" r:id="rId538" display="https://gobiernobogota-my.sharepoint.com/:b:/g/personal/planeacion_suba_gobiernobogota_gov_co/IQDgeuH98Ic3SpU0tD9AhSMqAdRmJz_Tw-NWGHVCFgn1Lsc?e=RjUjjI" xr:uid="{7472B77A-38C2-4B18-A2BC-3D29D4AEC0B5}"/>
    <hyperlink ref="AK273" r:id="rId539" display="https://gobiernobogota-my.sharepoint.com/:b:/g/personal/planeacion_suba_gobiernobogota_gov_co/IQCRYwdokRk5Tbk1gEdl6eUjAWGSGcf_py9nrrw3tsMy_PQ?e=10imee" xr:uid="{CCD599AD-89CA-45F7-A457-5C525831831C}"/>
    <hyperlink ref="K274" r:id="rId540" display="https://gobiernobogota-my.sharepoint.com/:b:/g/personal/planeacion_suba_gobiernobogota_gov_co/IQAJMEJVnsO5RIyEaHd0ajGwARpba57XBdkMbwhgKaOrh6w?e=Gwhy3k" xr:uid="{90FDA25D-2382-450F-B968-022759F11321}"/>
    <hyperlink ref="X274" r:id="rId541" display="https://gobiernobogota-my.sharepoint.com/:b:/g/personal/planeacion_suba_gobiernobogota_gov_co/IQBbvpulg6vlQJOqR_88H3jWAWaDTLU95Faf1FI6i2uMlcw?e=gicXyB" xr:uid="{20BAA633-5656-4934-85DC-72A2F29E60CA}"/>
    <hyperlink ref="AK274" r:id="rId542" display="https://gobiernobogota-my.sharepoint.com/:b:/g/personal/planeacion_suba_gobiernobogota_gov_co/IQDBbpQz8h13RrOGb_UDDyo0ATIW80VlOqRxvFW33NmUZQ0?e=v8NhmJ" xr:uid="{0763E5F2-F3B6-4B86-8F26-F3EA860F18F3}"/>
    <hyperlink ref="K275" r:id="rId543" display="https://gobiernobogota-my.sharepoint.com/:b:/g/personal/planeacion_suba_gobiernobogota_gov_co/IQAJMEJVnsO5RIyEaHd0ajGwARpba57XBdkMbwhgKaOrh6w?e=Gwhy3k" xr:uid="{097737E0-3892-4711-87EF-8F02D17D9301}"/>
    <hyperlink ref="X275" r:id="rId544" display="https://gobiernobogota-my.sharepoint.com/:b:/g/personal/planeacion_suba_gobiernobogota_gov_co/IQApMLSgIWJmQ4pxqQ-_eHiKARmD7R5OWOdCVcl86p8hITw?e=nkyt2Y" xr:uid="{2DEA9106-7721-4974-84D5-9E0F04735242}"/>
    <hyperlink ref="AK275" r:id="rId545" display="https://gobiernobogota-my.sharepoint.com/:b:/g/personal/planeacion_suba_gobiernobogota_gov_co/IQDBbpQz8h13RrOGb_UDDyo0ATIW80VlOqRxvFW33NmUZQ0?e=v8NhmJ" xr:uid="{7BFD2198-1F1E-4679-8282-D3DA1365F6AA}"/>
    <hyperlink ref="K276" r:id="rId546" display="https://gobiernobogota-my.sharepoint.com/:b:/g/personal/planeacion_suba_gobiernobogota_gov_co/IQCRYwdokRk5Tbk1gEdl6eUjAWGSGcf_py9nrrw3tsMy_PQ?e=TjDP6h" xr:uid="{ECFC25FD-9FD5-4A0B-B25C-89FF7AF1F305}"/>
    <hyperlink ref="X276" r:id="rId547" display="https://gobiernobogota-my.sharepoint.com/:b:/g/personal/planeacion_suba_gobiernobogota_gov_co/IQAaCfUGQ65US4t7p2nSotZxAaa0DAJZ4bWWast2BlddAqU?e=pac1XK" xr:uid="{FEA9EA31-0A42-44B7-94E8-91D6FF8E89D3}"/>
    <hyperlink ref="AK276" r:id="rId548" display="https://gobiernobogota-my.sharepoint.com/:b:/g/personal/planeacion_suba_gobiernobogota_gov_co/IQCO_cM34jHhR5Z-SeGawgF1AYRw5SY7QWXbczub9Dq8DYo?e=qfhfUt" xr:uid="{A8B93260-4222-4E6E-8FF2-8C2032576B8E}"/>
    <hyperlink ref="X277" r:id="rId549" display="https://gobiernobogota-my.sharepoint.com/:b:/g/personal/planeacion_suba_gobiernobogota_gov_co/IQAhgas4JEPoSZk2dplIijPaAR4fz6b2oxauaMSD9q0gcao?e=QdLOT9" xr:uid="{41F083A6-7AA8-4DED-BFD0-2264E2181202}"/>
    <hyperlink ref="AK277" r:id="rId550" display="https://gobiernobogota-my.sharepoint.com/:b:/g/personal/planeacion_suba_gobiernobogota_gov_co/IQA5FZeVgn5CSbPnwVO8DZ4LAXCfqvPjVZt7WZHPx2codNM?e=FnoIze" xr:uid="{43F3302C-6857-4DA3-9C2E-D0083F73240D}"/>
    <hyperlink ref="X278" r:id="rId551" display="https://gobiernobogota-my.sharepoint.com/:b:/g/personal/planeacion_suba_gobiernobogota_gov_co/IQACbxSTqU05T7yoB1jV5voDAWMikKlIhydLs3_xZ3Jcxgo?e=IYGLE4" xr:uid="{674B5D3D-A9C4-4110-B1CE-9C7EAF7EE333}"/>
    <hyperlink ref="AK278" r:id="rId552" display="https://gobiernobogota-my.sharepoint.com/:b:/g/personal/planeacion_suba_gobiernobogota_gov_co/IQBaKiN6JX0QRIkNxMpoJiWiAct9pbjXl02Z8AlzX-49NbM?e=zuCC8M" xr:uid="{BE8BA8ED-8FC2-4064-9564-AE42D5D31733}"/>
    <hyperlink ref="K279" r:id="rId553" display="https://gobiernobogota-my.sharepoint.com/:b:/g/personal/planeacion_suba_gobiernobogota_gov_co/IQCwcYGNOPJYRqiJKp0fP8zbAf8Tgv9V9elAoTPFuasF4Sw?e=G7bAVl" xr:uid="{5E782305-C118-464B-BA85-3791969D7187}"/>
    <hyperlink ref="X279" r:id="rId554" display="https://gobiernobogota-my.sharepoint.com/:b:/g/personal/planeacion_suba_gobiernobogota_gov_co/IQCOrABzfikKS4NDH8Mdfi8kAXwj6g790MtZsu6w4sK5r7M?e=uj0e6Z" xr:uid="{CB4F3488-2209-4D59-8AA5-38E5313F7BA2}"/>
    <hyperlink ref="AK279" r:id="rId555" display="https://gobiernobogota-my.sharepoint.com/:b:/g/personal/planeacion_suba_gobiernobogota_gov_co/IQDcwr_SRPxRS4ZVWzQZHqaUAUQ_o4YPliPr2tnZIX-LBO8?e=efVKU0" xr:uid="{BCC27628-A777-4ED6-B351-1C91253E1C6B}"/>
    <hyperlink ref="K280" r:id="rId556" display="https://gobiernobogota-my.sharepoint.com/:b:/g/personal/planeacion_suba_gobiernobogota_gov_co/IQAJMEJVnsO5RIyEaHd0ajGwARpba57XBdkMbwhgKaOrh6w?e=Gwhy3k" xr:uid="{8A8DFFF9-5984-40B0-9F3C-75725088FDB3}"/>
    <hyperlink ref="X280" r:id="rId557" display="https://gobiernobogota-my.sharepoint.com/:b:/g/personal/planeacion_suba_gobiernobogota_gov_co/IQBLs79llKGYRLT1SMloVQe8Afda3LNHw7gZsCj6rvu5iKA?e=IWb0Mn" xr:uid="{A6A3E0FF-0578-49F3-87DC-E442DAAA161C}"/>
    <hyperlink ref="AK280" r:id="rId558" display="https://gobiernobogota-my.sharepoint.com/:b:/g/personal/planeacion_suba_gobiernobogota_gov_co/IQDBbpQz8h13RrOGb_UDDyo0ATIW80VlOqRxvFW33NmUZQ0?e=v8NhmJ" xr:uid="{4CAD2D07-F638-48C8-A81E-92B3DCDF5011}"/>
    <hyperlink ref="K283" r:id="rId559" display="https://gobiernobogota-my.sharepoint.com/:b:/g/personal/planeacion_suba_gobiernobogota_gov_co/IQAJMEJVnsO5RIyEaHd0ajGwARpba57XBdkMbwhgKaOrh6w?e=p4u5D3" xr:uid="{D5E730E4-6706-46D5-86CB-1BEC61616E34}"/>
    <hyperlink ref="X283" r:id="rId560" display="https://gobiernobogota-my.sharepoint.com/:b:/g/personal/planeacion_suba_gobiernobogota_gov_co/IQDvNF9l2Qb0TK5xosgMpQcjAZAcD26bzpGfKZ9MEU7075I?e=7aNuLd" xr:uid="{495D2DD6-0E0C-46A8-ACB1-A19514BC1D4B}"/>
    <hyperlink ref="AK283" r:id="rId561" display="https://gobiernobogota-my.sharepoint.com/:b:/g/personal/planeacion_suba_gobiernobogota_gov_co/IQDBbpQz8h13RrOGb_UDDyo0ATIW80VlOqRxvFW33NmUZQ0?e=v8NhmJ" xr:uid="{9DDA6076-29FB-48CC-914D-4D9962F05B76}"/>
    <hyperlink ref="K284" r:id="rId562" display="https://gobiernobogota-my.sharepoint.com/:b:/g/personal/planeacion_suba_gobiernobogota_gov_co/IQAJMEJVnsO5RIyEaHd0ajGwARpba57XBdkMbwhgKaOrh6w?e=p4u5D3" xr:uid="{72DD6B76-BE6F-4E89-8444-B5EAAD663FC6}"/>
    <hyperlink ref="X284" r:id="rId563" display="https://gobiernobogota-my.sharepoint.com/:b:/g/personal/planeacion_suba_gobiernobogota_gov_co/IQCRYwdokRk5Tbk1gEdl6eUjAWGSGcf_py9nrrw3tsMy_PQ?e=10imee" xr:uid="{8AA21119-97A2-4A86-A44E-EA0713F39B89}"/>
    <hyperlink ref="AK284" r:id="rId564" display="https://gobiernobogota-my.sharepoint.com/:b:/g/personal/planeacion_suba_gobiernobogota_gov_co/IQDBbpQz8h13RrOGb_UDDyo0ATIW80VlOqRxvFW33NmUZQ0?e=v8NhmJ" xr:uid="{8F14EC18-0F5D-48F5-B646-4DD3C2611F99}"/>
    <hyperlink ref="K285" r:id="rId565" display="https://gobiernobogota-my.sharepoint.com/:b:/g/personal/planeacion_suba_gobiernobogota_gov_co/IQAJMEJVnsO5RIyEaHd0ajGwARpba57XBdkMbwhgKaOrh6w?e=p4u5D3" xr:uid="{D320A43F-2347-437E-BE25-A77B00BE4E8C}"/>
    <hyperlink ref="X285" r:id="rId566" display="https://gobiernobogota-my.sharepoint.com/:b:/g/personal/planeacion_suba_gobiernobogota_gov_co/IQALkldII5KXQqGUlID0P96zAd9M3yUNjD_ov1h3_qL9TgQ?e=4jeqOS" xr:uid="{DDAC78AB-FB64-4C9E-8A1C-C2B8A79480FE}"/>
    <hyperlink ref="AK285" r:id="rId567" display="https://gobiernobogota-my.sharepoint.com/:b:/g/personal/planeacion_suba_gobiernobogota_gov_co/IQDBbpQz8h13RrOGb_UDDyo0ATIW80VlOqRxvFW33NmUZQ0?e=v8NhmJ" xr:uid="{57595FA0-D43C-4042-9266-6CFBF1AD8D23}"/>
    <hyperlink ref="K286" r:id="rId568" display="https://gobiernobogota-my.sharepoint.com/:b:/g/personal/planeacion_suba_gobiernobogota_gov_co/IQBoPihv-XZSS66IF--FaUyNAZe5oAtczRus4jDCR1c3Irw?e=IGsYk9" xr:uid="{A7A75097-8ABB-4673-AB38-82DF9F1AC652}"/>
    <hyperlink ref="X286" r:id="rId569" display="https://gobiernobogota-my.sharepoint.com/:b:/g/personal/planeacion_suba_gobiernobogota_gov_co/IQCYc1tZf-A7SLUz-Vh9Cwr2AcsdGBd9AfPwa4vKf850A50?e=WPHL4a" xr:uid="{91ADF05A-09BD-4F32-BBF1-7D008D899F82}"/>
    <hyperlink ref="AK286" r:id="rId570" display="https://gobiernobogota-my.sharepoint.com/:b:/g/personal/planeacion_suba_gobiernobogota_gov_co/IQChSRQDriTZTqzoP5ijae0fAYIPgAuLONuuztACQyc9hoM?e=OVIkGJ" xr:uid="{33B3ACB4-0A1C-49CB-8634-BEB3FC3DDD11}"/>
    <hyperlink ref="K301" r:id="rId571" display="https://gobiernobogota-my.sharepoint.com/:b:/g/personal/planeacion_suba_gobiernobogota_gov_co/IQAJMEJVnsO5RIyEaHd0ajGwARpba57XBdkMbwhgKaOrh6w?e=p4u5D3" xr:uid="{E1529D09-661B-4381-A28B-FDD610785A13}"/>
    <hyperlink ref="X301" r:id="rId572" display="https://gobiernobogota-my.sharepoint.com/:b:/g/personal/planeacion_suba_gobiernobogota_gov_co/IQCCXGeI9Q-sSKhlBwkWCkNCAfIyluBCfLeLFG4bUfw_hSg?e=hYayiY" xr:uid="{6E1BF5D6-F7AA-4E02-8F50-23CA477F38A0}"/>
    <hyperlink ref="AK301" r:id="rId573" display="https://gobiernobogota-my.sharepoint.com/:b:/g/personal/planeacion_suba_gobiernobogota_gov_co/IQDBbpQz8h13RrOGb_UDDyo0ATIW80VlOqRxvFW33NmUZQ0?e=v8NhmJ" xr:uid="{CD9E0130-ADFF-4E92-B48B-A225962AD7E5}"/>
    <hyperlink ref="K303" r:id="rId574" display="https://gobiernobogota-my.sharepoint.com/:b:/g/personal/planeacion_suba_gobiernobogota_gov_co/IQAJMEJVnsO5RIyEaHd0ajGwARpba57XBdkMbwhgKaOrh6w?e=p4u5D3" xr:uid="{6873FEFC-0D8A-475D-8F00-2AA603ECE3A9}"/>
    <hyperlink ref="X303" r:id="rId575" display="https://gobiernobogota-my.sharepoint.com/:b:/g/personal/planeacion_suba_gobiernobogota_gov_co/IQCCXGeI9Q-sSKhlBwkWCkNCAfIyluBCfLeLFG4bUfw_hSg?e=hYayiY" xr:uid="{256EE872-3838-47A0-9309-8FA4E8FF7C3A}"/>
    <hyperlink ref="AK303" r:id="rId576" display="https://gobiernobogota-my.sharepoint.com/:b:/g/personal/planeacion_suba_gobiernobogota_gov_co/IQDBbpQz8h13RrOGb_UDDyo0ATIW80VlOqRxvFW33NmUZQ0?e=v8NhmJ" xr:uid="{631074D6-840F-400A-A0A3-339BBF17A382}"/>
    <hyperlink ref="K305" r:id="rId577" display="https://gobiernobogota-my.sharepoint.com/:b:/g/personal/planeacion_suba_gobiernobogota_gov_co/IQAJMEJVnsO5RIyEaHd0ajGwARpba57XBdkMbwhgKaOrh6w?e=p4u5D3" xr:uid="{6E228E91-C883-4CC6-A534-9B514571B8D3}"/>
    <hyperlink ref="X305" r:id="rId578" display="https://gobiernobogota-my.sharepoint.com/:b:/g/personal/planeacion_suba_gobiernobogota_gov_co/IQDvNF9l2Qb0TK5xosgMpQcjAZAcD26bzpGfKZ9MEU7075I?e=7aNuLd" xr:uid="{BC86C8BA-A5CB-40D1-860D-73C7B105C9EA}"/>
    <hyperlink ref="AK305" r:id="rId579" display="https://gobiernobogota-my.sharepoint.com/:b:/g/personal/planeacion_suba_gobiernobogota_gov_co/IQDBbpQz8h13RrOGb_UDDyo0ATIW80VlOqRxvFW33NmUZQ0?e=v8NhmJ" xr:uid="{15BA53FA-6061-48F4-8BA6-A7FD645BCFFB}"/>
    <hyperlink ref="K306" r:id="rId580" display="https://gobiernobogota-my.sharepoint.com/:b:/g/personal/planeacion_suba_gobiernobogota_gov_co/IQAJMEJVnsO5RIyEaHd0ajGwARpba57XBdkMbwhgKaOrh6w?e=p4u5D3" xr:uid="{0C3006B4-43DB-46EC-B240-9F566AAF30C6}"/>
    <hyperlink ref="X306" r:id="rId581" display="https://gobiernobogota-my.sharepoint.com/:b:/g/personal/planeacion_suba_gobiernobogota_gov_co/IQDhhQw8SFllRpC2WctzAQNLAebZCiK6UF014HHG6904RBg?e=ErrvkB" xr:uid="{EDCC1646-D7F6-46E4-9226-31C274C481DA}"/>
    <hyperlink ref="AK306" r:id="rId582" display="https://gobiernobogota-my.sharepoint.com/:b:/g/personal/planeacion_suba_gobiernobogota_gov_co/IQDBbpQz8h13RrOGb_UDDyo0ATIW80VlOqRxvFW33NmUZQ0?e=v8NhmJ" xr:uid="{93082721-BC67-43E7-A62E-F5E9B9DE7288}"/>
    <hyperlink ref="K307" r:id="rId583" display="https://gobiernobogota-my.sharepoint.com/:b:/g/personal/planeacion_suba_gobiernobogota_gov_co/IQDvNF9l2Qb0TK5xosgMpQcjAZAcD26bzpGfKZ9MEU7075I?e=7aNuLd" xr:uid="{50378018-4C31-4499-AF30-1FF14BF815EC}"/>
    <hyperlink ref="X307" r:id="rId584" display="https://gobiernobogota-my.sharepoint.com/:b:/g/personal/planeacion_suba_gobiernobogota_gov_co/IQARQmi3YwEWRofUCbztAC2oAW69yNdy7mrQfYCOTK4G0tU?e=anERJa" xr:uid="{07F81B36-43A0-434A-8D75-CF9D8DE14489}"/>
    <hyperlink ref="AK307" r:id="rId585" display="https://gobiernobogota-my.sharepoint.com/:b:/g/personal/planeacion_suba_gobiernobogota_gov_co/IQCRYwdokRk5Tbk1gEdl6eUjAWGSGcf_py9nrrw3tsMy_PQ?e=10imee" xr:uid="{9DEB6459-505B-4306-A6FD-1E007D2FCBA5}"/>
    <hyperlink ref="K313" r:id="rId586" display="https://gobiernobogota-my.sharepoint.com/:b:/g/personal/planeacion_suba_gobiernobogota_gov_co/IQCCXGeI9Q-sSKhlBwkWCkNCAfIyluBCfLeLFG4bUfw_hSg?e=hYayiY" xr:uid="{DA191D2C-D7B1-432B-A7F0-B91822E57ABA}"/>
    <hyperlink ref="X313" r:id="rId587" display="https://gobiernobogota-my.sharepoint.com/:b:/g/personal/planeacion_suba_gobiernobogota_gov_co/IQD4m5YlIS4KSpo8uFgkuRhbASZ0UwCKVx-5VQLTKGGjEhk?e=zxtgQ0" xr:uid="{BBB36353-9B52-45FA-A2B4-D5B4D074BF34}"/>
    <hyperlink ref="AK313" r:id="rId588" display="https://gobiernobogota-my.sharepoint.com/:b:/g/personal/planeacion_suba_gobiernobogota_gov_co/IQCRYwdokRk5Tbk1gEdl6eUjAWGSGcf_py9nrrw3tsMy_PQ?e=10imee" xr:uid="{99062ADC-3039-425D-9187-6B4120DDD92E}"/>
    <hyperlink ref="K314" r:id="rId589" display="https://gobiernobogota-my.sharepoint.com/:b:/g/personal/planeacion_suba_gobiernobogota_gov_co/IQAJMEJVnsO5RIyEaHd0ajGwARpba57XBdkMbwhgKaOrh6w?e=p4u5D3" xr:uid="{A1267198-8A2D-4B86-BAB9-341316DB5587}"/>
    <hyperlink ref="X314" r:id="rId590" display="https://gobiernobogota-my.sharepoint.com/:b:/g/personal/planeacion_suba_gobiernobogota_gov_co/IQDvNF9l2Qb0TK5xosgMpQcjAZAcD26bzpGfKZ9MEU7075I?e=7aNuLd" xr:uid="{C4E9FB46-4A6F-4CF0-A6A8-21BB1EE0B427}"/>
    <hyperlink ref="AK314" r:id="rId591" display="https://gobiernobogota-my.sharepoint.com/:b:/g/personal/planeacion_suba_gobiernobogota_gov_co/IQCCXGeI9Q-sSKhlBwkWCkNCAfIyluBCfLeLFG4bUfw_hSg?e=hYayiY" xr:uid="{F223C7CE-90BE-44E7-9363-5503645F1ABB}"/>
    <hyperlink ref="K315" r:id="rId592" display="https://gobiernobogota-my.sharepoint.com/:b:/g/personal/planeacion_suba_gobiernobogota_gov_co/IQAJMEJVnsO5RIyEaHd0ajGwARpba57XBdkMbwhgKaOrh6w?e=p4u5D3" xr:uid="{78DEF6B9-DB76-4155-9C1E-08AFE11D76A7}"/>
    <hyperlink ref="X315" r:id="rId593" display="https://gobiernobogota-my.sharepoint.com/:b:/g/personal/planeacion_suba_gobiernobogota_gov_co/IQCRYwdokRk5Tbk1gEdl6eUjAWGSGcf_py9nrrw3tsMy_PQ?e=10imee" xr:uid="{DC492AD2-2C9F-4998-B3E5-54C503D65A2F}"/>
    <hyperlink ref="AK315" r:id="rId594" display="https://gobiernobogota-my.sharepoint.com/:b:/g/personal/planeacion_suba_gobiernobogota_gov_co/IQDBbpQz8h13RrOGb_UDDyo0ATIW80VlOqRxvFW33NmUZQ0?e=v8NhmJ" xr:uid="{DFCA5727-BFFC-492D-934A-FECE839B55E4}"/>
    <hyperlink ref="K318" r:id="rId595" display="https://gobiernobogota-my.sharepoint.com/:b:/g/personal/planeacion_suba_gobiernobogota_gov_co/IQAJMEJVnsO5RIyEaHd0ajGwARpba57XBdkMbwhgKaOrh6w?e=p4u5D3" xr:uid="{4B09B01B-B518-44D1-AD6A-6862F60C5946}"/>
    <hyperlink ref="X318" r:id="rId596" display="https://gobiernobogota-my.sharepoint.com/:b:/g/personal/planeacion_suba_gobiernobogota_gov_co/IQCRYwdokRk5Tbk1gEdl6eUjAWGSGcf_py9nrrw3tsMy_PQ?e=10imee" xr:uid="{5DB11A1B-F8EF-4FDF-8083-3D463E3C1652}"/>
    <hyperlink ref="AK318" r:id="rId597" display="https://gobiernobogota-my.sharepoint.com/:b:/g/personal/planeacion_suba_gobiernobogota_gov_co/IQDBbpQz8h13RrOGb_UDDyo0ATIW80VlOqRxvFW33NmUZQ0?e=v8NhmJ" xr:uid="{67A510AA-29CC-48BC-BAEC-C8E6D7D07E5B}"/>
    <hyperlink ref="K321" r:id="rId598" display="https://gobiernobogota-my.sharepoint.com/:b:/g/personal/planeacion_suba_gobiernobogota_gov_co/IQAlh1FNTNLdTYvCbh1UxAssAREhRlI9_RKUtqnzpw90FNg?e=XdZ4Tp" xr:uid="{C128013A-57EC-47FC-B75D-F4E65F493608}"/>
    <hyperlink ref="X321" r:id="rId599" display="https://gobiernobogota-my.sharepoint.com/:b:/g/personal/planeacion_suba_gobiernobogota_gov_co/IQCCXGeI9Q-sSKhlBwkWCkNCAfIyluBCfLeLFG4bUfw_hSg?e=hYayiY" xr:uid="{56E1AF26-C0C4-4AF8-845E-4798555AFF7A}"/>
    <hyperlink ref="AK321" r:id="rId600" display="https://gobiernobogota-my.sharepoint.com/:b:/g/personal/planeacion_suba_gobiernobogota_gov_co/IQDBbpQz8h13RrOGb_UDDyo0ATIW80VlOqRxvFW33NmUZQ0?e=v8NhmJ" xr:uid="{BC8A9C0D-BAEF-4E8A-A2FA-C4E71B5C5817}"/>
    <hyperlink ref="K326" r:id="rId601" display="https://gobiernobogota-my.sharepoint.com/:b:/g/personal/planeacion_suba_gobiernobogota_gov_co/IQAJMEJVnsO5RIyEaHd0ajGwARpba57XBdkMbwhgKaOrh6w?e=XXxkl4" xr:uid="{BEC203C0-9A56-42EE-BBD8-4B3A53F6621E}"/>
    <hyperlink ref="X326" r:id="rId602" display="https://gobiernobogota-my.sharepoint.com/:b:/g/personal/planeacion_suba_gobiernobogota_gov_co/IQDvNF9l2Qb0TK5xosgMpQcjAZAcD26bzpGfKZ9MEU7075I?e=7aNuLd" xr:uid="{EF9694BC-8ED2-4203-B649-268BD9E0573C}"/>
    <hyperlink ref="AK326" r:id="rId603" display="https://gobiernobogota-my.sharepoint.com/:b:/g/personal/planeacion_suba_gobiernobogota_gov_co/IQCCXGeI9Q-sSKhlBwkWCkNCAfIyluBCfLeLFG4bUfw_hSg?e=hYayiY" xr:uid="{C6AE08D3-A2B6-4D81-9B31-0BB40A919994}"/>
    <hyperlink ref="K338" r:id="rId604" display="https://gobiernobogota-my.sharepoint.com/:b:/g/personal/planeacion_suba_gobiernobogota_gov_co/IQC6LgvPJw3DSL4Td9nLn5l3AdY1jIictF2GWWws25cF-7s?e=enzicH" xr:uid="{BB6DEDFC-5A8A-4212-9BD7-39B737FAE235}"/>
    <hyperlink ref="X338" r:id="rId605" display="https://gobiernobogota-my.sharepoint.com/:b:/g/personal/planeacion_suba_gobiernobogota_gov_co/IQCRYwdokRk5Tbk1gEdl6eUjAWGSGcf_py9nrrw3tsMy_PQ?e=10imee" xr:uid="{BDAC02B7-2EE6-4BA1-AF4E-EEC7E3CB81B6}"/>
    <hyperlink ref="AK338" r:id="rId606" display="https://gobiernobogota-my.sharepoint.com/:b:/g/personal/planeacion_suba_gobiernobogota_gov_co/IQDvNF9l2Qb0TK5xosgMpQcjAZAcD26bzpGfKZ9MEU7075I?e=7aNuLd" xr:uid="{7BE38033-A781-4439-BD4E-237E3679536C}"/>
    <hyperlink ref="K341" r:id="rId607" display="https://gobiernobogota-my.sharepoint.com/:b:/g/personal/planeacion_suba_gobiernobogota_gov_co/IQAJMEJVnsO5RIyEaHd0ajGwARpba57XBdkMbwhgKaOrh6w?e=XXxkl4" xr:uid="{9BA07122-9CF7-49CD-BECC-6897F10B845F}"/>
    <hyperlink ref="X341" r:id="rId608" display="https://gobiernobogota-my.sharepoint.com/:b:/g/personal/planeacion_suba_gobiernobogota_gov_co/IQA0SevqkRPbR4Px80J6wxdrAQUJBVMNWyxlxgVpN7UFZpU?e=8zxB02" xr:uid="{E8ED7B13-6CE3-4479-AC20-3F1E0C403F4B}"/>
    <hyperlink ref="AK341" r:id="rId609" display="https://gobiernobogota-my.sharepoint.com/:b:/g/personal/planeacion_suba_gobiernobogota_gov_co/IQDBbpQz8h13RrOGb_UDDyo0ATIW80VlOqRxvFW33NmUZQ0?e=v8NhmJ" xr:uid="{DC74C8FD-CC97-4DFE-A0B4-99BBAFAEC826}"/>
    <hyperlink ref="K345" r:id="rId610" display="https://gobiernobogota-my.sharepoint.com/:b:/g/personal/planeacion_suba_gobiernobogota_gov_co/IQA0SevqkRPbR4Px80J6wxdrAQUJBVMNWyxlxgVpN7UFZpU?e=8zxB02" xr:uid="{A4BAB4F7-0A93-4D5B-9200-F882112F7233}"/>
    <hyperlink ref="X345" r:id="rId611" display="https://gobiernobogota-my.sharepoint.com/:b:/g/personal/planeacion_suba_gobiernobogota_gov_co/IQCCXGeI9Q-sSKhlBwkWCkNCAfIyluBCfLeLFG4bUfw_hSg?e=hYayiY" xr:uid="{C2820C55-3696-415F-8A3C-280B9983E5C8}"/>
    <hyperlink ref="AK345" r:id="rId612" display="https://gobiernobogota-my.sharepoint.com/:b:/g/personal/planeacion_suba_gobiernobogota_gov_co/IQDBbpQz8h13RrOGb_UDDyo0ATIW80VlOqRxvFW33NmUZQ0?e=v8NhmJ" xr:uid="{557C44A3-51DA-43EB-8295-06C40A4317F3}"/>
    <hyperlink ref="K349" r:id="rId613" display="https://gobiernobogota-my.sharepoint.com/:b:/g/personal/planeacion_suba_gobiernobogota_gov_co/IQAJMEJVnsO5RIyEaHd0ajGwARpba57XBdkMbwhgKaOrh6w?e=XXxkl4" xr:uid="{1DC48B01-C98B-40E0-8571-7CADE36BDF76}"/>
    <hyperlink ref="X349" r:id="rId614" display="https://gobiernobogota-my.sharepoint.com/:b:/g/personal/planeacion_suba_gobiernobogota_gov_co/IQDBbpQz8h13RrOGb_UDDyo0ATIW80VlOqRxvFW33NmUZQ0?e=v8NhmJ" xr:uid="{1658C15E-B9DF-4EA2-9F77-3B3FF32823AA}"/>
    <hyperlink ref="AK349" r:id="rId615" display="https://gobiernobogota-my.sharepoint.com/:b:/g/personal/planeacion_suba_gobiernobogota_gov_co/IQCCXGeI9Q-sSKhlBwkWCkNCAfIyluBCfLeLFG4bUfw_hSg?e=hYayiY" xr:uid="{EBF5B624-B109-4566-9045-0D505D1D0CD4}"/>
    <hyperlink ref="K350" r:id="rId616" display="https://gobiernobogota-my.sharepoint.com/:b:/g/personal/planeacion_suba_gobiernobogota_gov_co/IQAJMEJVnsO5RIyEaHd0ajGwARpba57XBdkMbwhgKaOrh6w?e=GkzdhY" xr:uid="{42EF0A93-406F-42D9-A6AD-4CB6832A79F4}"/>
    <hyperlink ref="X350" r:id="rId617" display="https://gobiernobogota-my.sharepoint.com/:b:/g/personal/planeacion_suba_gobiernobogota_gov_co/IQDBbpQz8h13RrOGb_UDDyo0ATIW80VlOqRxvFW33NmUZQ0?e=v8NhmJ" xr:uid="{5096D642-D972-4666-8D11-FC739B54054E}"/>
    <hyperlink ref="AK350" r:id="rId618" display="https://gobiernobogota-my.sharepoint.com/:b:/g/personal/planeacion_suba_gobiernobogota_gov_co/IQDvNF9l2Qb0TK5xosgMpQcjAZAcD26bzpGfKZ9MEU7075I?e=7aNuLd" xr:uid="{E2240E58-33A9-4C8A-9114-0CD970E5BE3C}"/>
    <hyperlink ref="K351" r:id="rId619" display="https://gobiernobogota-my.sharepoint.com/:b:/g/personal/planeacion_suba_gobiernobogota_gov_co/IQAJMEJVnsO5RIyEaHd0ajGwARpba57XBdkMbwhgKaOrh6w?e=XXxkl4" xr:uid="{173E684D-01C6-4894-9F5A-B6FE233604F0}"/>
    <hyperlink ref="X351" r:id="rId620" display="https://gobiernobogota-my.sharepoint.com/:b:/g/personal/planeacion_suba_gobiernobogota_gov_co/IQDBbpQz8h13RrOGb_UDDyo0ATIW80VlOqRxvFW33NmUZQ0?e=v8NhmJ" xr:uid="{F3275543-C1FE-4C97-9CB2-7834C7055B8A}"/>
    <hyperlink ref="AK351" r:id="rId621" display="https://gobiernobogota-my.sharepoint.com/:b:/g/personal/planeacion_suba_gobiernobogota_gov_co/IQCCXGeI9Q-sSKhlBwkWCkNCAfIyluBCfLeLFG4bUfw_hSg?e=hYayiY" xr:uid="{0BC754E7-970C-44FB-AC6A-D1413EC0B117}"/>
    <hyperlink ref="K354" r:id="rId622" display="https://gobiernobogota-my.sharepoint.com/:b:/g/personal/planeacion_suba_gobiernobogota_gov_co/IQAHwndTCM5xQpsDS76p5ieJAUlHKZRUvTrvLz4j3nv3CEA?e=YcsYNN" xr:uid="{C4E1D71A-3CF9-438A-877E-E0ADB4F0137C}"/>
    <hyperlink ref="X354" r:id="rId623" display="https://gobiernobogota-my.sharepoint.com/:b:/g/personal/planeacion_suba_gobiernobogota_gov_co/IQDvNF9l2Qb0TK5xosgMpQcjAZAcD26bzpGfKZ9MEU7075I?e=7aNuLd" xr:uid="{61270337-BDE1-404D-B016-94CBFB14FAC2}"/>
    <hyperlink ref="AK354" r:id="rId624" display="https://gobiernobogota-my.sharepoint.com/:b:/g/personal/planeacion_suba_gobiernobogota_gov_co/IQCCXGeI9Q-sSKhlBwkWCkNCAfIyluBCfLeLFG4bUfw_hSg?e=hYayiY" xr:uid="{7575B1CA-E9D0-45E0-8CB8-8E8BAC0D7BAF}"/>
    <hyperlink ref="K355" r:id="rId625" display="https://gobiernobogota-my.sharepoint.com/:b:/g/personal/planeacion_suba_gobiernobogota_gov_co/IQCRYwdokRk5Tbk1gEdl6eUjAWGSGcf_py9nrrw3tsMy_PQ?e=10imee" xr:uid="{9272FDEA-EC91-4854-A710-3F84F7EFBF36}"/>
    <hyperlink ref="X355" r:id="rId626" display="https://gobiernobogota-my.sharepoint.com/:b:/g/personal/planeacion_suba_gobiernobogota_gov_co/IQA0SevqkRPbR4Px80J6wxdrAQUJBVMNWyxlxgVpN7UFZpU?e=8zxB02" xr:uid="{45D926F3-B017-491F-9070-6003FB42431D}"/>
    <hyperlink ref="AK355" r:id="rId627" display="https://gobiernobogota-my.sharepoint.com/:b:/g/personal/planeacion_suba_gobiernobogota_gov_co/IQCrOjJCfKJcTKuIYMBWhLXIAUS9x-0uTdWI2Lsh7y3q6Uo?e=ntP0j7" xr:uid="{0F218B9A-7F7F-4A08-B4B5-3C650AE77BB1}"/>
    <hyperlink ref="K356" r:id="rId628" display="https://gobiernobogota-my.sharepoint.com/:b:/g/personal/planeacion_suba_gobiernobogota_gov_co/IQAJMEJVnsO5RIyEaHd0ajGwARpba57XBdkMbwhgKaOrh6w?e=XXxkl4" xr:uid="{11932AEB-76A4-431E-9737-C9E203AEB6D4}"/>
    <hyperlink ref="X356" r:id="rId629" display="https://gobiernobogota-my.sharepoint.com/:b:/g/personal/planeacion_suba_gobiernobogota_gov_co/IQCRYwdokRk5Tbk1gEdl6eUjAWGSGcf_py9nrrw3tsMy_PQ?e=10imee" xr:uid="{36868F02-D030-48B5-B8B5-860DC1028A27}"/>
    <hyperlink ref="AK356" r:id="rId630" display="https://gobiernobogota-my.sharepoint.com/:b:/g/personal/planeacion_suba_gobiernobogota_gov_co/IQDBbpQz8h13RrOGb_UDDyo0ATIW80VlOqRxvFW33NmUZQ0?e=v8NhmJ" xr:uid="{F7DA7845-E739-4D52-BC98-74B3DECD6CDD}"/>
    <hyperlink ref="K358" r:id="rId631" display="https://gobiernobogota-my.sharepoint.com/:b:/g/personal/planeacion_suba_gobiernobogota_gov_co/IQD2Xm6SjkGtTIymO7hHdjJCAWqx8RvgO4akHb0MtZDoE94?e=Rkq7Oe" xr:uid="{6BFDABF0-3884-432E-9F27-644EF596CDD7}"/>
    <hyperlink ref="X358" r:id="rId632" display="https://gobiernobogota-my.sharepoint.com/:b:/g/personal/planeacion_suba_gobiernobogota_gov_co/IQCCXGeI9Q-sSKhlBwkWCkNCAfIyluBCfLeLFG4bUfw_hSg?e=hYayiY" xr:uid="{02DA868A-E062-4C6D-BB33-977D5A4C1F2A}"/>
    <hyperlink ref="AK358" r:id="rId633" display="https://gobiernobogota-my.sharepoint.com/:b:/g/personal/planeacion_suba_gobiernobogota_gov_co/IQCRYwdokRk5Tbk1gEdl6eUjAWGSGcf_py9nrrw3tsMy_PQ?e=10imee" xr:uid="{7AC3EB02-8836-46C1-A0A2-4BEE4BEA7BF5}"/>
    <hyperlink ref="K362" r:id="rId634" display="https://gobiernobogota-my.sharepoint.com/:b:/g/personal/planeacion_suba_gobiernobogota_gov_co/IQCRYwdokRk5Tbk1gEdl6eUjAWGSGcf_py9nrrw3tsMy_PQ?e=10imee" xr:uid="{43F52F5E-D3F3-4986-827A-4F7DB800D0F0}"/>
    <hyperlink ref="X362" r:id="rId635" display="https://gobiernobogota-my.sharepoint.com/:b:/g/personal/planeacion_suba_gobiernobogota_gov_co/IQDvNF9l2Qb0TK5xosgMpQcjAZAcD26bzpGfKZ9MEU7075I?e=7aNuLd" xr:uid="{CA655BE6-803B-4D31-AA8F-207A6134D875}"/>
    <hyperlink ref="AK362" r:id="rId636" display="https://gobiernobogota-my.sharepoint.com/:b:/g/personal/planeacion_suba_gobiernobogota_gov_co/IQDplUllSQ3IS5JI5clyS0BeAeaCQkGx0CC-1PNLU52Alns?e=LdaUng" xr:uid="{558EEBF6-8E0E-48CD-9867-4E4941CB1F1D}"/>
    <hyperlink ref="K367" r:id="rId637" display="https://gobiernobogota-my.sharepoint.com/:b:/g/personal/planeacion_suba_gobiernobogota_gov_co/IQCRYwdokRk5Tbk1gEdl6eUjAWGSGcf_py9nrrw3tsMy_PQ?e=10imee" xr:uid="{8EC48203-7F57-4A52-843B-B8BE1DE0D20C}"/>
    <hyperlink ref="X367" r:id="rId638" display="https://gobiernobogota-my.sharepoint.com/:b:/g/personal/planeacion_suba_gobiernobogota_gov_co/IQDvNF9l2Qb0TK5xosgMpQcjAZAcD26bzpGfKZ9MEU7075I?e=7aNuLd" xr:uid="{2CAA5680-B7D2-44EE-831A-91676A534AC3}"/>
    <hyperlink ref="AK367" r:id="rId639" display="https://gobiernobogota-my.sharepoint.com/:b:/g/personal/planeacion_suba_gobiernobogota_gov_co/IQClXPUy38lXQbu6qIsYFdXxAdH9NdxClvDdkzEldimIr3s?e=DsuZog" xr:uid="{56034789-81FA-4774-B53B-AD01FEF959FE}"/>
    <hyperlink ref="K371" r:id="rId640" display="https://gobiernobogota-my.sharepoint.com/:b:/g/personal/planeacion_suba_gobiernobogota_gov_co/IQDBbpQz8h13RrOGb_UDDyo0ATIW80VlOqRxvFW33NmUZQ0?e=kUNGX8" xr:uid="{909B4FA7-4F73-4120-946E-228607902916}"/>
    <hyperlink ref="X371" r:id="rId641" display="https://gobiernobogota-my.sharepoint.com/:b:/g/personal/planeacion_suba_gobiernobogota_gov_co/IQDo_hCXRu1HQpKf2cqWulM_AStwyIWZfX-r9s7swHEF4_U?e=zfaWao" xr:uid="{A8544E82-D7E7-48DD-93B1-DE1DDB15FBA4}"/>
    <hyperlink ref="AK371" r:id="rId642" display="https://gobiernobogota-my.sharepoint.com/:b:/g/personal/planeacion_suba_gobiernobogota_gov_co/IQDi-18qpHXWS7oRHAMYVMqyAcyQJta6iAohqUZqQE0QtW8?e=ZH0ZIL" xr:uid="{9CE963DA-B869-47EF-89D0-C9D285E4E7E5}"/>
    <hyperlink ref="K372" r:id="rId643" display="https://gobiernobogota-my.sharepoint.com/:b:/g/personal/planeacion_suba_gobiernobogota_gov_co/IQAJMEJVnsO5RIyEaHd0ajGwARpba57XBdkMbwhgKaOrh6w?e=17Ievf" xr:uid="{44239102-0383-4634-9385-9534A1BC48EA}"/>
    <hyperlink ref="X372" r:id="rId644" display="https://gobiernobogota-my.sharepoint.com/:b:/g/personal/planeacion_suba_gobiernobogota_gov_co/IQDvNF9l2Qb0TK5xosgMpQcjAZAcD26bzpGfKZ9MEU7075I?e=7aNuLd" xr:uid="{3FB7C003-AEBA-4E23-8ACA-4FE1C997581D}"/>
    <hyperlink ref="AK372" r:id="rId645" display="https://gobiernobogota-my.sharepoint.com/:b:/g/personal/planeacion_suba_gobiernobogota_gov_co/IQDBbpQz8h13RrOGb_UDDyo0ATIW80VlOqRxvFW33NmUZQ0?e=v8NhmJ" xr:uid="{18A7EA23-BBCC-49AF-AED4-99B2CBF673E2}"/>
    <hyperlink ref="K374" r:id="rId646" display="https://gobiernobogota-my.sharepoint.com/:b:/g/personal/planeacion_suba_gobiernobogota_gov_co/IQAJMEJVnsO5RIyEaHd0ajGwARpba57XBdkMbwhgKaOrh6w?e=17Ievf" xr:uid="{501B0248-C327-4253-857D-C280CDE083CD}"/>
    <hyperlink ref="X374" r:id="rId647" display="https://gobiernobogota-my.sharepoint.com/:b:/g/personal/planeacion_suba_gobiernobogota_gov_co/IQCCXGeI9Q-sSKhlBwkWCkNCAfIyluBCfLeLFG4bUfw_hSg?e=hYayiY" xr:uid="{0E195C42-0E7C-4B41-BDC3-A984D482DA9B}"/>
    <hyperlink ref="AK374" r:id="rId648" display="https://gobiernobogota-my.sharepoint.com/:b:/g/personal/planeacion_suba_gobiernobogota_gov_co/IQDBbpQz8h13RrOGb_UDDyo0ATIW80VlOqRxvFW33NmUZQ0?e=v8NhmJ" xr:uid="{01CF2912-3A5C-4D8D-B5E0-2281376E3D67}"/>
    <hyperlink ref="K379" r:id="rId649" display="https://gobiernobogota-my.sharepoint.com/:b:/g/personal/planeacion_suba_gobiernobogota_gov_co/IQAJMEJVnsO5RIyEaHd0ajGwARpba57XBdkMbwhgKaOrh6w?e=cRrx20" xr:uid="{C46771D0-8C38-4538-B27B-F3CBADFB6B09}"/>
    <hyperlink ref="X379" r:id="rId650" display="https://gobiernobogota-my.sharepoint.com/:b:/g/personal/planeacion_suba_gobiernobogota_gov_co/IQDvNF9l2Qb0TK5xosgMpQcjAZAcD26bzpGfKZ9MEU7075I?e=7aNuLd" xr:uid="{BAF3F44B-EE9C-4280-977B-96C7E04FBF26}"/>
    <hyperlink ref="AK379" r:id="rId651" display="https://gobiernobogota-my.sharepoint.com/:b:/g/personal/planeacion_suba_gobiernobogota_gov_co/IQDBbpQz8h13RrOGb_UDDyo0ATIW80VlOqRxvFW33NmUZQ0?e=v8NhmJ" xr:uid="{A4FE83CD-8320-40FB-8673-D86B46B8EC55}"/>
    <hyperlink ref="K380" r:id="rId652" display="https://gobiernobogota-my.sharepoint.com/:b:/g/personal/planeacion_suba_gobiernobogota_gov_co/IQAJMEJVnsO5RIyEaHd0ajGwARpba57XBdkMbwhgKaOrh6w?e=cRrx20" xr:uid="{43CE1B8B-1683-40BC-8048-830D86CC4024}"/>
    <hyperlink ref="X380" r:id="rId653" display="https://gobiernobogota-my.sharepoint.com/:b:/g/personal/planeacion_suba_gobiernobogota_gov_co/IQDvNF9l2Qb0TK5xosgMpQcjAZAcD26bzpGfKZ9MEU7075I?e=7aNuLd" xr:uid="{92D7426A-1CA2-41D2-9D34-9E40F2BA88C1}"/>
    <hyperlink ref="AK380" r:id="rId654" display="https://gobiernobogota-my.sharepoint.com/:b:/g/personal/planeacion_suba_gobiernobogota_gov_co/IQDBbpQz8h13RrOGb_UDDyo0ATIW80VlOqRxvFW33NmUZQ0?e=v8NhmJ" xr:uid="{969AFEAF-4BCB-43FB-AC5C-854F1FFEE38F}"/>
    <hyperlink ref="K381" r:id="rId655" display="https://gobiernobogota-my.sharepoint.com/:b:/g/personal/planeacion_suba_gobiernobogota_gov_co/IQAJMEJVnsO5RIyEaHd0ajGwARpba57XBdkMbwhgKaOrh6w?e=cRrx20" xr:uid="{C1F05710-A3AA-49B5-A906-86B3197FF767}"/>
    <hyperlink ref="X381" r:id="rId656" display="https://gobiernobogota-my.sharepoint.com/:b:/g/personal/planeacion_suba_gobiernobogota_gov_co/IQDvNF9l2Qb0TK5xosgMpQcjAZAcD26bzpGfKZ9MEU7075I?e=7aNuLd" xr:uid="{9ACC35D4-840B-4556-8B6F-C6621FD26625}"/>
    <hyperlink ref="AK381" r:id="rId657" display="https://gobiernobogota-my.sharepoint.com/:b:/g/personal/planeacion_suba_gobiernobogota_gov_co/IQBnAEJkzxumRr6QYw9bqHT2Abb4ku5TDAvwn8QH_nzv7g4?e=51aWyK" xr:uid="{2BFD0348-6E76-43FC-8C71-6F8C702FB8E0}"/>
    <hyperlink ref="K382" r:id="rId658" display="https://gobiernobogota-my.sharepoint.com/:b:/g/personal/planeacion_suba_gobiernobogota_gov_co/IQDzwwiOYzRYTYdWyDwWFwqcAZGOv0Mh9YsrPQuAz705OSE?e=r3qXXy" xr:uid="{147BBCB1-DCE4-4CD1-8D7D-1D8EDCA72685}"/>
    <hyperlink ref="X382" r:id="rId659" display="https://gobiernobogota-my.sharepoint.com/:b:/g/personal/planeacion_suba_gobiernobogota_gov_co/IQDvNF9l2Qb0TK5xosgMpQcjAZAcD26bzpGfKZ9MEU7075I?e=vVw1T8" xr:uid="{772DF1F6-8101-4D11-AB7B-1D51E2D05C45}"/>
    <hyperlink ref="AK382" r:id="rId660" display="https://gobiernobogota-my.sharepoint.com/:b:/g/personal/planeacion_suba_gobiernobogota_gov_co/IQDBbpQz8h13RrOGb_UDDyo0ATIW80VlOqRxvFW33NmUZQ0?e=mvDiBp" xr:uid="{C2255359-FE57-4AD4-8A9D-C908C2257328}"/>
    <hyperlink ref="K387" r:id="rId661" display="https://gobiernobogota-my.sharepoint.com/:b:/g/personal/planeacion_suba_gobiernobogota_gov_co/IQDzwwiOYzRYTYdWyDwWFwqcAZGOv0Mh9YsrPQuAz705OSE?e=r3qXXy" xr:uid="{2ED4FB1A-BD43-4BED-AA03-71CC0B418F39}"/>
    <hyperlink ref="X387" r:id="rId662" display="https://gobiernobogota-my.sharepoint.com/:b:/g/personal/planeacion_suba_gobiernobogota_gov_co/IQCCXGeI9Q-sSKhlBwkWCkNCAfIyluBCfLeLFG4bUfw_hSg?e=hYayiY" xr:uid="{08559F37-82B2-4A94-B819-7481AC7FD51F}"/>
    <hyperlink ref="AK387" r:id="rId663" display="https://gobiernobogota-my.sharepoint.com/:b:/g/personal/planeacion_suba_gobiernobogota_gov_co/IQCRYwdokRk5Tbk1gEdl6eUjAWGSGcf_py9nrrw3tsMy_PQ?e=10imee" xr:uid="{383CE676-0B05-4DB2-921C-15F85E0E3470}"/>
    <hyperlink ref="K390" r:id="rId664" display="https://gobiernobogota-my.sharepoint.com/:b:/g/personal/planeacion_suba_gobiernobogota_gov_co/IQDzwwiOYzRYTYdWyDwWFwqcAZGOv0Mh9YsrPQuAz705OSE?e=r3qXXy" xr:uid="{97C1B8FF-FBFE-4EFA-AFB6-301DA8012348}"/>
    <hyperlink ref="X390" r:id="rId665" display="https://gobiernobogota-my.sharepoint.com/:b:/g/personal/planeacion_suba_gobiernobogota_gov_co/IQDBbpQz8h13RrOGb_UDDyo0ATIW80VlOqRxvFW33NmUZQ0?e=v8NhmJ" xr:uid="{9E5CDF66-B8D5-4631-B61B-79324BDE3E7C}"/>
    <hyperlink ref="AK390" r:id="rId666" display="https://gobiernobogota-my.sharepoint.com/:b:/g/personal/planeacion_suba_gobiernobogota_gov_co/IQAiWuzqli1cSr_VJrhO-3UCATlTlr3oETxJePlNlbWxka8?e=NG4Z0C" xr:uid="{80CDA65E-D937-4947-B1E6-BF4D210D9BA2}"/>
    <hyperlink ref="K391" r:id="rId667" display="https://gobiernobogota-my.sharepoint.com/:b:/g/personal/planeacion_suba_gobiernobogota_gov_co/IQDzwwiOYzRYTYdWyDwWFwqcAZGOv0Mh9YsrPQuAz705OSE?e=r3qXXy" xr:uid="{B37A75D5-8135-43F9-BA46-46E0C1833E8E}"/>
    <hyperlink ref="X391" r:id="rId668" display="https://gobiernobogota-my.sharepoint.com/:b:/g/personal/planeacion_suba_gobiernobogota_gov_co/IQDvNF9l2Qb0TK5xosgMpQcjAZAcD26bzpGfKZ9MEU7075I?e=vVw1T8" xr:uid="{44B23F2A-66B4-4F10-A431-07557B418509}"/>
    <hyperlink ref="AK391" r:id="rId669" display="https://gobiernobogota-my.sharepoint.com/:b:/g/personal/planeacion_suba_gobiernobogota_gov_co/IQCCXGeI9Q-sSKhlBwkWCkNCAfIyluBCfLeLFG4bUfw_hSg?e=BNGEuT" xr:uid="{DDE1827E-AD57-484D-A697-FB4B633725D3}"/>
    <hyperlink ref="K394" r:id="rId670" display="https://gobiernobogota-my.sharepoint.com/:b:/g/personal/planeacion_suba_gobiernobogota_gov_co/IQDzwwiOYzRYTYdWyDwWFwqcAZGOv0Mh9YsrPQuAz705OSE?e=r3qXXy" xr:uid="{57884F7A-2A65-44DA-B78E-C5F104233CED}"/>
    <hyperlink ref="X394" r:id="rId671" display="https://gobiernobogota-my.sharepoint.com/:b:/g/personal/planeacion_suba_gobiernobogota_gov_co/IQDvNF9l2Qb0TK5xosgMpQcjAZAcD26bzpGfKZ9MEU7075I?e=vVw1T8" xr:uid="{E93E08D7-AA76-4812-AC12-51271A604D39}"/>
    <hyperlink ref="AK394" r:id="rId672" display="https://gobiernobogota-my.sharepoint.com/:b:/g/personal/planeacion_suba_gobiernobogota_gov_co/IQDBbpQz8h13RrOGb_UDDyo0ATIW80VlOqRxvFW33NmUZQ0?e=mvDiBp" xr:uid="{0CC1E47F-B945-429C-B99E-EC592097F958}"/>
    <hyperlink ref="K402" r:id="rId673" display="https://gobiernobogota-my.sharepoint.com/:b:/g/personal/planeacion_suba_gobiernobogota_gov_co/IQDzwwiOYzRYTYdWyDwWFwqcAZGOv0Mh9YsrPQuAz705OSE?e=r3qXXy" xr:uid="{42228AB6-172B-4C89-B797-40A1D80B1FA4}"/>
    <hyperlink ref="X402" r:id="rId674" display="https://gobiernobogota-my.sharepoint.com/:b:/g/personal/planeacion_suba_gobiernobogota_gov_co/IQCCXGeI9Q-sSKhlBwkWCkNCAfIyluBCfLeLFG4bUfw_hSg?e=BNGEuT" xr:uid="{7129F76D-DD56-4C96-A65B-99103D6B0829}"/>
    <hyperlink ref="AK402" r:id="rId675" display="https://gobiernobogota-my.sharepoint.com/:b:/g/personal/planeacion_suba_gobiernobogota_gov_co/IQDBbpQz8h13RrOGb_UDDyo0ATIW80VlOqRxvFW33NmUZQ0?e=mvDiBp" xr:uid="{6274B830-5BD5-4775-8140-2E742C2E4E29}"/>
    <hyperlink ref="K406" r:id="rId676" display="https://gobiernobogota-my.sharepoint.com/:b:/g/personal/planeacion_suba_gobiernobogota_gov_co/IQDzwwiOYzRYTYdWyDwWFwqcAZGOv0Mh9YsrPQuAz705OSE?e=r3qXXy" xr:uid="{0E599F21-590C-4FD1-AEF1-13B212001905}"/>
    <hyperlink ref="K407" r:id="rId677" display="https://gobiernobogota-my.sharepoint.com/:b:/g/personal/planeacion_suba_gobiernobogota_gov_co/IQDzwwiOYzRYTYdWyDwWFwqcAZGOv0Mh9YsrPQuAz705OSE?e=r3qXXy" xr:uid="{E169BE3E-C2E6-4EC4-B465-043F1EB6EDAA}"/>
    <hyperlink ref="X407" r:id="rId678" display="https://gobiernobogota-my.sharepoint.com/:b:/g/personal/planeacion_suba_gobiernobogota_gov_co/IQCRaZOYDo20S7OqX7CMXPQKAe8TfXmeqmoKDKy7rEawQ0w?e=kABnEz" xr:uid="{CB0F8443-3B85-4C01-94B3-E172004D8671}"/>
    <hyperlink ref="AK407" r:id="rId679" display="https://gobiernobogota-my.sharepoint.com/:b:/g/personal/planeacion_suba_gobiernobogota_gov_co/IQDBbpQz8h13RrOGb_UDDyo0ATIW80VlOqRxvFW33NmUZQ0?e=GBTn64" xr:uid="{F33BCD8D-31AF-4899-84B3-8323197B8ECF}"/>
    <hyperlink ref="K408" r:id="rId680" display="https://gobiernobogota-my.sharepoint.com/:b:/g/personal/planeacion_suba_gobiernobogota_gov_co/IQDzwwiOYzRYTYdWyDwWFwqcAZGOv0Mh9YsrPQuAz705OSE?e=r3qXXy" xr:uid="{09BFB14B-9BE5-47AB-BE32-E35713FAE369}"/>
    <hyperlink ref="X408" r:id="rId681" display="https://gobiernobogota-my.sharepoint.com/:b:/g/personal/planeacion_suba_gobiernobogota_gov_co/IQCRYwdokRk5Tbk1gEdl6eUjAWGSGcf_py9nrrw3tsMy_PQ?e=E7yCNV" xr:uid="{A44CE579-5F89-4107-AF2E-C49C01850D3A}"/>
    <hyperlink ref="AK408" r:id="rId682" display="https://gobiernobogota-my.sharepoint.com/:b:/g/personal/planeacion_suba_gobiernobogota_gov_co/IQCCXGeI9Q-sSKhlBwkWCkNCAfIyluBCfLeLFG4bUfw_hSg?e=BNGEuT" xr:uid="{CE2C340C-5E4B-409C-BA0B-B0D073A53EDF}"/>
    <hyperlink ref="K409" r:id="rId683" display="https://gobiernobogota-my.sharepoint.com/:b:/g/personal/planeacion_suba_gobiernobogota_gov_co/IQDzwwiOYzRYTYdWyDwWFwqcAZGOv0Mh9YsrPQuAz705OSE?e=r3qXXy" xr:uid="{8091533E-EB32-4F22-90A2-619F4A7095B1}"/>
    <hyperlink ref="X409" r:id="rId684" display="https://gobiernobogota-my.sharepoint.com/:b:/g/personal/planeacion_suba_gobiernobogota_gov_co/IQCCXGeI9Q-sSKhlBwkWCkNCAfIyluBCfLeLFG4bUfw_hSg?e=BNGEuT" xr:uid="{4F8A7BBB-F73D-48B4-B2DD-4C05BA95E739}"/>
    <hyperlink ref="AK409" r:id="rId685" display="https://gobiernobogota-my.sharepoint.com/:b:/g/personal/planeacion_suba_gobiernobogota_gov_co/IQDBbpQz8h13RrOGb_UDDyo0ATIW80VlOqRxvFW33NmUZQ0?e=mvDiBp" xr:uid="{063D17B3-14E9-412D-AB5F-C6C8A6A4B2FF}"/>
    <hyperlink ref="K412" r:id="rId686" display="https://gobiernobogota-my.sharepoint.com/:b:/g/personal/planeacion_suba_gobiernobogota_gov_co/IQDzwwiOYzRYTYdWyDwWFwqcAZGOv0Mh9YsrPQuAz705OSE?e=r3qXXy" xr:uid="{56352537-4945-4840-BBE3-EC604FB903D0}"/>
    <hyperlink ref="X412" r:id="rId687" display="https://gobiernobogota-my.sharepoint.com/:b:/g/personal/planeacion_suba_gobiernobogota_gov_co/IQCRYwdokRk5Tbk1gEdl6eUjAWGSGcf_py9nrrw3tsMy_PQ?e=E7yCNV" xr:uid="{CC7F9FB7-B3E2-4BF3-897E-D08E717BFE36}"/>
    <hyperlink ref="AK412" r:id="rId688" display="https://gobiernobogota-my.sharepoint.com/:b:/g/personal/planeacion_suba_gobiernobogota_gov_co/IQDBbpQz8h13RrOGb_UDDyo0ATIW80VlOqRxvFW33NmUZQ0?e=mvDiBp" xr:uid="{B8354E40-32DF-45A0-ADDA-46375F792CB7}"/>
    <hyperlink ref="K414" r:id="rId689" display="https://gobiernobogota-my.sharepoint.com/:b:/g/personal/planeacion_suba_gobiernobogota_gov_co/IQDzwwiOYzRYTYdWyDwWFwqcAZGOv0Mh9YsrPQuAz705OSE?e=r3qXXy" xr:uid="{53B11CB0-F7F3-4E47-820B-964A70D56B05}"/>
    <hyperlink ref="X414" r:id="rId690" display="https://gobiernobogota-my.sharepoint.com/:b:/g/personal/planeacion_suba_gobiernobogota_gov_co/IQDvNF9l2Qb0TK5xosgMpQcjAZAcD26bzpGfKZ9MEU7075I?e=vVw1T8" xr:uid="{6B7C2D32-A968-4CB5-A71F-279A73C1D8EF}"/>
    <hyperlink ref="AK414" r:id="rId691" display="https://gobiernobogota-my.sharepoint.com/:b:/g/personal/planeacion_suba_gobiernobogota_gov_co/IQDBbpQz8h13RrOGb_UDDyo0ATIW80VlOqRxvFW33NmUZQ0?e=mvDiBp" xr:uid="{015B34F5-9C17-4A3E-ACE0-62BDF188F701}"/>
    <hyperlink ref="K415" r:id="rId692" display="https://gobiernobogota-my.sharepoint.com/:b:/g/personal/planeacion_suba_gobiernobogota_gov_co/IQDzwwiOYzRYTYdWyDwWFwqcAZGOv0Mh9YsrPQuAz705OSE?e=r3qXXy" xr:uid="{3CE5F885-6F50-4B7D-9D6B-40AE6A691E69}"/>
    <hyperlink ref="X415" r:id="rId693" display="https://gobiernobogota-my.sharepoint.com/:b:/g/personal/planeacion_suba_gobiernobogota_gov_co/IQCRYwdokRk5Tbk1gEdl6eUjAWGSGcf_py9nrrw3tsMy_PQ?e=E7yCNV" xr:uid="{9682BFAE-F7EA-472E-BC38-6654E1BE4E4D}"/>
    <hyperlink ref="AK415" r:id="rId694" display="https://gobiernobogota-my.sharepoint.com/:b:/g/personal/planeacion_suba_gobiernobogota_gov_co/IQDBbpQz8h13RrOGb_UDDyo0ATIW80VlOqRxvFW33NmUZQ0?e=mvDiBp" xr:uid="{186A4C6F-0A8D-49E9-99A8-39F70EB1E4E9}"/>
    <hyperlink ref="K421" r:id="rId695" display="https://gobiernobogota-my.sharepoint.com/:b:/g/personal/planeacion_suba_gobiernobogota_gov_co/IQDzwwiOYzRYTYdWyDwWFwqcAZGOv0Mh9YsrPQuAz705OSE?e=r3qXXy" xr:uid="{736E83CE-187E-4AC8-B7A8-28BA5DD586EC}"/>
    <hyperlink ref="X421" r:id="rId696" display="https://gobiernobogota-my.sharepoint.com/:b:/g/personal/planeacion_suba_gobiernobogota_gov_co/IQCCXGeI9Q-sSKhlBwkWCkNCAfIyluBCfLeLFG4bUfw_hSg?e=BNGEuT" xr:uid="{F4668F56-AE01-452A-B3BF-A4DD8CEB6CB3}"/>
    <hyperlink ref="AK421" r:id="rId697" display="https://gobiernobogota-my.sharepoint.com/:b:/g/personal/planeacion_suba_gobiernobogota_gov_co/IQCRYwdokRk5Tbk1gEdl6eUjAWGSGcf_py9nrrw3tsMy_PQ?e=E7yCNV" xr:uid="{933DC593-5C6B-4641-B096-175B83156F8F}"/>
    <hyperlink ref="K422" r:id="rId698" display="https://gobiernobogota-my.sharepoint.com/:b:/g/personal/planeacion_suba_gobiernobogota_gov_co/IQDzwwiOYzRYTYdWyDwWFwqcAZGOv0Mh9YsrPQuAz705OSE?e=r3qXXy" xr:uid="{742D6B47-99EC-417B-95FA-DCCF66AE1A2F}"/>
    <hyperlink ref="X422" r:id="rId699" display="https://gobiernobogota-my.sharepoint.com/:b:/g/personal/planeacion_suba_gobiernobogota_gov_co/IQBs4_erRdyuT4OXgm8b3IacAazGRlFG3FMD5Lo-iaVliOY?e=Hn8mOT" xr:uid="{534C1357-2A48-4DFD-9C52-68A803EDDACF}"/>
    <hyperlink ref="AK422" r:id="rId700" display="https://gobiernobogota-my.sharepoint.com/:b:/g/personal/planeacion_suba_gobiernobogota_gov_co/IQDBbpQz8h13RrOGb_UDDyo0ATIW80VlOqRxvFW33NmUZQ0?e=mvDiBp" xr:uid="{EA05E37B-6CE0-4DD0-BC1B-20BFE6F02013}"/>
    <hyperlink ref="K423" r:id="rId701" display="https://gobiernobogota-my.sharepoint.com/:b:/g/personal/planeacion_suba_gobiernobogota_gov_co/IQDzwwiOYzRYTYdWyDwWFwqcAZGOv0Mh9YsrPQuAz705OSE?e=r3qXXy" xr:uid="{DF1E0116-DB04-49B9-80A6-01671980955E}"/>
    <hyperlink ref="X423" r:id="rId702" display="https://gobiernobogota-my.sharepoint.com/:b:/g/personal/planeacion_suba_gobiernobogota_gov_co/IQAb3EI9sGW1TrG2n4BcreviAd9PV-gPvxyjtl7wuCmS-SY?e=XpRBYs" xr:uid="{0D97AD7A-07CF-4881-8731-5AF2EB7827CD}"/>
    <hyperlink ref="AK423" r:id="rId703" display="https://gobiernobogota-my.sharepoint.com/:b:/g/personal/planeacion_suba_gobiernobogota_gov_co/IQDBbpQz8h13RrOGb_UDDyo0ATIW80VlOqRxvFW33NmUZQ0?e=mvDiBp" xr:uid="{6E0467DF-A4E4-4EF5-A7BF-506909A2A8A4}"/>
  </hyperlinks>
  <pageMargins left="0.7" right="0.7" top="0.75" bottom="0.75" header="0.3" footer="0.3"/>
  <pageSetup orientation="portrait" r:id="rId704"/>
  <drawing r:id="rId7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Estudio_Mercado</vt:lpstr>
      <vt:lpstr>TablaD_3Provedores</vt:lpstr>
      <vt:lpstr>Tres_Entidad</vt:lpstr>
      <vt:lpstr>TablaDinamicaTres_Entidad</vt:lpstr>
      <vt:lpstr>Lista</vt:lpstr>
      <vt:lpstr>FORMATO DE OFERTA ECONÓMICA</vt:lpstr>
      <vt:lpstr>listaBolsa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hernando ernesto gonzalez atuesta</cp:lastModifiedBy>
  <cp:revision/>
  <dcterms:created xsi:type="dcterms:W3CDTF">2025-03-14T01:33:22Z</dcterms:created>
  <dcterms:modified xsi:type="dcterms:W3CDTF">2026-08-03T15:17:25Z</dcterms:modified>
  <cp:category/>
  <cp:contentStatus/>
</cp:coreProperties>
</file>