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11/relationships/webextensiontaskpanes" Target="xl/webextensions/taskpanes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0"/>
  <workbookPr/>
  <mc:AlternateContent xmlns:mc="http://schemas.openxmlformats.org/markup-compatibility/2006">
    <mc:Choice Requires="x15">
      <x15ac:absPath xmlns:x15ac="http://schemas.microsoft.com/office/spreadsheetml/2010/11/ac" url="https://jargucorseg-my.sharepoint.com/personal/martha_canon_jargu_com/Documents/JOHANA/DEAJ/10. Junta 1 - 16-10-26/"/>
    </mc:Choice>
  </mc:AlternateContent>
  <xr:revisionPtr revIDLastSave="0" documentId="8_{EFDFA664-6CD2-4D65-BDEC-CFC4B9B260C7}" xr6:coauthVersionLast="47" xr6:coauthVersionMax="47" xr10:uidLastSave="{00000000-0000-0000-0000-000000000000}"/>
  <bookViews>
    <workbookView xWindow="-120" yWindow="-120" windowWidth="29040" windowHeight="15720" tabRatio="810" xr2:uid="{5E78B199-3C52-4FC8-AB3A-96680AFC15A7}"/>
  </bookViews>
  <sheets>
    <sheet name="RESUMEN  ESTUDIO MERCADO" sheetId="18" r:id="rId1"/>
    <sheet name="ESTUDIO DE MERCADO 2026" sheetId="34" r:id="rId2"/>
    <sheet name="ESTUDIO DE MERCADO 2027" sheetId="29" r:id="rId3"/>
    <sheet name="TASAS PROMEDIO" sheetId="33" r:id="rId4"/>
    <sheet name="VALORES ASEGURADOS TRDM" sheetId="16" r:id="rId5"/>
    <sheet name="VALORES VIDA GRUPO" sheetId="24" r:id="rId6"/>
  </sheets>
  <externalReferences>
    <externalReference r:id="rId7"/>
    <externalReference r:id="rId8"/>
    <externalReference r:id="rId9"/>
  </externalReferences>
  <definedNames>
    <definedName name="_Toc140149825_1" localSheetId="1">[1]JURIDICA!#REF!</definedName>
    <definedName name="_Toc140149825_1" localSheetId="2">[1]JURIDICA!#REF!</definedName>
    <definedName name="_Toc140149825_1">[1]JURIDICA!#REF!</definedName>
    <definedName name="_Toc140149825_59" localSheetId="1">#REF!</definedName>
    <definedName name="_Toc140149825_59" localSheetId="2">#REF!</definedName>
    <definedName name="_Toc140149825_59">#REF!</definedName>
    <definedName name="_Toc142149825_60" localSheetId="1">#REF!</definedName>
    <definedName name="_Toc142149825_60" localSheetId="2">#REF!</definedName>
    <definedName name="_Toc142149825_60">#REF!</definedName>
    <definedName name="AMOR" localSheetId="1">[1]JURIDICA!#REF!</definedName>
    <definedName name="AMOR" localSheetId="2">[1]JURIDICA!#REF!</definedName>
    <definedName name="AMOR">[1]JURIDICA!#REF!</definedName>
    <definedName name="estadof">[2]Hoja4!$B$2:$B$15</definedName>
    <definedName name="FFFFFFF" localSheetId="1">#REF!</definedName>
    <definedName name="FFFFFFF" localSheetId="2">#REF!</definedName>
    <definedName name="FFFFFFF">#REF!</definedName>
    <definedName name="GG" localSheetId="1">[1]JURIDICA!#REF!</definedName>
    <definedName name="GG" localSheetId="2">[1]JURIDICA!#REF!</definedName>
    <definedName name="GG">[1]JURIDICA!#REF!</definedName>
    <definedName name="GGGGGG" localSheetId="1">#REF!</definedName>
    <definedName name="GGGGGG" localSheetId="2">#REF!</definedName>
    <definedName name="GGGGGG">#REF!</definedName>
    <definedName name="opcion2">'[3]CUADRO RESUMEN'!$L$21</definedName>
    <definedName name="opcion3">'[3]CUADRO RESUMEN'!$L$22</definedName>
    <definedName name="opcion4">'[3]CUADRO RESUMEN'!$L$23</definedName>
    <definedName name="opcion5">'[3]CUADRO RESUMEN'!$L$24</definedName>
    <definedName name="opcion6">'[3]CUADRO RESUMEN'!$L$25</definedName>
    <definedName name="RamoAmparo">[2]Hoja4!$A$2:$A$57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9" i="29" l="1"/>
  <c r="C9" i="29"/>
  <c r="D9" i="34"/>
  <c r="C9" i="34"/>
  <c r="C8" i="29" l="1"/>
  <c r="D8" i="29" s="1"/>
  <c r="L8" i="33"/>
  <c r="E18" i="16"/>
  <c r="F18" i="16" s="1"/>
  <c r="E17" i="16"/>
  <c r="F17" i="16" s="1"/>
  <c r="H17" i="16" s="1"/>
  <c r="E15" i="16"/>
  <c r="E14" i="16"/>
  <c r="F14" i="16" s="1"/>
  <c r="E13" i="16"/>
  <c r="E12" i="16"/>
  <c r="E11" i="16"/>
  <c r="E10" i="16"/>
  <c r="E9" i="16"/>
  <c r="E30" i="18"/>
  <c r="E31" i="18"/>
  <c r="E24" i="34"/>
  <c r="G24" i="34" s="1"/>
  <c r="E23" i="34"/>
  <c r="E22" i="34"/>
  <c r="G22" i="34" s="1"/>
  <c r="E21" i="34"/>
  <c r="G21" i="34" s="1"/>
  <c r="E20" i="34"/>
  <c r="G20" i="34" s="1"/>
  <c r="E19" i="34"/>
  <c r="G19" i="34" s="1"/>
  <c r="E18" i="34"/>
  <c r="G18" i="34" s="1"/>
  <c r="E17" i="34"/>
  <c r="G17" i="34" s="1"/>
  <c r="E16" i="34"/>
  <c r="G16" i="34" s="1"/>
  <c r="L54" i="33"/>
  <c r="C11" i="24"/>
  <c r="E11" i="24" s="1"/>
  <c r="F8" i="24"/>
  <c r="H8" i="24" s="1"/>
  <c r="D23" i="34" s="1"/>
  <c r="G23" i="34" s="1"/>
  <c r="D14" i="16"/>
  <c r="D13" i="16"/>
  <c r="D12" i="16"/>
  <c r="D11" i="16"/>
  <c r="D10" i="16"/>
  <c r="D9" i="16"/>
  <c r="D19" i="16" s="1"/>
  <c r="D25" i="16" s="1"/>
  <c r="D14" i="34" s="1"/>
  <c r="H54" i="33"/>
  <c r="H44" i="33"/>
  <c r="H37" i="33"/>
  <c r="H33" i="33"/>
  <c r="H27" i="33"/>
  <c r="H19" i="33"/>
  <c r="H8" i="33"/>
  <c r="F30" i="18"/>
  <c r="E10" i="33"/>
  <c r="H55" i="33"/>
  <c r="H52" i="33"/>
  <c r="C27" i="33"/>
  <c r="C19" i="33"/>
  <c r="H17" i="33"/>
  <c r="D17" i="33"/>
  <c r="D19" i="33" s="1"/>
  <c r="D27" i="33" s="1"/>
  <c r="D33" i="33" s="1"/>
  <c r="D37" i="33" s="1"/>
  <c r="D44" i="33" s="1"/>
  <c r="D52" i="33" s="1"/>
  <c r="D54" i="33" s="1"/>
  <c r="C17" i="33"/>
  <c r="E22" i="24"/>
  <c r="D24" i="16"/>
  <c r="C24" i="16"/>
  <c r="G24" i="16"/>
  <c r="D13" i="18" l="1"/>
  <c r="G30" i="18"/>
  <c r="H18" i="16"/>
  <c r="H24" i="34"/>
  <c r="I24" i="34" s="1"/>
  <c r="I23" i="34"/>
  <c r="H22" i="34"/>
  <c r="I22" i="34"/>
  <c r="H21" i="34"/>
  <c r="I21" i="34"/>
  <c r="H20" i="34"/>
  <c r="I20" i="34"/>
  <c r="H19" i="34"/>
  <c r="I19" i="34"/>
  <c r="H18" i="34"/>
  <c r="I18" i="34" s="1"/>
  <c r="H17" i="34"/>
  <c r="I17" i="34"/>
  <c r="H16" i="34"/>
  <c r="I16" i="34"/>
  <c r="K45" i="33"/>
  <c r="J45" i="33"/>
  <c r="L44" i="33" s="1"/>
  <c r="K38" i="33"/>
  <c r="J38" i="33"/>
  <c r="L37" i="33" s="1"/>
  <c r="J34" i="33"/>
  <c r="L33" i="33" s="1"/>
  <c r="K34" i="33"/>
  <c r="J28" i="33"/>
  <c r="K28" i="33"/>
  <c r="L27" i="33"/>
  <c r="K20" i="33"/>
  <c r="J20" i="33"/>
  <c r="L19" i="33"/>
  <c r="K57" i="33"/>
  <c r="J57" i="33"/>
  <c r="L55" i="33" s="1"/>
  <c r="J53" i="33"/>
  <c r="L52" i="33"/>
  <c r="J18" i="33"/>
  <c r="K18" i="33"/>
  <c r="L17" i="33" s="1"/>
  <c r="K9" i="33"/>
  <c r="J9" i="33"/>
  <c r="F11" i="24"/>
  <c r="H11" i="24" s="1"/>
  <c r="D23" i="29" s="1"/>
  <c r="G14" i="16"/>
  <c r="H14" i="16"/>
  <c r="C16" i="16"/>
  <c r="K53" i="33"/>
  <c r="C54" i="33"/>
  <c r="C52" i="33"/>
  <c r="C44" i="33"/>
  <c r="C37" i="33"/>
  <c r="C33" i="33"/>
  <c r="C19" i="16" l="1"/>
  <c r="C25" i="16" s="1"/>
  <c r="D13" i="34" s="1"/>
  <c r="E16" i="16"/>
  <c r="E19" i="16" s="1"/>
  <c r="D15" i="34"/>
  <c r="E16" i="29"/>
  <c r="G16" i="29" s="1"/>
  <c r="E13" i="34"/>
  <c r="E18" i="29"/>
  <c r="G18" i="29" s="1"/>
  <c r="E17" i="29"/>
  <c r="G17" i="29" s="1"/>
  <c r="E24" i="29"/>
  <c r="G24" i="29" s="1"/>
  <c r="E20" i="29"/>
  <c r="G20" i="29" s="1"/>
  <c r="E19" i="29"/>
  <c r="G19" i="29" s="1"/>
  <c r="E23" i="29"/>
  <c r="G23" i="29" s="1"/>
  <c r="E21" i="29"/>
  <c r="G21" i="29" s="1"/>
  <c r="E22" i="29"/>
  <c r="G22" i="29" s="1"/>
  <c r="F12" i="16"/>
  <c r="G13" i="34" l="1"/>
  <c r="E14" i="34"/>
  <c r="G14" i="34" s="1"/>
  <c r="H18" i="29"/>
  <c r="I18" i="29" s="1"/>
  <c r="J18" i="29"/>
  <c r="K18" i="29" s="1"/>
  <c r="L18" i="29" s="1"/>
  <c r="F23" i="18" s="1"/>
  <c r="H16" i="29"/>
  <c r="I16" i="29" s="1"/>
  <c r="J16" i="29"/>
  <c r="K16" i="29" s="1"/>
  <c r="L16" i="29" s="1"/>
  <c r="F21" i="18" s="1"/>
  <c r="E13" i="29"/>
  <c r="E14" i="29" s="1"/>
  <c r="G12" i="16"/>
  <c r="H12" i="16" s="1"/>
  <c r="J17" i="29"/>
  <c r="H17" i="29"/>
  <c r="I17" i="29" s="1"/>
  <c r="J24" i="29"/>
  <c r="H24" i="29"/>
  <c r="I24" i="29" s="1"/>
  <c r="J20" i="29"/>
  <c r="H20" i="29"/>
  <c r="I20" i="29" s="1"/>
  <c r="H19" i="29"/>
  <c r="I19" i="29" s="1"/>
  <c r="J19" i="29"/>
  <c r="I23" i="29"/>
  <c r="J23" i="29"/>
  <c r="L23" i="29" s="1"/>
  <c r="F28" i="18" s="1"/>
  <c r="H21" i="29"/>
  <c r="I21" i="29" s="1"/>
  <c r="J21" i="29"/>
  <c r="J22" i="29"/>
  <c r="H22" i="29"/>
  <c r="I22" i="29" s="1"/>
  <c r="H14" i="34" l="1"/>
  <c r="I14" i="34" s="1"/>
  <c r="H13" i="34"/>
  <c r="I13" i="34" s="1"/>
  <c r="K17" i="29"/>
  <c r="L17" i="29" s="1"/>
  <c r="F22" i="18" s="1"/>
  <c r="K24" i="29"/>
  <c r="L24" i="29" s="1"/>
  <c r="F29" i="18" s="1"/>
  <c r="K19" i="29"/>
  <c r="L19" i="29" s="1"/>
  <c r="F24" i="18" s="1"/>
  <c r="K21" i="29"/>
  <c r="L21" i="29" s="1"/>
  <c r="F26" i="18" s="1"/>
  <c r="K22" i="29"/>
  <c r="L22" i="29" s="1"/>
  <c r="F27" i="18" s="1"/>
  <c r="K20" i="29"/>
  <c r="L20" i="29" s="1"/>
  <c r="F25" i="18" s="1"/>
  <c r="F16" i="16"/>
  <c r="H16" i="16" s="1"/>
  <c r="F9" i="16" l="1"/>
  <c r="G9" i="16" l="1"/>
  <c r="F15" i="16"/>
  <c r="H15" i="16" s="1"/>
  <c r="F10" i="16"/>
  <c r="E21" i="16"/>
  <c r="E22" i="16"/>
  <c r="F22" i="16" s="1"/>
  <c r="H22" i="16" s="1"/>
  <c r="E23" i="16"/>
  <c r="F23" i="16" s="1"/>
  <c r="H23" i="16" s="1"/>
  <c r="H9" i="16" l="1"/>
  <c r="G10" i="16"/>
  <c r="E24" i="16"/>
  <c r="E25" i="16" s="1"/>
  <c r="F13" i="16"/>
  <c r="F21" i="16"/>
  <c r="F24" i="16" s="1"/>
  <c r="H24" i="16" s="1"/>
  <c r="F11" i="16"/>
  <c r="F19" i="16" l="1"/>
  <c r="F25" i="16" s="1"/>
  <c r="H10" i="16"/>
  <c r="G13" i="16"/>
  <c r="H13" i="16" s="1"/>
  <c r="D13" i="29"/>
  <c r="G11" i="16"/>
  <c r="H21" i="16"/>
  <c r="G19" i="16" l="1"/>
  <c r="G25" i="16" s="1"/>
  <c r="D14" i="29" s="1"/>
  <c r="H11" i="16"/>
  <c r="H19" i="16" s="1"/>
  <c r="H25" i="16" s="1"/>
  <c r="G13" i="29"/>
  <c r="G14" i="29" l="1"/>
  <c r="D15" i="29"/>
  <c r="J13" i="29"/>
  <c r="H13" i="29"/>
  <c r="I13" i="29" s="1"/>
  <c r="H14" i="29" l="1"/>
  <c r="I14" i="29" s="1"/>
  <c r="J14" i="29"/>
  <c r="K13" i="29"/>
  <c r="L13" i="29" s="1"/>
  <c r="K14" i="29" l="1"/>
  <c r="J15" i="29"/>
  <c r="L14" i="29" l="1"/>
  <c r="F19" i="18" s="1"/>
  <c r="K15" i="29"/>
  <c r="L15" i="29" s="1"/>
  <c r="F18" i="18"/>
  <c r="L26" i="29" l="1"/>
  <c r="F20" i="18"/>
  <c r="L27" i="29" l="1"/>
  <c r="F31" i="18"/>
  <c r="F32" i="18" l="1"/>
  <c r="G31" i="18" l="1"/>
  <c r="C13" i="18" l="1"/>
  <c r="D7" i="34" l="1"/>
  <c r="J17" i="34"/>
  <c r="C7" i="18"/>
  <c r="C9" i="18" s="1"/>
  <c r="C7" i="29"/>
  <c r="J21" i="34" l="1"/>
  <c r="K17" i="34"/>
  <c r="L17" i="34"/>
  <c r="E22" i="18" s="1"/>
  <c r="G22" i="18" s="1"/>
  <c r="J14" i="34"/>
  <c r="J22" i="34"/>
  <c r="J16" i="34"/>
  <c r="J24" i="34"/>
  <c r="K21" i="34"/>
  <c r="L21" i="34" s="1"/>
  <c r="E26" i="18" s="1"/>
  <c r="G26" i="18" s="1"/>
  <c r="D12" i="18"/>
  <c r="D14" i="18" s="1"/>
  <c r="J23" i="34"/>
  <c r="L23" i="34" s="1"/>
  <c r="E28" i="18" s="1"/>
  <c r="G28" i="18" s="1"/>
  <c r="J20" i="34"/>
  <c r="J13" i="34"/>
  <c r="J19" i="34"/>
  <c r="J18" i="34"/>
  <c r="K24" i="34" l="1"/>
  <c r="L24" i="34" s="1"/>
  <c r="E29" i="18" s="1"/>
  <c r="G29" i="18" s="1"/>
  <c r="K18" i="34"/>
  <c r="L18" i="34" s="1"/>
  <c r="E23" i="18" s="1"/>
  <c r="G23" i="18" s="1"/>
  <c r="K16" i="34"/>
  <c r="L16" i="34" s="1"/>
  <c r="E21" i="18" s="1"/>
  <c r="G21" i="18" s="1"/>
  <c r="K19" i="34"/>
  <c r="L19" i="34" s="1"/>
  <c r="E24" i="18" s="1"/>
  <c r="G24" i="18" s="1"/>
  <c r="K22" i="34"/>
  <c r="L22" i="34" s="1"/>
  <c r="E27" i="18" s="1"/>
  <c r="G27" i="18" s="1"/>
  <c r="K13" i="34"/>
  <c r="L13" i="34" s="1"/>
  <c r="E18" i="18" s="1"/>
  <c r="G18" i="18" s="1"/>
  <c r="J15" i="34"/>
  <c r="K14" i="34"/>
  <c r="L14" i="34" s="1"/>
  <c r="E19" i="18" s="1"/>
  <c r="G19" i="18" s="1"/>
  <c r="K20" i="34"/>
  <c r="L20" i="34" s="1"/>
  <c r="E25" i="18" s="1"/>
  <c r="G25" i="18" s="1"/>
  <c r="G20" i="18" l="1"/>
  <c r="G32" i="18" s="1"/>
  <c r="K15" i="34"/>
  <c r="L15" i="34" s="1"/>
  <c r="L27" i="34" l="1"/>
  <c r="E20" i="18"/>
  <c r="E32" i="18" s="1"/>
  <c r="E33" i="18" l="1"/>
  <c r="C12" i="18"/>
  <c r="C14" i="18" s="1"/>
</calcChain>
</file>

<file path=xl/sharedStrings.xml><?xml version="1.0" encoding="utf-8"?>
<sst xmlns="http://schemas.openxmlformats.org/spreadsheetml/2006/main" count="351" uniqueCount="172">
  <si>
    <t>CONSEJO SUPERIOR DE LA JUDICATURA</t>
  </si>
  <si>
    <t>PROYECCIÓN VIGENCIA 2026-2027</t>
  </si>
  <si>
    <t>VIGENCIA TOTAL</t>
  </si>
  <si>
    <t>GRUPO UNICO</t>
  </si>
  <si>
    <t>DESDE 00:00 HORAS</t>
  </si>
  <si>
    <t>HASTA: 23:59 HORAS</t>
  </si>
  <si>
    <t>DIAS DE COBERTURA</t>
  </si>
  <si>
    <t>No: DIAS</t>
  </si>
  <si>
    <t>Vigencia fiscal 2026</t>
  </si>
  <si>
    <t>Vigencia fiscal 2027</t>
  </si>
  <si>
    <t>TOTALES</t>
  </si>
  <si>
    <t>RAMO</t>
  </si>
  <si>
    <r>
      <t xml:space="preserve">AÑO 2026
</t>
    </r>
    <r>
      <rPr>
        <b/>
        <sz val="9"/>
        <color indexed="8"/>
        <rFont val="Arial Narrow"/>
        <family val="2"/>
      </rPr>
      <t>25/12/2026 A 31/12/2026</t>
    </r>
  </si>
  <si>
    <r>
      <t>AÑO 2027
01</t>
    </r>
    <r>
      <rPr>
        <b/>
        <sz val="9"/>
        <color indexed="8"/>
        <rFont val="Arial Narrow"/>
        <family val="2"/>
      </rPr>
      <t>/01/2027 A 24/12/2027</t>
    </r>
  </si>
  <si>
    <t>TOTAL PROYECTADO</t>
  </si>
  <si>
    <t>TODO RIESGO DAÑOS MATERIALES</t>
  </si>
  <si>
    <t xml:space="preserve">INDICE VARIABLE TRDM </t>
  </si>
  <si>
    <t>TOTAL TODO RIESGO DAÑOS MATERIALES PARA EMISION</t>
  </si>
  <si>
    <t>MANEJO GLOBAL ENTIDADES ESTATALES</t>
  </si>
  <si>
    <t>RESPONSABILIDAD CIVIL EXTRACONTRACTUAL</t>
  </si>
  <si>
    <t>TRANSPORTE DE VALORES</t>
  </si>
  <si>
    <t>TRANSPORTE DE MERCANCÍAS</t>
  </si>
  <si>
    <t>AUTOMOVILES</t>
  </si>
  <si>
    <t>RESPONSABILIDAD CIVIL SERVIDORES PÚBLICOS</t>
  </si>
  <si>
    <t>INFIDELIDAD Y RIESGOS FINANCIEROS</t>
  </si>
  <si>
    <t>VIDA GRUPO LEY 16 DE 1988</t>
  </si>
  <si>
    <t>CYBER</t>
  </si>
  <si>
    <t>SOAT</t>
  </si>
  <si>
    <t>REMANENTE PARA FUTURAS INCLUSIONES</t>
  </si>
  <si>
    <t>SUBTOTALES</t>
  </si>
  <si>
    <t>TOTAL GRUPO UNICO</t>
  </si>
  <si>
    <t>PROYECCIÓN VIGENCIA FISCAL 2026</t>
  </si>
  <si>
    <t>GRUPO 1</t>
  </si>
  <si>
    <t>VIGENCIA COMPLETA</t>
  </si>
  <si>
    <t>VIGENCIA FISCAL 2026</t>
  </si>
  <si>
    <t>VIGENCIA DESDE 00:00 HORAS</t>
  </si>
  <si>
    <t>VIGENCIA HASTA 23:59 HORAS</t>
  </si>
  <si>
    <t>VALOR ASEGURADO</t>
  </si>
  <si>
    <t xml:space="preserve">TASA ANUAL PROMEDIO </t>
  </si>
  <si>
    <t>TIPO TASA</t>
  </si>
  <si>
    <t>PRIMA NETA ANUAL TOTAL</t>
  </si>
  <si>
    <t>IVA 19%</t>
  </si>
  <si>
    <t>PRIMA ANUAL TOTAL</t>
  </si>
  <si>
    <t>PRIMA NETA PERIODO PROYECTADO</t>
  </si>
  <si>
    <t>TOTAL PRIMA  PERIODO PROYECTADO</t>
  </si>
  <si>
    <t>%o</t>
  </si>
  <si>
    <t xml:space="preserve"> </t>
  </si>
  <si>
    <t>%</t>
  </si>
  <si>
    <t>TOTAL VIGENCIA FISCAL 2026</t>
  </si>
  <si>
    <t>PROYECCIÓN VIGENCIA FISCAL 2027</t>
  </si>
  <si>
    <t>VIGENCIA FISCAL 2027</t>
  </si>
  <si>
    <t>TOTAL VIGENCIA FISCAL 2027</t>
  </si>
  <si>
    <t>ESTUDIO DE MERCADO</t>
  </si>
  <si>
    <t>ENTIDAD</t>
  </si>
  <si>
    <t>No. DE PROCESO DE CONTRATACION</t>
  </si>
  <si>
    <t>TASAS DE REFERENCIA</t>
  </si>
  <si>
    <t>TASA PROMEDIO DEL MERCADO</t>
  </si>
  <si>
    <t>AJUSTE POR SINIESTRALIDAD</t>
  </si>
  <si>
    <t>AJUSTE POR SISMO O CONDICIONES DE MERCADO</t>
  </si>
  <si>
    <t>TASA PARA ESTUDIO DE MERCADO</t>
  </si>
  <si>
    <t>TIPO DE TASA % - %o</t>
  </si>
  <si>
    <t>TODO RIESGO DAÑO MATERIAL</t>
  </si>
  <si>
    <t>LICITACIÓN 06 DE 2022</t>
  </si>
  <si>
    <t>FONDO ROTATORIO DE LA POLICÍA NACIONAL - FORPO</t>
  </si>
  <si>
    <t>LP-005-2025</t>
  </si>
  <si>
    <t>INSTITUTO NACIONAL PENITENCIARIO</t>
  </si>
  <si>
    <t>LP-01-2026</t>
  </si>
  <si>
    <t>INSTITUTO NACIONAL DE VIAS</t>
  </si>
  <si>
    <t>LP-SG-SA-008-2026</t>
  </si>
  <si>
    <t>MINISTERIO DE TRANSPORTE</t>
  </si>
  <si>
    <t>LP-016-2025</t>
  </si>
  <si>
    <t>TRANSMILENIO</t>
  </si>
  <si>
    <t>TMSA-LP-02-2026</t>
  </si>
  <si>
    <t>UNIDAD PARA LA ATENCIÓN Y LA REPARACIÓN INTEGRAL A LAS VÍCTIMAS – FONDO PARA LA REPARACIÓN DE LAS VICTIMAS (FRV)</t>
  </si>
  <si>
    <t>UARIV-FRV-IP-2025-008</t>
  </si>
  <si>
    <t>SECRETARIA DE MOVILIDAD</t>
  </si>
  <si>
    <t>SDM-LP-21-2026</t>
  </si>
  <si>
    <t>FONDO NACIONAL PARA LA GESTIÓN DEL RIESGO DE DESASTRES - OFERTA 1</t>
  </si>
  <si>
    <t>FNGRD-LP-001-2026</t>
  </si>
  <si>
    <t>ANDJE - AGENCIA NACIONAL DE DEFENSA JURIDICA DEL ESTADO OFERTA 1</t>
  </si>
  <si>
    <t>SAMC-001-2025</t>
  </si>
  <si>
    <t>CORPORACIÓN SOCIAL DE CUNDINAMARCA (OFERTA 2)</t>
  </si>
  <si>
    <t>LP-CSC-002-2025</t>
  </si>
  <si>
    <t>MINISTERIO DE HACIENDA</t>
  </si>
  <si>
    <t>MHCP-LP-02-2025</t>
  </si>
  <si>
    <t>AGENCIA DE DESARROLLO RURAL OFERTA 1</t>
  </si>
  <si>
    <t>SAMC-01-2026</t>
  </si>
  <si>
    <t>AERONATICA CIVIL</t>
  </si>
  <si>
    <t>LP-24000933 H3 2025</t>
  </si>
  <si>
    <t>UNIDAD ADMINISTRATIVA ESPECIAL DIRECCIÓN NACIONAL DE BOMBEROS</t>
  </si>
  <si>
    <t xml:space="preserve">LP-002-2025 </t>
  </si>
  <si>
    <t>CONTRALORIA DE BOGOTA OFERTA 1</t>
  </si>
  <si>
    <t>CB-LP-001-2026</t>
  </si>
  <si>
    <t>MINISTERIO DE EDUCACIÓN (OFERTA 2)</t>
  </si>
  <si>
    <t>SA-MEN-01-2025</t>
  </si>
  <si>
    <t>CORPORACIÓN SOCIAL DE CUNDINAMARCA (OFERTA 1)</t>
  </si>
  <si>
    <t>CONCEJO PROFESIONAL NACIONAL DE INGENIERIA - COPNIA</t>
  </si>
  <si>
    <t>LP-08-2025</t>
  </si>
  <si>
    <t>SANTIAGO DE CALI DISTRITO ESPECIAL OFERTA 1</t>
  </si>
  <si>
    <t>4181.010.26.1.364.-2026</t>
  </si>
  <si>
    <t>TRANSPORTE DE MERCANCIAS</t>
  </si>
  <si>
    <t>FONDO FINANCIERO DISTRITAL DE SALUD</t>
  </si>
  <si>
    <t>FFDS-LP-001-2026</t>
  </si>
  <si>
    <t>FONDO NACIONAL PARA LA GESTIÓN DEL RIESGO DE DESASTRES</t>
  </si>
  <si>
    <t>INSTITUTO NACIONAL PENITENCIARIO - INPEC</t>
  </si>
  <si>
    <t>SECRETARIA DISTRITAL DE HACIENDA</t>
  </si>
  <si>
    <t>SDH-LP-0001-2025</t>
  </si>
  <si>
    <t>INSTITUTO NACIONAL DE SALUD</t>
  </si>
  <si>
    <t>INS-LP-002-2026</t>
  </si>
  <si>
    <t>SENADO DE LA REPÚBLICA</t>
  </si>
  <si>
    <t xml:space="preserve">LP-SEN-001-2026 </t>
  </si>
  <si>
    <t>MUNICIPIO DE ENVIGADO</t>
  </si>
  <si>
    <t>ENV-11-21-1001-2025</t>
  </si>
  <si>
    <t>RESPONSABILIDAD CIVIL SERVIDORES PUBLICOS</t>
  </si>
  <si>
    <t>DEPARTAMENTO DE SANTANDER 2 UT</t>
  </si>
  <si>
    <t>AD-LP-26-01</t>
  </si>
  <si>
    <t>DEPARTAMENTO DE SANTANDER 1 SOLIDARIA</t>
  </si>
  <si>
    <t>SENADO DE LA REPÚBLICA 1</t>
  </si>
  <si>
    <t>CONTRALORIA GENERAL DE LA REPÚBLICA (POLIZAS VIGENTES)</t>
  </si>
  <si>
    <t>LP-01-2023</t>
  </si>
  <si>
    <t>FONDO FINANCIERO DISTRITAL DE SALUD OFERTA 1</t>
  </si>
  <si>
    <t>FONDO FINANCIERO DISTRITAL DE SALUD OFERTA 2</t>
  </si>
  <si>
    <t>40.050 asegurados</t>
  </si>
  <si>
    <t>ACTUALMENTE NO TIENE</t>
  </si>
  <si>
    <t>ADRES - ADMINISTRADORA DE LOS RECURSOS DEL SISTEMA GENERAL DE SEGURIDAD SOCIAL EN SALUD 2</t>
  </si>
  <si>
    <t>ADRES-LP-002-2026</t>
  </si>
  <si>
    <t>SECRETARIA DISTRITAL DE HACIENDA - CONCEJO DE BOGOTA</t>
  </si>
  <si>
    <t>SDH-SMINC-0030-2025</t>
  </si>
  <si>
    <t>FONDO ROTATORIO DE LA REGISTRADURIA NACIONAL DEL ESTADO CIVIL 2</t>
  </si>
  <si>
    <t>LP 01 DE 2025</t>
  </si>
  <si>
    <t>VALORES ASEGURADOS SEGURO TODO RIESGO DAÑOS MATERIALES</t>
  </si>
  <si>
    <t>VALOR ASEGURADO 2026</t>
  </si>
  <si>
    <t>VALOR ASEGURADO 2027</t>
  </si>
  <si>
    <t>POLIZA</t>
  </si>
  <si>
    <t>VALOR ASEGURADO ACTUAL</t>
  </si>
  <si>
    <t>INDICE VARIABLE 
5.10% ANUAL</t>
  </si>
  <si>
    <t>TOTAL VALOR ASEGURADO 2026</t>
  </si>
  <si>
    <t>TOTAL VALOR ASEGURADO 2027</t>
  </si>
  <si>
    <t xml:space="preserve">A.    Edificios incluye  Inmuebles tomados en arriendo o en Comodato			</t>
  </si>
  <si>
    <t>B.    Contenidos, Muebles y Enseres y Mejoras locativas, incluidos los tomados en arriendo o en Comodato</t>
  </si>
  <si>
    <t xml:space="preserve">C.    Equipo Eléctricos, Electrónicos y de Comunicación (incluidos equipos móviles y portátiles, software y licencias)			</t>
  </si>
  <si>
    <t xml:space="preserve">D.    Equipo y Maquinaría </t>
  </si>
  <si>
    <t>E.    Mercancías (Incluye Bienes devolutivos en almacén - bienes de consumo)</t>
  </si>
  <si>
    <t>F.  Bienes muebles e inmuebles tomados en arriendo e inmuebles en comodato</t>
  </si>
  <si>
    <t>G.   Gastos para la adecuación de suelos y terrenos</t>
  </si>
  <si>
    <t>H.   Cláusula de Adecuación de Construcciones a las Normas de Sismo Resistencia 5%  del valor de edificios incluido el índice variable</t>
  </si>
  <si>
    <t>I.   Gastos Adicionales</t>
  </si>
  <si>
    <t>J.   Gastos Extraordinarios</t>
  </si>
  <si>
    <t>SUBTOTAL</t>
  </si>
  <si>
    <t>SUBLÍMITES</t>
  </si>
  <si>
    <t>DINEROS Y TITULOS VALORES</t>
  </si>
  <si>
    <t>VEHÍCULOS EN REPOSO</t>
  </si>
  <si>
    <t>OBRAS DE ARTE</t>
  </si>
  <si>
    <t>SUBTOTAL SUBLIMITES</t>
  </si>
  <si>
    <t>TOTAL VALOR ASEGURADO TODO RIESGO DAÑOS MATERIALES</t>
  </si>
  <si>
    <t>1. el INDICE VARIABLE se establece a partir del IPC al cierre del 2025, el cual tuvo una variación anual de 5.10%</t>
  </si>
  <si>
    <t>VALOR ASEGURADO VIDA GRUPO LEY 16 DE 1988</t>
  </si>
  <si>
    <t>AMPARO BASICO - VIDA</t>
  </si>
  <si>
    <t>No. SMMLV</t>
  </si>
  <si>
    <t>SMMLV 2026</t>
  </si>
  <si>
    <t>VALOR ASEGURADO POR PERSONA</t>
  </si>
  <si>
    <t>No. DE ASEGURADOS</t>
  </si>
  <si>
    <t>INCREMENTO SMMLV 2027 14%</t>
  </si>
  <si>
    <t>SMMLV 2027 PROYECTADO</t>
  </si>
  <si>
    <t>INCREMENTO DEL SALARIO MÍNIMO</t>
  </si>
  <si>
    <t>VALOR ESTABLECIDO</t>
  </si>
  <si>
    <t>% INCREMENTO</t>
  </si>
  <si>
    <t>SMMLV 2022</t>
  </si>
  <si>
    <t>SMMLV 2023</t>
  </si>
  <si>
    <t>SMMLV 2024</t>
  </si>
  <si>
    <t>SMMLV 2025</t>
  </si>
  <si>
    <t>PROMEDIO DE INCREMENTO SMMLV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</si>
</sst>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-&quot;$&quot;\ * #,##0.00_-;\-&quot;$&quot;\ * #,##0.00_-;_-&quot;$&quot;\ * &quot;-&quot;??_-;_-@_-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d/mm/yyyy;@"/>
    <numFmt numFmtId="169" formatCode="_(&quot;$&quot;\ * #,##0_);_(&quot;$&quot;\ * \(#,##0\);_(&quot;$&quot;\ * &quot;-&quot;??_);_(@_)"/>
    <numFmt numFmtId="170" formatCode="[$$-240A]\ #,##0"/>
    <numFmt numFmtId="171" formatCode="[$$-240A]\ #,##0;\-[$$-240A]\ #,##0"/>
    <numFmt numFmtId="172" formatCode="_(* #,##0.000_);_(* \(#,##0.000\);_(* &quot;-&quot;??_);_(@_)"/>
    <numFmt numFmtId="173" formatCode="_-&quot;$&quot;\ * #,##0_-;\-&quot;$&quot;\ * #,##0_-;_-&quot;$&quot;\ * &quot;-&quot;??_-;_-@_-"/>
    <numFmt numFmtId="174" formatCode="_(* #,##0_);_(* \(#,##0\);_(* &quot;-&quot;??_);_(@_)"/>
    <numFmt numFmtId="175" formatCode="0.0%"/>
  </numFmts>
  <fonts count="4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rgb="FFFF0000"/>
      <name val="Arial Narrow"/>
      <family val="2"/>
    </font>
    <font>
      <sz val="12"/>
      <color theme="1"/>
      <name val="Aptos Narrow"/>
      <family val="2"/>
      <scheme val="minor"/>
    </font>
    <font>
      <sz val="10"/>
      <color theme="1"/>
      <name val="Arial Narrow"/>
      <family val="2"/>
    </font>
    <font>
      <b/>
      <sz val="14"/>
      <color theme="9" tint="-0.249977111117893"/>
      <name val="Arial Narrow"/>
      <family val="2"/>
    </font>
    <font>
      <b/>
      <sz val="14"/>
      <color theme="1"/>
      <name val="Arial Narrow"/>
      <family val="2"/>
    </font>
    <font>
      <b/>
      <sz val="10"/>
      <color theme="1"/>
      <name val="Arial Narrow"/>
      <family val="2"/>
    </font>
    <font>
      <b/>
      <sz val="12"/>
      <color theme="1"/>
      <name val="Arial Narrow"/>
      <family val="2"/>
    </font>
    <font>
      <b/>
      <sz val="9"/>
      <color indexed="8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color indexed="8"/>
      <name val="Calibri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6"/>
      <color theme="1"/>
      <name val="Arial Narrow"/>
      <family val="2"/>
    </font>
    <font>
      <b/>
      <sz val="14"/>
      <color rgb="FF0070C0"/>
      <name val="Arial Narrow"/>
      <family val="2"/>
    </font>
    <font>
      <sz val="12"/>
      <color theme="1"/>
      <name val="Arial Narrow"/>
      <family val="2"/>
    </font>
    <font>
      <b/>
      <sz val="14"/>
      <color rgb="FF002060"/>
      <name val="Arial Narrow"/>
      <family val="2"/>
    </font>
    <font>
      <b/>
      <sz val="10"/>
      <color rgb="FF002060"/>
      <name val="Arial Narrow"/>
      <family val="2"/>
    </font>
    <font>
      <sz val="8"/>
      <name val="Aptos Narrow"/>
      <family val="2"/>
      <scheme val="minor"/>
    </font>
    <font>
      <b/>
      <sz val="11"/>
      <color theme="0"/>
      <name val="Arial Narrow"/>
      <family val="2"/>
    </font>
    <font>
      <sz val="9"/>
      <color indexed="8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10"/>
      <color rgb="FF002060"/>
      <name val="Arial Narrow"/>
      <family val="2"/>
    </font>
    <font>
      <b/>
      <sz val="9"/>
      <color rgb="FF000000"/>
      <name val="Arial Narrow"/>
      <family val="2"/>
    </font>
    <font>
      <sz val="11"/>
      <name val="Arial Narrow"/>
      <family val="2"/>
    </font>
    <font>
      <b/>
      <sz val="16"/>
      <color rgb="FF0070C0"/>
      <name val="Arial Narrow"/>
      <family val="2"/>
    </font>
    <font>
      <b/>
      <sz val="10"/>
      <color rgb="FF0070C0"/>
      <name val="Arial Narrow"/>
      <family val="2"/>
    </font>
    <font>
      <b/>
      <sz val="12"/>
      <color indexed="8"/>
      <name val="Arial Narrow"/>
      <family val="2"/>
    </font>
    <font>
      <sz val="10"/>
      <color indexed="8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sz val="9"/>
      <color rgb="FF000000"/>
      <name val="Arial Narrow"/>
      <family val="2"/>
    </font>
    <font>
      <b/>
      <sz val="14"/>
      <color indexed="8"/>
      <name val="Arial Narrow"/>
      <family val="2"/>
    </font>
    <font>
      <b/>
      <sz val="10"/>
      <color rgb="FFC00000"/>
      <name val="Arial Narrow"/>
      <family val="2"/>
    </font>
    <font>
      <b/>
      <sz val="10"/>
      <color rgb="FFFF0000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5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5" fillId="0" borderId="0"/>
    <xf numFmtId="0" fontId="16" fillId="0" borderId="0"/>
    <xf numFmtId="0" fontId="16" fillId="0" borderId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8">
    <xf numFmtId="0" fontId="0" fillId="0" borderId="0" xfId="0"/>
    <xf numFmtId="0" fontId="6" fillId="0" borderId="0" xfId="2" applyFont="1" applyAlignment="1">
      <alignment vertical="center"/>
    </xf>
    <xf numFmtId="165" fontId="6" fillId="0" borderId="0" xfId="4" applyFont="1" applyAlignment="1">
      <alignment vertical="center"/>
    </xf>
    <xf numFmtId="0" fontId="5" fillId="0" borderId="0" xfId="2"/>
    <xf numFmtId="0" fontId="6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6" fillId="0" borderId="0" xfId="2" applyFont="1" applyAlignment="1">
      <alignment horizontal="left" vertical="center" wrapText="1"/>
    </xf>
    <xf numFmtId="170" fontId="6" fillId="0" borderId="0" xfId="2" applyNumberFormat="1" applyFont="1" applyAlignment="1">
      <alignment horizontal="center" vertical="center"/>
    </xf>
    <xf numFmtId="170" fontId="9" fillId="0" borderId="0" xfId="2" applyNumberFormat="1" applyFont="1" applyAlignment="1">
      <alignment horizontal="center" vertical="center"/>
    </xf>
    <xf numFmtId="0" fontId="9" fillId="0" borderId="0" xfId="2" applyFont="1" applyAlignment="1">
      <alignment vertical="center"/>
    </xf>
    <xf numFmtId="0" fontId="18" fillId="2" borderId="9" xfId="14" applyFont="1" applyFill="1" applyBorder="1" applyAlignment="1">
      <alignment vertical="center" wrapText="1"/>
    </xf>
    <xf numFmtId="9" fontId="6" fillId="0" borderId="0" xfId="3" applyFont="1" applyBorder="1" applyAlignment="1">
      <alignment horizontal="center" vertical="center"/>
    </xf>
    <xf numFmtId="9" fontId="6" fillId="0" borderId="0" xfId="2" applyNumberFormat="1" applyFont="1" applyAlignment="1">
      <alignment horizontal="center" vertical="center"/>
    </xf>
    <xf numFmtId="0" fontId="8" fillId="0" borderId="0" xfId="2" applyFont="1" applyAlignment="1">
      <alignment vertical="center"/>
    </xf>
    <xf numFmtId="0" fontId="9" fillId="0" borderId="0" xfId="2" applyFont="1" applyAlignment="1">
      <alignment vertical="center" wrapText="1"/>
    </xf>
    <xf numFmtId="0" fontId="9" fillId="3" borderId="1" xfId="2" applyFont="1" applyFill="1" applyBorder="1" applyAlignment="1">
      <alignment horizontal="center" vertical="center" wrapText="1"/>
    </xf>
    <xf numFmtId="165" fontId="9" fillId="4" borderId="1" xfId="4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171" fontId="6" fillId="2" borderId="1" xfId="4" applyNumberFormat="1" applyFont="1" applyFill="1" applyBorder="1" applyAlignment="1">
      <alignment vertical="center"/>
    </xf>
    <xf numFmtId="0" fontId="6" fillId="0" borderId="1" xfId="2" applyFont="1" applyBorder="1" applyAlignment="1">
      <alignment vertical="center"/>
    </xf>
    <xf numFmtId="168" fontId="6" fillId="2" borderId="1" xfId="2" applyNumberFormat="1" applyFont="1" applyFill="1" applyBorder="1" applyAlignment="1">
      <alignment horizontal="center" vertical="center"/>
    </xf>
    <xf numFmtId="169" fontId="6" fillId="2" borderId="1" xfId="5" applyNumberFormat="1" applyFont="1" applyFill="1" applyBorder="1" applyAlignment="1">
      <alignment horizontal="center" vertical="center"/>
    </xf>
    <xf numFmtId="173" fontId="6" fillId="2" borderId="1" xfId="1" applyNumberFormat="1" applyFont="1" applyFill="1" applyBorder="1" applyAlignment="1">
      <alignment horizontal="center" vertical="center"/>
    </xf>
    <xf numFmtId="0" fontId="17" fillId="0" borderId="10" xfId="10" applyFont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19" fillId="0" borderId="8" xfId="2" applyFont="1" applyBorder="1" applyAlignment="1">
      <alignment vertical="center"/>
    </xf>
    <xf numFmtId="0" fontId="19" fillId="0" borderId="9" xfId="2" applyFont="1" applyBorder="1" applyAlignment="1">
      <alignment vertical="center"/>
    </xf>
    <xf numFmtId="0" fontId="19" fillId="0" borderId="9" xfId="2" applyFont="1" applyBorder="1" applyAlignment="1">
      <alignment horizontal="center" vertical="center"/>
    </xf>
    <xf numFmtId="0" fontId="19" fillId="0" borderId="7" xfId="2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169" fontId="13" fillId="0" borderId="1" xfId="5" applyNumberFormat="1" applyFont="1" applyFill="1" applyBorder="1" applyAlignment="1">
      <alignment horizontal="right" vertical="center"/>
    </xf>
    <xf numFmtId="169" fontId="6" fillId="0" borderId="15" xfId="0" applyNumberFormat="1" applyFont="1" applyBorder="1" applyAlignment="1">
      <alignment vertical="center"/>
    </xf>
    <xf numFmtId="169" fontId="6" fillId="0" borderId="0" xfId="5" applyNumberFormat="1" applyFont="1" applyFill="1" applyBorder="1" applyAlignment="1">
      <alignment horizontal="center" vertical="center"/>
    </xf>
    <xf numFmtId="169" fontId="6" fillId="0" borderId="0" xfId="5" applyNumberFormat="1" applyFont="1" applyBorder="1" applyAlignment="1">
      <alignment horizontal="center" vertical="center"/>
    </xf>
    <xf numFmtId="173" fontId="6" fillId="0" borderId="1" xfId="1" applyNumberFormat="1" applyFont="1" applyBorder="1" applyAlignment="1">
      <alignment vertical="center"/>
    </xf>
    <xf numFmtId="0" fontId="9" fillId="0" borderId="1" xfId="2" applyFont="1" applyBorder="1" applyAlignment="1">
      <alignment vertical="center"/>
    </xf>
    <xf numFmtId="0" fontId="27" fillId="0" borderId="0" xfId="0" applyFont="1" applyAlignment="1">
      <alignment horizontal="center" vertical="center"/>
    </xf>
    <xf numFmtId="170" fontId="6" fillId="0" borderId="1" xfId="2" applyNumberFormat="1" applyFont="1" applyBorder="1" applyAlignment="1">
      <alignment vertical="center"/>
    </xf>
    <xf numFmtId="170" fontId="9" fillId="0" borderId="1" xfId="2" applyNumberFormat="1" applyFont="1" applyBorder="1" applyAlignment="1">
      <alignment vertical="center"/>
    </xf>
    <xf numFmtId="0" fontId="26" fillId="0" borderId="0" xfId="2" applyFont="1" applyAlignment="1">
      <alignment horizontal="center" vertical="center" wrapText="1"/>
    </xf>
    <xf numFmtId="0" fontId="26" fillId="6" borderId="1" xfId="2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169" fontId="3" fillId="0" borderId="0" xfId="0" applyNumberFormat="1" applyFont="1" applyAlignment="1">
      <alignment vertical="center"/>
    </xf>
    <xf numFmtId="0" fontId="26" fillId="0" borderId="1" xfId="0" applyFont="1" applyBorder="1" applyAlignment="1">
      <alignment horizontal="center" vertical="center" wrapText="1"/>
    </xf>
    <xf numFmtId="174" fontId="3" fillId="0" borderId="1" xfId="16" applyNumberFormat="1" applyFont="1" applyBorder="1" applyAlignment="1">
      <alignment vertical="center"/>
    </xf>
    <xf numFmtId="173" fontId="2" fillId="0" borderId="1" xfId="1" applyNumberFormat="1" applyFont="1" applyBorder="1" applyAlignment="1">
      <alignment vertical="center"/>
    </xf>
    <xf numFmtId="166" fontId="3" fillId="0" borderId="0" xfId="0" applyNumberFormat="1" applyFont="1" applyAlignment="1">
      <alignment vertical="center"/>
    </xf>
    <xf numFmtId="169" fontId="4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166" fontId="25" fillId="0" borderId="0" xfId="0" applyNumberFormat="1" applyFont="1" applyAlignment="1">
      <alignment vertical="center"/>
    </xf>
    <xf numFmtId="173" fontId="2" fillId="4" borderId="16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169" fontId="13" fillId="0" borderId="14" xfId="5" applyNumberFormat="1" applyFont="1" applyFill="1" applyBorder="1" applyAlignment="1">
      <alignment horizontal="right" vertical="center"/>
    </xf>
    <xf numFmtId="169" fontId="6" fillId="0" borderId="14" xfId="0" applyNumberFormat="1" applyFont="1" applyBorder="1" applyAlignment="1">
      <alignment vertical="center"/>
    </xf>
    <xf numFmtId="169" fontId="6" fillId="0" borderId="2" xfId="0" applyNumberFormat="1" applyFont="1" applyBorder="1" applyAlignment="1">
      <alignment vertical="center"/>
    </xf>
    <xf numFmtId="173" fontId="6" fillId="0" borderId="17" xfId="1" applyNumberFormat="1" applyFont="1" applyBorder="1" applyAlignment="1">
      <alignment vertical="center"/>
    </xf>
    <xf numFmtId="173" fontId="6" fillId="0" borderId="1" xfId="1" applyNumberFormat="1" applyFont="1" applyFill="1" applyBorder="1" applyAlignment="1">
      <alignment vertical="center"/>
    </xf>
    <xf numFmtId="169" fontId="12" fillId="3" borderId="14" xfId="5" applyNumberFormat="1" applyFont="1" applyFill="1" applyBorder="1" applyAlignment="1">
      <alignment horizontal="right" vertical="center"/>
    </xf>
    <xf numFmtId="169" fontId="12" fillId="3" borderId="1" xfId="5" applyNumberFormat="1" applyFont="1" applyFill="1" applyBorder="1" applyAlignment="1">
      <alignment horizontal="right" vertical="center"/>
    </xf>
    <xf numFmtId="169" fontId="12" fillId="3" borderId="15" xfId="5" applyNumberFormat="1" applyFont="1" applyFill="1" applyBorder="1" applyAlignment="1">
      <alignment horizontal="right" vertical="center"/>
    </xf>
    <xf numFmtId="0" fontId="28" fillId="3" borderId="11" xfId="0" applyFont="1" applyFill="1" applyBorder="1" applyAlignment="1">
      <alignment horizontal="center" vertical="center" wrapText="1"/>
    </xf>
    <xf numFmtId="0" fontId="28" fillId="3" borderId="12" xfId="0" applyFont="1" applyFill="1" applyBorder="1" applyAlignment="1">
      <alignment horizontal="center" vertical="center" wrapText="1"/>
    </xf>
    <xf numFmtId="0" fontId="28" fillId="3" borderId="29" xfId="0" applyFont="1" applyFill="1" applyBorder="1" applyAlignment="1">
      <alignment horizontal="center" vertical="center" wrapText="1"/>
    </xf>
    <xf numFmtId="0" fontId="28" fillId="3" borderId="13" xfId="0" applyFont="1" applyFill="1" applyBorder="1" applyAlignment="1">
      <alignment horizontal="center" vertical="center" wrapText="1"/>
    </xf>
    <xf numFmtId="0" fontId="13" fillId="0" borderId="26" xfId="13" applyFont="1" applyBorder="1" applyAlignment="1">
      <alignment horizontal="left" vertical="center" wrapText="1"/>
    </xf>
    <xf numFmtId="0" fontId="12" fillId="3" borderId="26" xfId="13" applyFont="1" applyFill="1" applyBorder="1" applyAlignment="1">
      <alignment horizontal="left" vertical="center" wrapText="1"/>
    </xf>
    <xf numFmtId="0" fontId="23" fillId="8" borderId="20" xfId="0" applyFont="1" applyFill="1" applyBorder="1" applyAlignment="1">
      <alignment horizontal="left" vertical="center" wrapText="1"/>
    </xf>
    <xf numFmtId="169" fontId="12" fillId="3" borderId="28" xfId="5" applyNumberFormat="1" applyFont="1" applyFill="1" applyBorder="1" applyAlignment="1">
      <alignment horizontal="right" vertical="center"/>
    </xf>
    <xf numFmtId="0" fontId="13" fillId="0" borderId="22" xfId="13" applyFont="1" applyBorder="1" applyAlignment="1">
      <alignment horizontal="left" vertical="center" wrapText="1"/>
    </xf>
    <xf numFmtId="169" fontId="13" fillId="0" borderId="18" xfId="5" applyNumberFormat="1" applyFont="1" applyFill="1" applyBorder="1" applyAlignment="1">
      <alignment horizontal="right" vertical="center"/>
    </xf>
    <xf numFmtId="173" fontId="6" fillId="0" borderId="4" xfId="1" applyNumberFormat="1" applyFont="1" applyBorder="1" applyAlignment="1">
      <alignment vertical="center"/>
    </xf>
    <xf numFmtId="169" fontId="6" fillId="0" borderId="19" xfId="0" applyNumberFormat="1" applyFont="1" applyBorder="1" applyAlignment="1">
      <alignment vertical="center"/>
    </xf>
    <xf numFmtId="169" fontId="6" fillId="0" borderId="18" xfId="0" applyNumberFormat="1" applyFont="1" applyBorder="1" applyAlignment="1">
      <alignment vertical="center"/>
    </xf>
    <xf numFmtId="4" fontId="24" fillId="0" borderId="1" xfId="7" applyNumberFormat="1" applyFont="1" applyBorder="1" applyAlignment="1">
      <alignment horizontal="center" vertical="center" wrapText="1"/>
    </xf>
    <xf numFmtId="169" fontId="6" fillId="0" borderId="1" xfId="5" applyNumberFormat="1" applyFont="1" applyBorder="1" applyAlignment="1">
      <alignment vertical="center"/>
    </xf>
    <xf numFmtId="0" fontId="10" fillId="3" borderId="1" xfId="2" applyFont="1" applyFill="1" applyBorder="1" applyAlignment="1">
      <alignment vertical="center"/>
    </xf>
    <xf numFmtId="0" fontId="9" fillId="7" borderId="1" xfId="2" applyFont="1" applyFill="1" applyBorder="1" applyAlignment="1">
      <alignment vertical="center"/>
    </xf>
    <xf numFmtId="1" fontId="9" fillId="3" borderId="1" xfId="2" applyNumberFormat="1" applyFont="1" applyFill="1" applyBorder="1" applyAlignment="1">
      <alignment horizontal="center" vertical="center"/>
    </xf>
    <xf numFmtId="0" fontId="9" fillId="7" borderId="1" xfId="2" applyFont="1" applyFill="1" applyBorder="1" applyAlignment="1">
      <alignment horizontal="center" vertical="center"/>
    </xf>
    <xf numFmtId="172" fontId="6" fillId="9" borderId="1" xfId="6" applyNumberFormat="1" applyFont="1" applyFill="1" applyBorder="1" applyAlignment="1">
      <alignment horizontal="center" vertical="center"/>
    </xf>
    <xf numFmtId="0" fontId="6" fillId="9" borderId="1" xfId="2" applyFont="1" applyFill="1" applyBorder="1" applyAlignment="1">
      <alignment horizontal="center" vertical="center"/>
    </xf>
    <xf numFmtId="171" fontId="6" fillId="9" borderId="1" xfId="4" applyNumberFormat="1" applyFont="1" applyFill="1" applyBorder="1" applyAlignment="1">
      <alignment vertical="center"/>
    </xf>
    <xf numFmtId="171" fontId="9" fillId="9" borderId="1" xfId="4" applyNumberFormat="1" applyFont="1" applyFill="1" applyBorder="1" applyAlignment="1">
      <alignment vertical="center"/>
    </xf>
    <xf numFmtId="165" fontId="9" fillId="10" borderId="1" xfId="4" applyFont="1" applyFill="1" applyBorder="1" applyAlignment="1">
      <alignment horizontal="center" vertical="center" wrapText="1"/>
    </xf>
    <xf numFmtId="173" fontId="6" fillId="2" borderId="1" xfId="1" applyNumberFormat="1" applyFont="1" applyFill="1" applyBorder="1" applyAlignment="1">
      <alignment horizontal="center" vertical="center" wrapText="1"/>
    </xf>
    <xf numFmtId="173" fontId="9" fillId="9" borderId="1" xfId="1" applyNumberFormat="1" applyFont="1" applyFill="1" applyBorder="1" applyAlignment="1">
      <alignment horizontal="center" vertical="center" wrapText="1"/>
    </xf>
    <xf numFmtId="173" fontId="6" fillId="0" borderId="1" xfId="1" applyNumberFormat="1" applyFont="1" applyBorder="1" applyAlignment="1">
      <alignment horizontal="center" vertical="center" wrapText="1"/>
    </xf>
    <xf numFmtId="173" fontId="6" fillId="0" borderId="1" xfId="1" applyNumberFormat="1" applyFont="1" applyBorder="1" applyAlignment="1">
      <alignment horizontal="center" vertical="center"/>
    </xf>
    <xf numFmtId="173" fontId="3" fillId="0" borderId="0" xfId="0" applyNumberFormat="1" applyFont="1" applyAlignment="1">
      <alignment vertical="center"/>
    </xf>
    <xf numFmtId="49" fontId="6" fillId="0" borderId="0" xfId="2" applyNumberFormat="1" applyFont="1" applyAlignment="1">
      <alignment horizontal="center" vertical="center"/>
    </xf>
    <xf numFmtId="14" fontId="6" fillId="0" borderId="0" xfId="2" applyNumberFormat="1" applyFont="1" applyAlignment="1">
      <alignment horizontal="center" vertical="center"/>
    </xf>
    <xf numFmtId="1" fontId="9" fillId="0" borderId="0" xfId="2" applyNumberFormat="1" applyFont="1" applyAlignment="1">
      <alignment horizontal="center" vertical="center"/>
    </xf>
    <xf numFmtId="168" fontId="6" fillId="0" borderId="1" xfId="2" applyNumberFormat="1" applyFont="1" applyBorder="1" applyAlignment="1">
      <alignment horizontal="center" vertical="center"/>
    </xf>
    <xf numFmtId="0" fontId="26" fillId="0" borderId="1" xfId="2" applyFont="1" applyBorder="1" applyAlignment="1">
      <alignment horizontal="center" vertical="center" wrapText="1"/>
    </xf>
    <xf numFmtId="0" fontId="9" fillId="6" borderId="1" xfId="2" applyFont="1" applyFill="1" applyBorder="1" applyAlignment="1">
      <alignment horizontal="center" vertical="center"/>
    </xf>
    <xf numFmtId="0" fontId="9" fillId="6" borderId="1" xfId="2" applyFont="1" applyFill="1" applyBorder="1" applyAlignment="1">
      <alignment vertical="center"/>
    </xf>
    <xf numFmtId="1" fontId="9" fillId="6" borderId="1" xfId="2" applyNumberFormat="1" applyFont="1" applyFill="1" applyBorder="1" applyAlignment="1">
      <alignment horizontal="center" vertical="center"/>
    </xf>
    <xf numFmtId="170" fontId="9" fillId="6" borderId="1" xfId="2" applyNumberFormat="1" applyFont="1" applyFill="1" applyBorder="1" applyAlignment="1">
      <alignment horizontal="center" vertical="center" wrapText="1"/>
    </xf>
    <xf numFmtId="169" fontId="29" fillId="0" borderId="2" xfId="5" applyNumberFormat="1" applyFont="1" applyFill="1" applyBorder="1" applyAlignment="1">
      <alignment horizontal="right" vertical="center"/>
    </xf>
    <xf numFmtId="169" fontId="13" fillId="0" borderId="2" xfId="5" applyNumberFormat="1" applyFont="1" applyFill="1" applyBorder="1" applyAlignment="1">
      <alignment horizontal="right" vertical="center"/>
    </xf>
    <xf numFmtId="169" fontId="13" fillId="0" borderId="25" xfId="5" applyNumberFormat="1" applyFont="1" applyFill="1" applyBorder="1" applyAlignment="1">
      <alignment horizontal="right" vertical="center"/>
    </xf>
    <xf numFmtId="0" fontId="28" fillId="3" borderId="30" xfId="0" applyFont="1" applyFill="1" applyBorder="1" applyAlignment="1">
      <alignment horizontal="center" vertical="center" wrapText="1"/>
    </xf>
    <xf numFmtId="0" fontId="12" fillId="3" borderId="31" xfId="13" applyFont="1" applyFill="1" applyBorder="1" applyAlignment="1">
      <alignment horizontal="left" vertical="center" wrapText="1"/>
    </xf>
    <xf numFmtId="0" fontId="29" fillId="0" borderId="33" xfId="13" applyFont="1" applyBorder="1" applyAlignment="1">
      <alignment horizontal="left" vertical="center" wrapText="1"/>
    </xf>
    <xf numFmtId="0" fontId="29" fillId="0" borderId="34" xfId="13" applyFont="1" applyBorder="1" applyAlignment="1">
      <alignment horizontal="left" vertical="center" wrapText="1"/>
    </xf>
    <xf numFmtId="0" fontId="29" fillId="0" borderId="32" xfId="0" applyFont="1" applyBorder="1" applyAlignment="1">
      <alignment horizontal="left" vertical="center" wrapText="1"/>
    </xf>
    <xf numFmtId="0" fontId="29" fillId="0" borderId="33" xfId="13" quotePrefix="1" applyFont="1" applyBorder="1" applyAlignment="1">
      <alignment horizontal="left" vertical="center" wrapText="1"/>
    </xf>
    <xf numFmtId="0" fontId="26" fillId="6" borderId="1" xfId="0" applyFont="1" applyFill="1" applyBorder="1" applyAlignment="1">
      <alignment horizontal="center" vertical="center" wrapText="1"/>
    </xf>
    <xf numFmtId="0" fontId="26" fillId="1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3" fontId="3" fillId="0" borderId="1" xfId="1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9" fontId="3" fillId="0" borderId="1" xfId="0" applyNumberFormat="1" applyFont="1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vertical="center"/>
    </xf>
    <xf numFmtId="173" fontId="3" fillId="0" borderId="1" xfId="1" applyNumberFormat="1" applyFont="1" applyBorder="1" applyAlignment="1">
      <alignment horizontal="center" vertical="center"/>
    </xf>
    <xf numFmtId="9" fontId="3" fillId="0" borderId="1" xfId="17" applyFont="1" applyBorder="1" applyAlignment="1">
      <alignment horizontal="center" vertical="center"/>
    </xf>
    <xf numFmtId="10" fontId="3" fillId="0" borderId="1" xfId="17" applyNumberFormat="1" applyFont="1" applyBorder="1" applyAlignment="1">
      <alignment horizontal="center" vertical="center"/>
    </xf>
    <xf numFmtId="9" fontId="2" fillId="6" borderId="1" xfId="0" applyNumberFormat="1" applyFont="1" applyFill="1" applyBorder="1" applyAlignment="1">
      <alignment horizontal="center" vertical="center"/>
    </xf>
    <xf numFmtId="171" fontId="31" fillId="2" borderId="1" xfId="4" applyNumberFormat="1" applyFont="1" applyFill="1" applyBorder="1" applyAlignment="1">
      <alignment vertical="center"/>
    </xf>
    <xf numFmtId="173" fontId="2" fillId="0" borderId="0" xfId="1" applyNumberFormat="1" applyFont="1" applyFill="1" applyBorder="1" applyAlignment="1">
      <alignment vertical="center"/>
    </xf>
    <xf numFmtId="0" fontId="3" fillId="0" borderId="0" xfId="7" applyFont="1"/>
    <xf numFmtId="0" fontId="6" fillId="0" borderId="0" xfId="7" applyFont="1"/>
    <xf numFmtId="0" fontId="6" fillId="0" borderId="0" xfId="7" applyFont="1" applyAlignment="1">
      <alignment horizontal="center" vertical="center"/>
    </xf>
    <xf numFmtId="0" fontId="3" fillId="0" borderId="0" xfId="7" applyFont="1" applyAlignment="1">
      <alignment horizontal="right"/>
    </xf>
    <xf numFmtId="169" fontId="3" fillId="0" borderId="0" xfId="5" applyNumberFormat="1" applyFont="1" applyAlignment="1">
      <alignment horizontal="center" vertical="center"/>
    </xf>
    <xf numFmtId="0" fontId="32" fillId="0" borderId="0" xfId="7" applyFont="1"/>
    <xf numFmtId="0" fontId="33" fillId="0" borderId="0" xfId="7" applyFont="1"/>
    <xf numFmtId="169" fontId="33" fillId="0" borderId="0" xfId="8" applyNumberFormat="1" applyFont="1"/>
    <xf numFmtId="169" fontId="3" fillId="0" borderId="0" xfId="8" applyNumberFormat="1" applyFont="1"/>
    <xf numFmtId="4" fontId="12" fillId="0" borderId="0" xfId="7" applyNumberFormat="1" applyFont="1" applyAlignment="1">
      <alignment horizontal="center" vertical="center" wrapText="1"/>
    </xf>
    <xf numFmtId="0" fontId="34" fillId="3" borderId="1" xfId="7" applyFont="1" applyFill="1" applyBorder="1" applyAlignment="1">
      <alignment horizontal="center" vertical="center" wrapText="1"/>
    </xf>
    <xf numFmtId="167" fontId="34" fillId="3" borderId="1" xfId="9" applyFont="1" applyFill="1" applyBorder="1" applyAlignment="1">
      <alignment horizontal="center" vertical="center" wrapText="1"/>
    </xf>
    <xf numFmtId="169" fontId="34" fillId="3" borderId="1" xfId="8" applyNumberFormat="1" applyFont="1" applyFill="1" applyBorder="1" applyAlignment="1">
      <alignment horizontal="center" vertical="center" wrapText="1"/>
    </xf>
    <xf numFmtId="0" fontId="34" fillId="11" borderId="1" xfId="0" applyFont="1" applyFill="1" applyBorder="1" applyAlignment="1">
      <alignment horizontal="center" vertical="center" wrapText="1"/>
    </xf>
    <xf numFmtId="0" fontId="25" fillId="0" borderId="0" xfId="7" applyFont="1"/>
    <xf numFmtId="0" fontId="24" fillId="12" borderId="1" xfId="7" applyFont="1" applyFill="1" applyBorder="1" applyAlignment="1">
      <alignment vertical="center" wrapText="1"/>
    </xf>
    <xf numFmtId="169" fontId="24" fillId="12" borderId="1" xfId="8" applyNumberFormat="1" applyFont="1" applyFill="1" applyBorder="1" applyAlignment="1">
      <alignment vertical="center" wrapText="1"/>
    </xf>
    <xf numFmtId="4" fontId="24" fillId="12" borderId="1" xfId="7" applyNumberFormat="1" applyFont="1" applyFill="1" applyBorder="1" applyAlignment="1">
      <alignment horizontal="center" vertical="center" wrapText="1"/>
    </xf>
    <xf numFmtId="0" fontId="24" fillId="12" borderId="1" xfId="7" applyFont="1" applyFill="1" applyBorder="1" applyAlignment="1">
      <alignment horizontal="center" vertical="center" wrapText="1"/>
    </xf>
    <xf numFmtId="0" fontId="25" fillId="0" borderId="1" xfId="0" applyFont="1" applyBorder="1" applyAlignment="1">
      <alignment vertical="center"/>
    </xf>
    <xf numFmtId="169" fontId="25" fillId="0" borderId="1" xfId="11" applyNumberFormat="1" applyFont="1" applyBorder="1" applyAlignment="1">
      <alignment vertical="center"/>
    </xf>
    <xf numFmtId="2" fontId="35" fillId="0" borderId="1" xfId="15" applyNumberFormat="1" applyFont="1" applyBorder="1" applyAlignment="1">
      <alignment horizontal="center" vertical="center" wrapText="1"/>
    </xf>
    <xf numFmtId="0" fontId="24" fillId="0" borderId="1" xfId="7" applyFont="1" applyBorder="1" applyAlignment="1">
      <alignment horizontal="center" vertical="center" wrapText="1"/>
    </xf>
    <xf numFmtId="2" fontId="25" fillId="0" borderId="1" xfId="7" applyNumberFormat="1" applyFont="1" applyBorder="1" applyAlignment="1">
      <alignment horizontal="center" vertical="center"/>
    </xf>
    <xf numFmtId="0" fontId="25" fillId="0" borderId="1" xfId="0" applyFont="1" applyBorder="1" applyAlignment="1">
      <alignment vertical="center" wrapText="1"/>
    </xf>
    <xf numFmtId="169" fontId="35" fillId="0" borderId="1" xfId="11" applyNumberFormat="1" applyFont="1" applyBorder="1" applyAlignment="1">
      <alignment vertical="center" wrapText="1"/>
    </xf>
    <xf numFmtId="2" fontId="35" fillId="2" borderId="1" xfId="15" applyNumberFormat="1" applyFont="1" applyFill="1" applyBorder="1" applyAlignment="1">
      <alignment horizontal="center" vertical="center" wrapText="1"/>
    </xf>
    <xf numFmtId="9" fontId="25" fillId="0" borderId="1" xfId="17" applyFont="1" applyBorder="1" applyAlignment="1">
      <alignment horizontal="center" vertical="center"/>
    </xf>
    <xf numFmtId="0" fontId="35" fillId="0" borderId="1" xfId="15" applyFont="1" applyBorder="1" applyAlignment="1">
      <alignment vertical="center" wrapText="1"/>
    </xf>
    <xf numFmtId="169" fontId="25" fillId="0" borderId="1" xfId="11" applyNumberFormat="1" applyFont="1" applyBorder="1"/>
    <xf numFmtId="4" fontId="35" fillId="0" borderId="1" xfId="15" applyNumberFormat="1" applyFont="1" applyBorder="1" applyAlignment="1">
      <alignment horizontal="center" vertical="center" wrapText="1"/>
    </xf>
    <xf numFmtId="9" fontId="25" fillId="0" borderId="1" xfId="17" applyFont="1" applyBorder="1" applyAlignment="1">
      <alignment horizontal="center"/>
    </xf>
    <xf numFmtId="2" fontId="25" fillId="0" borderId="1" xfId="0" applyNumberFormat="1" applyFont="1" applyBorder="1" applyAlignment="1">
      <alignment horizontal="center"/>
    </xf>
    <xf numFmtId="0" fontId="25" fillId="0" borderId="1" xfId="0" applyFont="1" applyBorder="1" applyAlignment="1">
      <alignment horizontal="center" vertical="center"/>
    </xf>
    <xf numFmtId="9" fontId="24" fillId="12" borderId="1" xfId="7" applyNumberFormat="1" applyFont="1" applyFill="1" applyBorder="1" applyAlignment="1">
      <alignment horizontal="center" vertical="center" wrapText="1"/>
    </xf>
    <xf numFmtId="0" fontId="36" fillId="0" borderId="1" xfId="0" applyFont="1" applyBorder="1" applyAlignment="1">
      <alignment vertical="center" wrapText="1"/>
    </xf>
    <xf numFmtId="9" fontId="24" fillId="0" borderId="1" xfId="7" applyNumberFormat="1" applyFont="1" applyBorder="1" applyAlignment="1">
      <alignment horizontal="center" vertical="center" wrapText="1"/>
    </xf>
    <xf numFmtId="9" fontId="35" fillId="0" borderId="1" xfId="7" applyNumberFormat="1" applyFont="1" applyBorder="1" applyAlignment="1">
      <alignment horizontal="center"/>
    </xf>
    <xf numFmtId="0" fontId="35" fillId="2" borderId="1" xfId="15" applyFont="1" applyFill="1" applyBorder="1" applyAlignment="1">
      <alignment vertical="center" wrapText="1"/>
    </xf>
    <xf numFmtId="9" fontId="35" fillId="0" borderId="1" xfId="17" applyFont="1" applyBorder="1" applyAlignment="1">
      <alignment horizontal="center" vertical="center"/>
    </xf>
    <xf numFmtId="0" fontId="3" fillId="12" borderId="1" xfId="7" applyFont="1" applyFill="1" applyBorder="1"/>
    <xf numFmtId="169" fontId="35" fillId="0" borderId="1" xfId="8" applyNumberFormat="1" applyFont="1" applyFill="1" applyBorder="1" applyAlignment="1">
      <alignment vertical="center" wrapText="1"/>
    </xf>
    <xf numFmtId="0" fontId="3" fillId="0" borderId="1" xfId="7" applyFont="1" applyBorder="1" applyAlignment="1">
      <alignment horizontal="center"/>
    </xf>
    <xf numFmtId="0" fontId="11" fillId="12" borderId="1" xfId="7" applyFont="1" applyFill="1" applyBorder="1" applyAlignment="1">
      <alignment vertical="center" wrapText="1"/>
    </xf>
    <xf numFmtId="169" fontId="11" fillId="12" borderId="1" xfId="8" applyNumberFormat="1" applyFont="1" applyFill="1" applyBorder="1" applyAlignment="1">
      <alignment vertical="center" wrapText="1"/>
    </xf>
    <xf numFmtId="4" fontId="11" fillId="12" borderId="1" xfId="7" applyNumberFormat="1" applyFont="1" applyFill="1" applyBorder="1" applyAlignment="1">
      <alignment horizontal="center" vertical="center" wrapText="1"/>
    </xf>
    <xf numFmtId="0" fontId="11" fillId="12" borderId="1" xfId="7" applyFont="1" applyFill="1" applyBorder="1" applyAlignment="1">
      <alignment horizontal="center" vertical="center" wrapText="1"/>
    </xf>
    <xf numFmtId="9" fontId="11" fillId="12" borderId="1" xfId="7" applyNumberFormat="1" applyFont="1" applyFill="1" applyBorder="1" applyAlignment="1">
      <alignment horizontal="center" vertical="center" wrapText="1"/>
    </xf>
    <xf numFmtId="169" fontId="34" fillId="12" borderId="1" xfId="8" applyNumberFormat="1" applyFont="1" applyFill="1" applyBorder="1" applyAlignment="1">
      <alignment vertical="center" wrapText="1"/>
    </xf>
    <xf numFmtId="4" fontId="25" fillId="0" borderId="0" xfId="7" applyNumberFormat="1" applyFont="1"/>
    <xf numFmtId="9" fontId="25" fillId="0" borderId="0" xfId="17" applyFont="1"/>
    <xf numFmtId="169" fontId="25" fillId="0" borderId="1" xfId="11" applyNumberFormat="1" applyFont="1" applyBorder="1" applyAlignment="1">
      <alignment vertical="center" wrapText="1"/>
    </xf>
    <xf numFmtId="2" fontId="25" fillId="2" borderId="1" xfId="15" applyNumberFormat="1" applyFont="1" applyFill="1" applyBorder="1" applyAlignment="1">
      <alignment horizontal="center" vertical="center" wrapText="1"/>
    </xf>
    <xf numFmtId="171" fontId="38" fillId="2" borderId="1" xfId="4" applyNumberFormat="1" applyFont="1" applyFill="1" applyBorder="1" applyAlignment="1">
      <alignment vertical="center"/>
    </xf>
    <xf numFmtId="9" fontId="25" fillId="0" borderId="1" xfId="7" applyNumberFormat="1" applyFont="1" applyBorder="1" applyAlignment="1">
      <alignment horizontal="center"/>
    </xf>
    <xf numFmtId="175" fontId="25" fillId="0" borderId="0" xfId="17" applyNumberFormat="1" applyFont="1"/>
    <xf numFmtId="173" fontId="38" fillId="2" borderId="1" xfId="1" applyNumberFormat="1" applyFont="1" applyFill="1" applyBorder="1" applyAlignment="1">
      <alignment horizontal="center" vertical="center" wrapText="1"/>
    </xf>
    <xf numFmtId="173" fontId="31" fillId="2" borderId="1" xfId="1" applyNumberFormat="1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/>
    </xf>
    <xf numFmtId="173" fontId="9" fillId="2" borderId="1" xfId="1" applyNumberFormat="1" applyFont="1" applyFill="1" applyBorder="1" applyAlignment="1">
      <alignment horizontal="center" vertical="center" wrapText="1"/>
    </xf>
    <xf numFmtId="10" fontId="25" fillId="0" borderId="0" xfId="17" applyNumberFormat="1" applyFont="1"/>
    <xf numFmtId="0" fontId="35" fillId="0" borderId="1" xfId="16" applyNumberFormat="1" applyFont="1" applyBorder="1" applyAlignment="1">
      <alignment horizontal="center" vertical="center"/>
    </xf>
    <xf numFmtId="0" fontId="26" fillId="12" borderId="1" xfId="7" applyFont="1" applyFill="1" applyBorder="1"/>
    <xf numFmtId="9" fontId="26" fillId="0" borderId="1" xfId="7" applyNumberFormat="1" applyFont="1" applyBorder="1" applyAlignment="1">
      <alignment horizontal="center"/>
    </xf>
    <xf numFmtId="9" fontId="26" fillId="0" borderId="1" xfId="17" applyFont="1" applyFill="1" applyBorder="1" applyAlignment="1">
      <alignment horizontal="center" vertical="center"/>
    </xf>
    <xf numFmtId="0" fontId="26" fillId="0" borderId="1" xfId="16" applyNumberFormat="1" applyFont="1" applyBorder="1" applyAlignment="1">
      <alignment horizontal="center" vertical="center"/>
    </xf>
    <xf numFmtId="9" fontId="25" fillId="0" borderId="1" xfId="17" applyFont="1" applyFill="1" applyBorder="1" applyAlignment="1">
      <alignment horizontal="center"/>
    </xf>
    <xf numFmtId="169" fontId="25" fillId="0" borderId="1" xfId="11" applyNumberFormat="1" applyFont="1" applyFill="1" applyBorder="1" applyAlignment="1">
      <alignment vertical="center"/>
    </xf>
    <xf numFmtId="173" fontId="9" fillId="0" borderId="0" xfId="2" applyNumberFormat="1" applyFont="1" applyAlignment="1">
      <alignment horizontal="center" vertical="center"/>
    </xf>
    <xf numFmtId="173" fontId="6" fillId="0" borderId="1" xfId="2" applyNumberFormat="1" applyFont="1" applyBorder="1" applyAlignment="1">
      <alignment vertical="center"/>
    </xf>
    <xf numFmtId="173" fontId="9" fillId="10" borderId="1" xfId="2" applyNumberFormat="1" applyFont="1" applyFill="1" applyBorder="1" applyAlignment="1">
      <alignment vertical="center"/>
    </xf>
    <xf numFmtId="173" fontId="2" fillId="10" borderId="16" xfId="1" applyNumberFormat="1" applyFont="1" applyFill="1" applyBorder="1" applyAlignment="1">
      <alignment vertical="center"/>
    </xf>
    <xf numFmtId="173" fontId="9" fillId="0" borderId="1" xfId="2" applyNumberFormat="1" applyFont="1" applyBorder="1" applyAlignment="1">
      <alignment horizontal="center" vertical="center"/>
    </xf>
    <xf numFmtId="4" fontId="33" fillId="0" borderId="1" xfId="7" applyNumberFormat="1" applyFont="1" applyBorder="1" applyAlignment="1">
      <alignment horizontal="center" vertical="center" wrapText="1"/>
    </xf>
    <xf numFmtId="173" fontId="6" fillId="0" borderId="0" xfId="2" applyNumberFormat="1" applyFont="1" applyAlignment="1">
      <alignment vertical="center"/>
    </xf>
    <xf numFmtId="4" fontId="25" fillId="0" borderId="1" xfId="7" applyNumberFormat="1" applyFont="1" applyBorder="1" applyAlignment="1">
      <alignment horizontal="center" vertical="center"/>
    </xf>
    <xf numFmtId="0" fontId="25" fillId="0" borderId="1" xfId="7" applyFont="1" applyBorder="1" applyAlignment="1">
      <alignment horizontal="center" vertical="center"/>
    </xf>
    <xf numFmtId="0" fontId="34" fillId="0" borderId="1" xfId="7" applyFont="1" applyBorder="1" applyAlignment="1">
      <alignment horizontal="center" vertical="center" wrapText="1"/>
    </xf>
    <xf numFmtId="9" fontId="34" fillId="0" borderId="1" xfId="7" applyNumberFormat="1" applyFont="1" applyBorder="1" applyAlignment="1">
      <alignment horizontal="center"/>
    </xf>
    <xf numFmtId="173" fontId="39" fillId="2" borderId="1" xfId="1" applyNumberFormat="1" applyFont="1" applyFill="1" applyBorder="1" applyAlignment="1">
      <alignment horizontal="center" vertical="center" wrapText="1"/>
    </xf>
    <xf numFmtId="173" fontId="6" fillId="0" borderId="0" xfId="1" applyNumberFormat="1" applyFont="1" applyAlignment="1">
      <alignment vertical="center"/>
    </xf>
    <xf numFmtId="173" fontId="9" fillId="0" borderId="0" xfId="1" applyNumberFormat="1" applyFont="1" applyAlignment="1">
      <alignment horizontal="center" vertical="center"/>
    </xf>
    <xf numFmtId="173" fontId="6" fillId="0" borderId="0" xfId="1" applyNumberFormat="1" applyFont="1" applyAlignment="1">
      <alignment horizontal="center" vertical="center"/>
    </xf>
    <xf numFmtId="173" fontId="8" fillId="0" borderId="0" xfId="1" applyNumberFormat="1" applyFont="1" applyAlignment="1">
      <alignment vertical="center"/>
    </xf>
    <xf numFmtId="173" fontId="26" fillId="0" borderId="0" xfId="1" applyNumberFormat="1" applyFont="1" applyFill="1" applyBorder="1" applyAlignment="1">
      <alignment horizontal="center" vertical="center" wrapText="1"/>
    </xf>
    <xf numFmtId="173" fontId="6" fillId="0" borderId="0" xfId="1" applyNumberFormat="1" applyFont="1" applyBorder="1" applyAlignment="1">
      <alignment horizontal="center" vertical="center"/>
    </xf>
    <xf numFmtId="173" fontId="6" fillId="0" borderId="1" xfId="1" applyNumberFormat="1" applyFont="1" applyBorder="1" applyAlignment="1">
      <alignment horizontal="left" vertical="center" wrapText="1"/>
    </xf>
    <xf numFmtId="173" fontId="9" fillId="0" borderId="1" xfId="1" applyNumberFormat="1" applyFont="1" applyBorder="1" applyAlignment="1">
      <alignment horizontal="left" vertical="center" wrapText="1"/>
    </xf>
    <xf numFmtId="173" fontId="6" fillId="0" borderId="0" xfId="1" applyNumberFormat="1" applyFont="1" applyAlignment="1">
      <alignment horizontal="left" vertical="center" wrapText="1"/>
    </xf>
    <xf numFmtId="0" fontId="9" fillId="7" borderId="1" xfId="2" applyFont="1" applyFill="1" applyBorder="1" applyAlignment="1">
      <alignment horizontal="center" vertical="center" wrapText="1"/>
    </xf>
    <xf numFmtId="173" fontId="9" fillId="7" borderId="1" xfId="2" applyNumberFormat="1" applyFont="1" applyFill="1" applyBorder="1" applyAlignment="1">
      <alignment horizontal="center" vertical="center"/>
    </xf>
    <xf numFmtId="9" fontId="13" fillId="0" borderId="0" xfId="0" applyNumberFormat="1" applyFont="1" applyAlignment="1">
      <alignment horizontal="center" vertical="center"/>
    </xf>
    <xf numFmtId="170" fontId="10" fillId="0" borderId="0" xfId="0" applyNumberFormat="1" applyFont="1" applyAlignment="1">
      <alignment horizontal="center" vertical="center"/>
    </xf>
    <xf numFmtId="0" fontId="6" fillId="0" borderId="1" xfId="2" applyFont="1" applyBorder="1" applyAlignment="1">
      <alignment horizontal="left" vertical="center" wrapText="1"/>
    </xf>
    <xf numFmtId="0" fontId="9" fillId="0" borderId="1" xfId="2" applyFont="1" applyBorder="1" applyAlignment="1">
      <alignment horizontal="left" vertical="center" wrapText="1"/>
    </xf>
    <xf numFmtId="0" fontId="31" fillId="0" borderId="1" xfId="2" applyFont="1" applyBorder="1" applyAlignment="1">
      <alignment horizontal="left" vertical="center" wrapText="1"/>
    </xf>
    <xf numFmtId="0" fontId="6" fillId="0" borderId="0" xfId="2" applyFont="1" applyAlignment="1">
      <alignment horizontal="center" vertical="center"/>
    </xf>
    <xf numFmtId="0" fontId="9" fillId="3" borderId="1" xfId="2" applyFont="1" applyFill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37" fontId="9" fillId="3" borderId="1" xfId="1" applyNumberFormat="1" applyFont="1" applyFill="1" applyBorder="1" applyAlignment="1">
      <alignment horizontal="center" vertical="center" wrapText="1"/>
    </xf>
    <xf numFmtId="0" fontId="9" fillId="6" borderId="1" xfId="2" applyFont="1" applyFill="1" applyBorder="1" applyAlignment="1">
      <alignment horizontal="center" vertical="center" wrapText="1"/>
    </xf>
    <xf numFmtId="0" fontId="38" fillId="0" borderId="1" xfId="2" applyFont="1" applyBorder="1" applyAlignment="1">
      <alignment horizontal="left" vertical="center" wrapText="1"/>
    </xf>
    <xf numFmtId="169" fontId="9" fillId="10" borderId="1" xfId="5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173" fontId="13" fillId="0" borderId="0" xfId="1" applyNumberFormat="1" applyFont="1" applyFill="1" applyBorder="1" applyAlignment="1">
      <alignment horizontal="center" vertical="center"/>
    </xf>
    <xf numFmtId="0" fontId="9" fillId="9" borderId="1" xfId="2" applyFont="1" applyFill="1" applyBorder="1" applyAlignment="1">
      <alignment horizontal="left" vertical="center" wrapText="1"/>
    </xf>
    <xf numFmtId="173" fontId="13" fillId="0" borderId="0" xfId="1" applyNumberFormat="1" applyFont="1" applyFill="1" applyBorder="1" applyAlignment="1">
      <alignment horizontal="center"/>
    </xf>
    <xf numFmtId="0" fontId="20" fillId="0" borderId="0" xfId="2" applyFont="1" applyAlignment="1">
      <alignment horizontal="center" vertical="center"/>
    </xf>
    <xf numFmtId="4" fontId="25" fillId="0" borderId="1" xfId="7" applyNumberFormat="1" applyFont="1" applyBorder="1" applyAlignment="1">
      <alignment horizontal="center" vertical="center"/>
    </xf>
    <xf numFmtId="0" fontId="25" fillId="0" borderId="1" xfId="7" applyFont="1" applyBorder="1" applyAlignment="1">
      <alignment horizontal="center" vertical="center"/>
    </xf>
    <xf numFmtId="2" fontId="25" fillId="0" borderId="1" xfId="7" applyNumberFormat="1" applyFont="1" applyBorder="1" applyAlignment="1">
      <alignment horizontal="center" vertical="center"/>
    </xf>
    <xf numFmtId="0" fontId="30" fillId="0" borderId="0" xfId="7" applyFont="1" applyAlignment="1">
      <alignment horizontal="center" vertical="center"/>
    </xf>
    <xf numFmtId="0" fontId="37" fillId="0" borderId="0" xfId="7" applyFont="1" applyAlignment="1">
      <alignment horizontal="center"/>
    </xf>
    <xf numFmtId="2" fontId="34" fillId="3" borderId="1" xfId="7" applyNumberFormat="1" applyFont="1" applyFill="1" applyBorder="1" applyAlignment="1">
      <alignment horizontal="center" vertical="center" wrapText="1"/>
    </xf>
    <xf numFmtId="0" fontId="34" fillId="0" borderId="1" xfId="7" applyFont="1" applyBorder="1" applyAlignment="1">
      <alignment horizontal="center" vertical="center" wrapText="1"/>
    </xf>
    <xf numFmtId="0" fontId="11" fillId="12" borderId="3" xfId="7" applyFont="1" applyFill="1" applyBorder="1" applyAlignment="1">
      <alignment horizontal="left" vertical="center" wrapText="1"/>
    </xf>
    <xf numFmtId="0" fontId="11" fillId="12" borderId="4" xfId="7" applyFont="1" applyFill="1" applyBorder="1" applyAlignment="1">
      <alignment horizontal="left" vertical="center" wrapText="1"/>
    </xf>
    <xf numFmtId="169" fontId="11" fillId="12" borderId="3" xfId="8" applyNumberFormat="1" applyFont="1" applyFill="1" applyBorder="1" applyAlignment="1">
      <alignment horizontal="center" vertical="center" wrapText="1"/>
    </xf>
    <xf numFmtId="169" fontId="11" fillId="12" borderId="4" xfId="8" applyNumberFormat="1" applyFont="1" applyFill="1" applyBorder="1" applyAlignment="1">
      <alignment horizontal="center" vertical="center" wrapText="1"/>
    </xf>
    <xf numFmtId="4" fontId="11" fillId="12" borderId="3" xfId="7" applyNumberFormat="1" applyFont="1" applyFill="1" applyBorder="1" applyAlignment="1">
      <alignment horizontal="center" vertical="center" wrapText="1"/>
    </xf>
    <xf numFmtId="4" fontId="11" fillId="12" borderId="4" xfId="7" applyNumberFormat="1" applyFont="1" applyFill="1" applyBorder="1" applyAlignment="1">
      <alignment horizontal="center" vertical="center" wrapText="1"/>
    </xf>
    <xf numFmtId="0" fontId="11" fillId="12" borderId="3" xfId="7" applyFont="1" applyFill="1" applyBorder="1" applyAlignment="1">
      <alignment horizontal="center" vertical="center" wrapText="1"/>
    </xf>
    <xf numFmtId="0" fontId="11" fillId="12" borderId="4" xfId="7" applyFont="1" applyFill="1" applyBorder="1" applyAlignment="1">
      <alignment horizontal="center" vertical="center" wrapText="1"/>
    </xf>
    <xf numFmtId="4" fontId="25" fillId="0" borderId="3" xfId="7" applyNumberFormat="1" applyFont="1" applyBorder="1" applyAlignment="1">
      <alignment horizontal="center" vertical="center"/>
    </xf>
    <xf numFmtId="4" fontId="25" fillId="0" borderId="4" xfId="7" applyNumberFormat="1" applyFont="1" applyBorder="1" applyAlignment="1">
      <alignment horizontal="center" vertical="center"/>
    </xf>
    <xf numFmtId="0" fontId="25" fillId="0" borderId="3" xfId="7" applyFont="1" applyBorder="1" applyAlignment="1">
      <alignment horizontal="center" vertical="center"/>
    </xf>
    <xf numFmtId="0" fontId="25" fillId="0" borderId="4" xfId="7" applyFont="1" applyBorder="1" applyAlignment="1">
      <alignment horizontal="center" vertical="center"/>
    </xf>
    <xf numFmtId="0" fontId="34" fillId="0" borderId="3" xfId="7" applyFont="1" applyBorder="1" applyAlignment="1">
      <alignment horizontal="center" vertical="center" wrapText="1"/>
    </xf>
    <xf numFmtId="0" fontId="34" fillId="0" borderId="4" xfId="7" applyFont="1" applyBorder="1" applyAlignment="1">
      <alignment horizontal="center" vertical="center" wrapText="1"/>
    </xf>
    <xf numFmtId="0" fontId="25" fillId="0" borderId="1" xfId="7" applyFont="1" applyBorder="1" applyAlignment="1">
      <alignment horizontal="center"/>
    </xf>
    <xf numFmtId="0" fontId="11" fillId="12" borderId="1" xfId="7" applyFont="1" applyFill="1" applyBorder="1" applyAlignment="1">
      <alignment horizontal="left" vertical="center" wrapText="1"/>
    </xf>
    <xf numFmtId="169" fontId="34" fillId="12" borderId="1" xfId="8" applyNumberFormat="1" applyFont="1" applyFill="1" applyBorder="1" applyAlignment="1">
      <alignment horizontal="center" vertical="center" wrapText="1"/>
    </xf>
    <xf numFmtId="4" fontId="11" fillId="12" borderId="1" xfId="7" applyNumberFormat="1" applyFont="1" applyFill="1" applyBorder="1" applyAlignment="1">
      <alignment horizontal="center" vertical="center" wrapText="1"/>
    </xf>
    <xf numFmtId="9" fontId="24" fillId="12" borderId="1" xfId="7" applyNumberFormat="1" applyFont="1" applyFill="1" applyBorder="1" applyAlignment="1">
      <alignment horizontal="center" vertical="center" wrapText="1"/>
    </xf>
    <xf numFmtId="9" fontId="25" fillId="0" borderId="1" xfId="17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8" fillId="0" borderId="8" xfId="10" applyFont="1" applyBorder="1" applyAlignment="1">
      <alignment horizontal="center" vertical="center" wrapText="1"/>
    </xf>
    <xf numFmtId="0" fontId="8" fillId="0" borderId="9" xfId="10" applyFont="1" applyBorder="1" applyAlignment="1">
      <alignment horizontal="center" vertical="center" wrapText="1"/>
    </xf>
    <xf numFmtId="0" fontId="12" fillId="6" borderId="21" xfId="13" applyFont="1" applyFill="1" applyBorder="1" applyAlignment="1">
      <alignment horizontal="left" vertical="center" wrapText="1"/>
    </xf>
    <xf numFmtId="0" fontId="12" fillId="6" borderId="5" xfId="13" applyFont="1" applyFill="1" applyBorder="1" applyAlignment="1">
      <alignment horizontal="left" vertical="center" wrapText="1"/>
    </xf>
    <xf numFmtId="0" fontId="30" fillId="2" borderId="8" xfId="14" applyFont="1" applyFill="1" applyBorder="1" applyAlignment="1">
      <alignment horizontal="center" wrapText="1"/>
    </xf>
    <xf numFmtId="0" fontId="30" fillId="2" borderId="9" xfId="14" applyFont="1" applyFill="1" applyBorder="1" applyAlignment="1">
      <alignment horizontal="center" wrapText="1"/>
    </xf>
    <xf numFmtId="0" fontId="26" fillId="4" borderId="24" xfId="0" applyFont="1" applyFill="1" applyBorder="1" applyAlignment="1">
      <alignment horizontal="center" vertical="center"/>
    </xf>
    <xf numFmtId="0" fontId="26" fillId="4" borderId="23" xfId="0" applyFont="1" applyFill="1" applyBorder="1" applyAlignment="1">
      <alignment horizontal="center" vertical="center"/>
    </xf>
    <xf numFmtId="0" fontId="26" fillId="4" borderId="27" xfId="0" applyFont="1" applyFill="1" applyBorder="1" applyAlignment="1">
      <alignment horizontal="center" vertical="center"/>
    </xf>
    <xf numFmtId="0" fontId="26" fillId="5" borderId="24" xfId="0" applyFont="1" applyFill="1" applyBorder="1" applyAlignment="1">
      <alignment horizontal="center" vertical="center"/>
    </xf>
    <xf numFmtId="0" fontId="26" fillId="5" borderId="23" xfId="0" applyFont="1" applyFill="1" applyBorder="1" applyAlignment="1">
      <alignment horizontal="center" vertical="center"/>
    </xf>
    <xf numFmtId="0" fontId="26" fillId="5" borderId="6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</cellXfs>
  <cellStyles count="18">
    <cellStyle name="Millares" xfId="16" builtinId="3"/>
    <cellStyle name="Millares [0] 2" xfId="4" xr:uid="{60FC3FBB-E665-4C7B-BB06-F8BB0E88CADA}"/>
    <cellStyle name="Millares 10 3" xfId="9" xr:uid="{E3EB55E5-FE14-4AA3-A464-F2AB2441C046}"/>
    <cellStyle name="Millares 2" xfId="6" xr:uid="{4C51AACE-A96A-4ACB-818D-E3680120D6EF}"/>
    <cellStyle name="Moneda" xfId="1" builtinId="4"/>
    <cellStyle name="Moneda 2" xfId="5" xr:uid="{1A3E035A-594F-4AD5-8571-B0542D4B28DA}"/>
    <cellStyle name="Moneda 2 2" xfId="11" xr:uid="{6B581DF3-349E-46C8-B2ED-88C865B1EB9D}"/>
    <cellStyle name="Moneda 3" xfId="8" xr:uid="{9E7C510B-F38A-418C-8279-7EB02E97589F}"/>
    <cellStyle name="Normal" xfId="0" builtinId="0"/>
    <cellStyle name="Normal 10" xfId="13" xr:uid="{F9EFC6B5-1248-4E9A-A357-9BE2BB35FA72}"/>
    <cellStyle name="Normal 2" xfId="2" xr:uid="{3CAEABBA-317E-4B33-9686-3884728144C8}"/>
    <cellStyle name="Normal 2 2" xfId="10" xr:uid="{A60CB926-3489-4D2F-9DB2-3BB3B238C8EF}"/>
    <cellStyle name="Normal 3" xfId="7" xr:uid="{0249E35F-1AA9-4C55-9D0D-DB3F680751D9}"/>
    <cellStyle name="Normal 4" xfId="12" xr:uid="{E9B5427A-0B31-4607-9094-E6FF738F2A5F}"/>
    <cellStyle name="Normal 5 2" xfId="14" xr:uid="{AA2F2677-B246-453D-9EB1-F5964CAF7A58}"/>
    <cellStyle name="Normal 59" xfId="15" xr:uid="{4DA55C1C-F020-4B75-AED9-73EA860DAFE0}"/>
    <cellStyle name="Porcentaje" xfId="17" builtinId="5"/>
    <cellStyle name="Porcentaje 2" xfId="3" xr:uid="{F00CF094-087B-4E4F-8165-157D0264D779}"/>
  </cellStyles>
  <dxfs count="0"/>
  <tableStyles count="0" defaultTableStyle="TableStyleMedium2" defaultPivotStyle="PivotStyleLight16"/>
  <colors>
    <mruColors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533400</xdr:colOff>
      <xdr:row>0</xdr:row>
      <xdr:rowOff>91440</xdr:rowOff>
    </xdr:from>
    <xdr:to>
      <xdr:col>2</xdr:col>
      <xdr:colOff>350520</xdr:colOff>
      <xdr:row>3</xdr:row>
      <xdr:rowOff>160782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72A4FCC-B56C-E85E-75F3-6E150E1C22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" y="91440"/>
          <a:ext cx="1973580" cy="6484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0</xdr:row>
      <xdr:rowOff>106680</xdr:rowOff>
    </xdr:from>
    <xdr:to>
      <xdr:col>2</xdr:col>
      <xdr:colOff>91440</xdr:colOff>
      <xdr:row>3</xdr:row>
      <xdr:rowOff>176022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41D8419-EB2D-4761-97AE-DA1B0E9561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106680"/>
          <a:ext cx="1973580" cy="6484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0</xdr:row>
      <xdr:rowOff>106680</xdr:rowOff>
    </xdr:from>
    <xdr:to>
      <xdr:col>2</xdr:col>
      <xdr:colOff>91440</xdr:colOff>
      <xdr:row>3</xdr:row>
      <xdr:rowOff>176022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7732765-D7B1-4609-A08D-2821FA80D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2880" y="106680"/>
          <a:ext cx="1973580" cy="64846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22860</xdr:rowOff>
    </xdr:from>
    <xdr:to>
      <xdr:col>2</xdr:col>
      <xdr:colOff>742527</xdr:colOff>
      <xdr:row>3</xdr:row>
      <xdr:rowOff>762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390A040-6348-4FEB-9EFD-A290792ACB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22860"/>
          <a:ext cx="1973580" cy="64846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182880</xdr:rowOff>
    </xdr:from>
    <xdr:to>
      <xdr:col>1</xdr:col>
      <xdr:colOff>2173915</xdr:colOff>
      <xdr:row>2</xdr:row>
      <xdr:rowOff>173785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A75667F-8D6A-B66C-7FF0-00816E5D5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5760" y="182880"/>
          <a:ext cx="2173915" cy="69956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464820</xdr:colOff>
      <xdr:row>0</xdr:row>
      <xdr:rowOff>0</xdr:rowOff>
    </xdr:from>
    <xdr:to>
      <xdr:col>2</xdr:col>
      <xdr:colOff>1053775</xdr:colOff>
      <xdr:row>3</xdr:row>
      <xdr:rowOff>173785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A26859C-83B5-4176-BB3B-4379692F53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7300" y="0"/>
          <a:ext cx="2173915" cy="69956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GOMEZ\AppData\Local\Microsoft\Windows\INetCache\Content.Outlook\B8X0MHZF\MINISTERIO%20DE%20JUSTICIA%20Y%20DEL%20DERECHO%20%20LICITACION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DEFINITIVO"/>
      <sheetName val="Hoja4"/>
      <sheetName val="Hoja1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RESUME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D55A413-5333-4226-B56C-394A2DD4DCBD}">
  <we:reference id="WA200009404" version="1.0.0.8" store="Omex" storeType="OMEX"/>
  <we:alternateReferences>
    <we:reference id="WA200009404" version="1.0.0.8" store="WA200009404" storeType="OMEX"/>
  </we:alternateReferences>
  <we:properties>
    <we:property name="claude.fileId" value="&quot;ea95c983-3e20-41d2-bc78-38463595111b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521E8-6F4B-4FEF-892D-FE04C4D4A5C2}">
  <dimension ref="B2:L34"/>
  <sheetViews>
    <sheetView showGridLines="0" tabSelected="1" workbookViewId="0">
      <selection activeCell="E35" sqref="E35"/>
    </sheetView>
  </sheetViews>
  <sheetFormatPr defaultColWidth="12.42578125" defaultRowHeight="12.75"/>
  <cols>
    <col min="1" max="1" width="7.85546875" style="1" customWidth="1"/>
    <col min="2" max="2" width="23.42578125" style="1" customWidth="1"/>
    <col min="3" max="3" width="19.7109375" style="1" customWidth="1"/>
    <col min="4" max="4" width="5.7109375" style="1" customWidth="1"/>
    <col min="5" max="5" width="19.140625" style="204" customWidth="1"/>
    <col min="6" max="6" width="18.42578125" style="1" customWidth="1"/>
    <col min="7" max="7" width="15.85546875" style="1" customWidth="1"/>
    <col min="8" max="8" width="12.42578125" style="1" customWidth="1"/>
    <col min="9" max="9" width="2.28515625" style="1" customWidth="1"/>
    <col min="10" max="10" width="5.7109375" style="1" customWidth="1"/>
    <col min="11" max="11" width="17.7109375" style="1" customWidth="1"/>
    <col min="12" max="247" width="12.42578125" style="1"/>
    <col min="248" max="248" width="2.42578125" style="1" customWidth="1"/>
    <col min="249" max="249" width="23.85546875" style="1" customWidth="1"/>
    <col min="250" max="250" width="18.28515625" style="1" customWidth="1"/>
    <col min="251" max="251" width="18.42578125" style="1" customWidth="1"/>
    <col min="252" max="252" width="19.42578125" style="1" customWidth="1"/>
    <col min="253" max="253" width="5.85546875" style="1" customWidth="1"/>
    <col min="254" max="254" width="12.28515625" style="1" customWidth="1"/>
    <col min="255" max="255" width="11.85546875" style="1" customWidth="1"/>
    <col min="256" max="256" width="15.140625" style="1" customWidth="1"/>
    <col min="257" max="258" width="13.7109375" style="1" customWidth="1"/>
    <col min="259" max="259" width="15" style="1" customWidth="1"/>
    <col min="260" max="260" width="12.28515625" style="1" customWidth="1"/>
    <col min="261" max="261" width="13" style="1" customWidth="1"/>
    <col min="262" max="262" width="3.85546875" style="1" customWidth="1"/>
    <col min="263" max="263" width="4.85546875" style="1" customWidth="1"/>
    <col min="264" max="264" width="0" style="1" hidden="1" customWidth="1"/>
    <col min="265" max="265" width="2.28515625" style="1" customWidth="1"/>
    <col min="266" max="503" width="12.42578125" style="1"/>
    <col min="504" max="504" width="2.42578125" style="1" customWidth="1"/>
    <col min="505" max="505" width="23.85546875" style="1" customWidth="1"/>
    <col min="506" max="506" width="18.28515625" style="1" customWidth="1"/>
    <col min="507" max="507" width="18.42578125" style="1" customWidth="1"/>
    <col min="508" max="508" width="19.42578125" style="1" customWidth="1"/>
    <col min="509" max="509" width="5.85546875" style="1" customWidth="1"/>
    <col min="510" max="510" width="12.28515625" style="1" customWidth="1"/>
    <col min="511" max="511" width="11.85546875" style="1" customWidth="1"/>
    <col min="512" max="512" width="15.140625" style="1" customWidth="1"/>
    <col min="513" max="514" width="13.7109375" style="1" customWidth="1"/>
    <col min="515" max="515" width="15" style="1" customWidth="1"/>
    <col min="516" max="516" width="12.28515625" style="1" customWidth="1"/>
    <col min="517" max="517" width="13" style="1" customWidth="1"/>
    <col min="518" max="518" width="3.85546875" style="1" customWidth="1"/>
    <col min="519" max="519" width="4.85546875" style="1" customWidth="1"/>
    <col min="520" max="520" width="0" style="1" hidden="1" customWidth="1"/>
    <col min="521" max="521" width="2.28515625" style="1" customWidth="1"/>
    <col min="522" max="759" width="12.42578125" style="1"/>
    <col min="760" max="760" width="2.42578125" style="1" customWidth="1"/>
    <col min="761" max="761" width="23.85546875" style="1" customWidth="1"/>
    <col min="762" max="762" width="18.28515625" style="1" customWidth="1"/>
    <col min="763" max="763" width="18.42578125" style="1" customWidth="1"/>
    <col min="764" max="764" width="19.42578125" style="1" customWidth="1"/>
    <col min="765" max="765" width="5.85546875" style="1" customWidth="1"/>
    <col min="766" max="766" width="12.28515625" style="1" customWidth="1"/>
    <col min="767" max="767" width="11.85546875" style="1" customWidth="1"/>
    <col min="768" max="768" width="15.140625" style="1" customWidth="1"/>
    <col min="769" max="770" width="13.7109375" style="1" customWidth="1"/>
    <col min="771" max="771" width="15" style="1" customWidth="1"/>
    <col min="772" max="772" width="12.28515625" style="1" customWidth="1"/>
    <col min="773" max="773" width="13" style="1" customWidth="1"/>
    <col min="774" max="774" width="3.85546875" style="1" customWidth="1"/>
    <col min="775" max="775" width="4.85546875" style="1" customWidth="1"/>
    <col min="776" max="776" width="0" style="1" hidden="1" customWidth="1"/>
    <col min="777" max="777" width="2.28515625" style="1" customWidth="1"/>
    <col min="778" max="1015" width="12.42578125" style="1"/>
    <col min="1016" max="1016" width="2.42578125" style="1" customWidth="1"/>
    <col min="1017" max="1017" width="23.85546875" style="1" customWidth="1"/>
    <col min="1018" max="1018" width="18.28515625" style="1" customWidth="1"/>
    <col min="1019" max="1019" width="18.42578125" style="1" customWidth="1"/>
    <col min="1020" max="1020" width="19.42578125" style="1" customWidth="1"/>
    <col min="1021" max="1021" width="5.85546875" style="1" customWidth="1"/>
    <col min="1022" max="1022" width="12.28515625" style="1" customWidth="1"/>
    <col min="1023" max="1023" width="11.85546875" style="1" customWidth="1"/>
    <col min="1024" max="1024" width="15.140625" style="1" customWidth="1"/>
    <col min="1025" max="1026" width="13.7109375" style="1" customWidth="1"/>
    <col min="1027" max="1027" width="15" style="1" customWidth="1"/>
    <col min="1028" max="1028" width="12.28515625" style="1" customWidth="1"/>
    <col min="1029" max="1029" width="13" style="1" customWidth="1"/>
    <col min="1030" max="1030" width="3.85546875" style="1" customWidth="1"/>
    <col min="1031" max="1031" width="4.85546875" style="1" customWidth="1"/>
    <col min="1032" max="1032" width="0" style="1" hidden="1" customWidth="1"/>
    <col min="1033" max="1033" width="2.28515625" style="1" customWidth="1"/>
    <col min="1034" max="1271" width="12.42578125" style="1"/>
    <col min="1272" max="1272" width="2.42578125" style="1" customWidth="1"/>
    <col min="1273" max="1273" width="23.85546875" style="1" customWidth="1"/>
    <col min="1274" max="1274" width="18.28515625" style="1" customWidth="1"/>
    <col min="1275" max="1275" width="18.42578125" style="1" customWidth="1"/>
    <col min="1276" max="1276" width="19.42578125" style="1" customWidth="1"/>
    <col min="1277" max="1277" width="5.85546875" style="1" customWidth="1"/>
    <col min="1278" max="1278" width="12.28515625" style="1" customWidth="1"/>
    <col min="1279" max="1279" width="11.85546875" style="1" customWidth="1"/>
    <col min="1280" max="1280" width="15.140625" style="1" customWidth="1"/>
    <col min="1281" max="1282" width="13.7109375" style="1" customWidth="1"/>
    <col min="1283" max="1283" width="15" style="1" customWidth="1"/>
    <col min="1284" max="1284" width="12.28515625" style="1" customWidth="1"/>
    <col min="1285" max="1285" width="13" style="1" customWidth="1"/>
    <col min="1286" max="1286" width="3.85546875" style="1" customWidth="1"/>
    <col min="1287" max="1287" width="4.85546875" style="1" customWidth="1"/>
    <col min="1288" max="1288" width="0" style="1" hidden="1" customWidth="1"/>
    <col min="1289" max="1289" width="2.28515625" style="1" customWidth="1"/>
    <col min="1290" max="1527" width="12.42578125" style="1"/>
    <col min="1528" max="1528" width="2.42578125" style="1" customWidth="1"/>
    <col min="1529" max="1529" width="23.85546875" style="1" customWidth="1"/>
    <col min="1530" max="1530" width="18.28515625" style="1" customWidth="1"/>
    <col min="1531" max="1531" width="18.42578125" style="1" customWidth="1"/>
    <col min="1532" max="1532" width="19.42578125" style="1" customWidth="1"/>
    <col min="1533" max="1533" width="5.85546875" style="1" customWidth="1"/>
    <col min="1534" max="1534" width="12.28515625" style="1" customWidth="1"/>
    <col min="1535" max="1535" width="11.85546875" style="1" customWidth="1"/>
    <col min="1536" max="1536" width="15.140625" style="1" customWidth="1"/>
    <col min="1537" max="1538" width="13.7109375" style="1" customWidth="1"/>
    <col min="1539" max="1539" width="15" style="1" customWidth="1"/>
    <col min="1540" max="1540" width="12.28515625" style="1" customWidth="1"/>
    <col min="1541" max="1541" width="13" style="1" customWidth="1"/>
    <col min="1542" max="1542" width="3.85546875" style="1" customWidth="1"/>
    <col min="1543" max="1543" width="4.85546875" style="1" customWidth="1"/>
    <col min="1544" max="1544" width="0" style="1" hidden="1" customWidth="1"/>
    <col min="1545" max="1545" width="2.28515625" style="1" customWidth="1"/>
    <col min="1546" max="1783" width="12.42578125" style="1"/>
    <col min="1784" max="1784" width="2.42578125" style="1" customWidth="1"/>
    <col min="1785" max="1785" width="23.85546875" style="1" customWidth="1"/>
    <col min="1786" max="1786" width="18.28515625" style="1" customWidth="1"/>
    <col min="1787" max="1787" width="18.42578125" style="1" customWidth="1"/>
    <col min="1788" max="1788" width="19.42578125" style="1" customWidth="1"/>
    <col min="1789" max="1789" width="5.85546875" style="1" customWidth="1"/>
    <col min="1790" max="1790" width="12.28515625" style="1" customWidth="1"/>
    <col min="1791" max="1791" width="11.85546875" style="1" customWidth="1"/>
    <col min="1792" max="1792" width="15.140625" style="1" customWidth="1"/>
    <col min="1793" max="1794" width="13.7109375" style="1" customWidth="1"/>
    <col min="1795" max="1795" width="15" style="1" customWidth="1"/>
    <col min="1796" max="1796" width="12.28515625" style="1" customWidth="1"/>
    <col min="1797" max="1797" width="13" style="1" customWidth="1"/>
    <col min="1798" max="1798" width="3.85546875" style="1" customWidth="1"/>
    <col min="1799" max="1799" width="4.85546875" style="1" customWidth="1"/>
    <col min="1800" max="1800" width="0" style="1" hidden="1" customWidth="1"/>
    <col min="1801" max="1801" width="2.28515625" style="1" customWidth="1"/>
    <col min="1802" max="2039" width="12.42578125" style="1"/>
    <col min="2040" max="2040" width="2.42578125" style="1" customWidth="1"/>
    <col min="2041" max="2041" width="23.85546875" style="1" customWidth="1"/>
    <col min="2042" max="2042" width="18.28515625" style="1" customWidth="1"/>
    <col min="2043" max="2043" width="18.42578125" style="1" customWidth="1"/>
    <col min="2044" max="2044" width="19.42578125" style="1" customWidth="1"/>
    <col min="2045" max="2045" width="5.85546875" style="1" customWidth="1"/>
    <col min="2046" max="2046" width="12.28515625" style="1" customWidth="1"/>
    <col min="2047" max="2047" width="11.85546875" style="1" customWidth="1"/>
    <col min="2048" max="2048" width="15.140625" style="1" customWidth="1"/>
    <col min="2049" max="2050" width="13.7109375" style="1" customWidth="1"/>
    <col min="2051" max="2051" width="15" style="1" customWidth="1"/>
    <col min="2052" max="2052" width="12.28515625" style="1" customWidth="1"/>
    <col min="2053" max="2053" width="13" style="1" customWidth="1"/>
    <col min="2054" max="2054" width="3.85546875" style="1" customWidth="1"/>
    <col min="2055" max="2055" width="4.85546875" style="1" customWidth="1"/>
    <col min="2056" max="2056" width="0" style="1" hidden="1" customWidth="1"/>
    <col min="2057" max="2057" width="2.28515625" style="1" customWidth="1"/>
    <col min="2058" max="2295" width="12.42578125" style="1"/>
    <col min="2296" max="2296" width="2.42578125" style="1" customWidth="1"/>
    <col min="2297" max="2297" width="23.85546875" style="1" customWidth="1"/>
    <col min="2298" max="2298" width="18.28515625" style="1" customWidth="1"/>
    <col min="2299" max="2299" width="18.42578125" style="1" customWidth="1"/>
    <col min="2300" max="2300" width="19.42578125" style="1" customWidth="1"/>
    <col min="2301" max="2301" width="5.85546875" style="1" customWidth="1"/>
    <col min="2302" max="2302" width="12.28515625" style="1" customWidth="1"/>
    <col min="2303" max="2303" width="11.85546875" style="1" customWidth="1"/>
    <col min="2304" max="2304" width="15.140625" style="1" customWidth="1"/>
    <col min="2305" max="2306" width="13.7109375" style="1" customWidth="1"/>
    <col min="2307" max="2307" width="15" style="1" customWidth="1"/>
    <col min="2308" max="2308" width="12.28515625" style="1" customWidth="1"/>
    <col min="2309" max="2309" width="13" style="1" customWidth="1"/>
    <col min="2310" max="2310" width="3.85546875" style="1" customWidth="1"/>
    <col min="2311" max="2311" width="4.85546875" style="1" customWidth="1"/>
    <col min="2312" max="2312" width="0" style="1" hidden="1" customWidth="1"/>
    <col min="2313" max="2313" width="2.28515625" style="1" customWidth="1"/>
    <col min="2314" max="2551" width="12.42578125" style="1"/>
    <col min="2552" max="2552" width="2.42578125" style="1" customWidth="1"/>
    <col min="2553" max="2553" width="23.85546875" style="1" customWidth="1"/>
    <col min="2554" max="2554" width="18.28515625" style="1" customWidth="1"/>
    <col min="2555" max="2555" width="18.42578125" style="1" customWidth="1"/>
    <col min="2556" max="2556" width="19.42578125" style="1" customWidth="1"/>
    <col min="2557" max="2557" width="5.85546875" style="1" customWidth="1"/>
    <col min="2558" max="2558" width="12.28515625" style="1" customWidth="1"/>
    <col min="2559" max="2559" width="11.85546875" style="1" customWidth="1"/>
    <col min="2560" max="2560" width="15.140625" style="1" customWidth="1"/>
    <col min="2561" max="2562" width="13.7109375" style="1" customWidth="1"/>
    <col min="2563" max="2563" width="15" style="1" customWidth="1"/>
    <col min="2564" max="2564" width="12.28515625" style="1" customWidth="1"/>
    <col min="2565" max="2565" width="13" style="1" customWidth="1"/>
    <col min="2566" max="2566" width="3.85546875" style="1" customWidth="1"/>
    <col min="2567" max="2567" width="4.85546875" style="1" customWidth="1"/>
    <col min="2568" max="2568" width="0" style="1" hidden="1" customWidth="1"/>
    <col min="2569" max="2569" width="2.28515625" style="1" customWidth="1"/>
    <col min="2570" max="2807" width="12.42578125" style="1"/>
    <col min="2808" max="2808" width="2.42578125" style="1" customWidth="1"/>
    <col min="2809" max="2809" width="23.85546875" style="1" customWidth="1"/>
    <col min="2810" max="2810" width="18.28515625" style="1" customWidth="1"/>
    <col min="2811" max="2811" width="18.42578125" style="1" customWidth="1"/>
    <col min="2812" max="2812" width="19.42578125" style="1" customWidth="1"/>
    <col min="2813" max="2813" width="5.85546875" style="1" customWidth="1"/>
    <col min="2814" max="2814" width="12.28515625" style="1" customWidth="1"/>
    <col min="2815" max="2815" width="11.85546875" style="1" customWidth="1"/>
    <col min="2816" max="2816" width="15.140625" style="1" customWidth="1"/>
    <col min="2817" max="2818" width="13.7109375" style="1" customWidth="1"/>
    <col min="2819" max="2819" width="15" style="1" customWidth="1"/>
    <col min="2820" max="2820" width="12.28515625" style="1" customWidth="1"/>
    <col min="2821" max="2821" width="13" style="1" customWidth="1"/>
    <col min="2822" max="2822" width="3.85546875" style="1" customWidth="1"/>
    <col min="2823" max="2823" width="4.85546875" style="1" customWidth="1"/>
    <col min="2824" max="2824" width="0" style="1" hidden="1" customWidth="1"/>
    <col min="2825" max="2825" width="2.28515625" style="1" customWidth="1"/>
    <col min="2826" max="3063" width="12.42578125" style="1"/>
    <col min="3064" max="3064" width="2.42578125" style="1" customWidth="1"/>
    <col min="3065" max="3065" width="23.85546875" style="1" customWidth="1"/>
    <col min="3066" max="3066" width="18.28515625" style="1" customWidth="1"/>
    <col min="3067" max="3067" width="18.42578125" style="1" customWidth="1"/>
    <col min="3068" max="3068" width="19.42578125" style="1" customWidth="1"/>
    <col min="3069" max="3069" width="5.85546875" style="1" customWidth="1"/>
    <col min="3070" max="3070" width="12.28515625" style="1" customWidth="1"/>
    <col min="3071" max="3071" width="11.85546875" style="1" customWidth="1"/>
    <col min="3072" max="3072" width="15.140625" style="1" customWidth="1"/>
    <col min="3073" max="3074" width="13.7109375" style="1" customWidth="1"/>
    <col min="3075" max="3075" width="15" style="1" customWidth="1"/>
    <col min="3076" max="3076" width="12.28515625" style="1" customWidth="1"/>
    <col min="3077" max="3077" width="13" style="1" customWidth="1"/>
    <col min="3078" max="3078" width="3.85546875" style="1" customWidth="1"/>
    <col min="3079" max="3079" width="4.85546875" style="1" customWidth="1"/>
    <col min="3080" max="3080" width="0" style="1" hidden="1" customWidth="1"/>
    <col min="3081" max="3081" width="2.28515625" style="1" customWidth="1"/>
    <col min="3082" max="3319" width="12.42578125" style="1"/>
    <col min="3320" max="3320" width="2.42578125" style="1" customWidth="1"/>
    <col min="3321" max="3321" width="23.85546875" style="1" customWidth="1"/>
    <col min="3322" max="3322" width="18.28515625" style="1" customWidth="1"/>
    <col min="3323" max="3323" width="18.42578125" style="1" customWidth="1"/>
    <col min="3324" max="3324" width="19.42578125" style="1" customWidth="1"/>
    <col min="3325" max="3325" width="5.85546875" style="1" customWidth="1"/>
    <col min="3326" max="3326" width="12.28515625" style="1" customWidth="1"/>
    <col min="3327" max="3327" width="11.85546875" style="1" customWidth="1"/>
    <col min="3328" max="3328" width="15.140625" style="1" customWidth="1"/>
    <col min="3329" max="3330" width="13.7109375" style="1" customWidth="1"/>
    <col min="3331" max="3331" width="15" style="1" customWidth="1"/>
    <col min="3332" max="3332" width="12.28515625" style="1" customWidth="1"/>
    <col min="3333" max="3333" width="13" style="1" customWidth="1"/>
    <col min="3334" max="3334" width="3.85546875" style="1" customWidth="1"/>
    <col min="3335" max="3335" width="4.85546875" style="1" customWidth="1"/>
    <col min="3336" max="3336" width="0" style="1" hidden="1" customWidth="1"/>
    <col min="3337" max="3337" width="2.28515625" style="1" customWidth="1"/>
    <col min="3338" max="3575" width="12.42578125" style="1"/>
    <col min="3576" max="3576" width="2.42578125" style="1" customWidth="1"/>
    <col min="3577" max="3577" width="23.85546875" style="1" customWidth="1"/>
    <col min="3578" max="3578" width="18.28515625" style="1" customWidth="1"/>
    <col min="3579" max="3579" width="18.42578125" style="1" customWidth="1"/>
    <col min="3580" max="3580" width="19.42578125" style="1" customWidth="1"/>
    <col min="3581" max="3581" width="5.85546875" style="1" customWidth="1"/>
    <col min="3582" max="3582" width="12.28515625" style="1" customWidth="1"/>
    <col min="3583" max="3583" width="11.85546875" style="1" customWidth="1"/>
    <col min="3584" max="3584" width="15.140625" style="1" customWidth="1"/>
    <col min="3585" max="3586" width="13.7109375" style="1" customWidth="1"/>
    <col min="3587" max="3587" width="15" style="1" customWidth="1"/>
    <col min="3588" max="3588" width="12.28515625" style="1" customWidth="1"/>
    <col min="3589" max="3589" width="13" style="1" customWidth="1"/>
    <col min="3590" max="3590" width="3.85546875" style="1" customWidth="1"/>
    <col min="3591" max="3591" width="4.85546875" style="1" customWidth="1"/>
    <col min="3592" max="3592" width="0" style="1" hidden="1" customWidth="1"/>
    <col min="3593" max="3593" width="2.28515625" style="1" customWidth="1"/>
    <col min="3594" max="3831" width="12.42578125" style="1"/>
    <col min="3832" max="3832" width="2.42578125" style="1" customWidth="1"/>
    <col min="3833" max="3833" width="23.85546875" style="1" customWidth="1"/>
    <col min="3834" max="3834" width="18.28515625" style="1" customWidth="1"/>
    <col min="3835" max="3835" width="18.42578125" style="1" customWidth="1"/>
    <col min="3836" max="3836" width="19.42578125" style="1" customWidth="1"/>
    <col min="3837" max="3837" width="5.85546875" style="1" customWidth="1"/>
    <col min="3838" max="3838" width="12.28515625" style="1" customWidth="1"/>
    <col min="3839" max="3839" width="11.85546875" style="1" customWidth="1"/>
    <col min="3840" max="3840" width="15.140625" style="1" customWidth="1"/>
    <col min="3841" max="3842" width="13.7109375" style="1" customWidth="1"/>
    <col min="3843" max="3843" width="15" style="1" customWidth="1"/>
    <col min="3844" max="3844" width="12.28515625" style="1" customWidth="1"/>
    <col min="3845" max="3845" width="13" style="1" customWidth="1"/>
    <col min="3846" max="3846" width="3.85546875" style="1" customWidth="1"/>
    <col min="3847" max="3847" width="4.85546875" style="1" customWidth="1"/>
    <col min="3848" max="3848" width="0" style="1" hidden="1" customWidth="1"/>
    <col min="3849" max="3849" width="2.28515625" style="1" customWidth="1"/>
    <col min="3850" max="4087" width="12.42578125" style="1"/>
    <col min="4088" max="4088" width="2.42578125" style="1" customWidth="1"/>
    <col min="4089" max="4089" width="23.85546875" style="1" customWidth="1"/>
    <col min="4090" max="4090" width="18.28515625" style="1" customWidth="1"/>
    <col min="4091" max="4091" width="18.42578125" style="1" customWidth="1"/>
    <col min="4092" max="4092" width="19.42578125" style="1" customWidth="1"/>
    <col min="4093" max="4093" width="5.85546875" style="1" customWidth="1"/>
    <col min="4094" max="4094" width="12.28515625" style="1" customWidth="1"/>
    <col min="4095" max="4095" width="11.85546875" style="1" customWidth="1"/>
    <col min="4096" max="4096" width="15.140625" style="1" customWidth="1"/>
    <col min="4097" max="4098" width="13.7109375" style="1" customWidth="1"/>
    <col min="4099" max="4099" width="15" style="1" customWidth="1"/>
    <col min="4100" max="4100" width="12.28515625" style="1" customWidth="1"/>
    <col min="4101" max="4101" width="13" style="1" customWidth="1"/>
    <col min="4102" max="4102" width="3.85546875" style="1" customWidth="1"/>
    <col min="4103" max="4103" width="4.85546875" style="1" customWidth="1"/>
    <col min="4104" max="4104" width="0" style="1" hidden="1" customWidth="1"/>
    <col min="4105" max="4105" width="2.28515625" style="1" customWidth="1"/>
    <col min="4106" max="4343" width="12.42578125" style="1"/>
    <col min="4344" max="4344" width="2.42578125" style="1" customWidth="1"/>
    <col min="4345" max="4345" width="23.85546875" style="1" customWidth="1"/>
    <col min="4346" max="4346" width="18.28515625" style="1" customWidth="1"/>
    <col min="4347" max="4347" width="18.42578125" style="1" customWidth="1"/>
    <col min="4348" max="4348" width="19.42578125" style="1" customWidth="1"/>
    <col min="4349" max="4349" width="5.85546875" style="1" customWidth="1"/>
    <col min="4350" max="4350" width="12.28515625" style="1" customWidth="1"/>
    <col min="4351" max="4351" width="11.85546875" style="1" customWidth="1"/>
    <col min="4352" max="4352" width="15.140625" style="1" customWidth="1"/>
    <col min="4353" max="4354" width="13.7109375" style="1" customWidth="1"/>
    <col min="4355" max="4355" width="15" style="1" customWidth="1"/>
    <col min="4356" max="4356" width="12.28515625" style="1" customWidth="1"/>
    <col min="4357" max="4357" width="13" style="1" customWidth="1"/>
    <col min="4358" max="4358" width="3.85546875" style="1" customWidth="1"/>
    <col min="4359" max="4359" width="4.85546875" style="1" customWidth="1"/>
    <col min="4360" max="4360" width="0" style="1" hidden="1" customWidth="1"/>
    <col min="4361" max="4361" width="2.28515625" style="1" customWidth="1"/>
    <col min="4362" max="4599" width="12.42578125" style="1"/>
    <col min="4600" max="4600" width="2.42578125" style="1" customWidth="1"/>
    <col min="4601" max="4601" width="23.85546875" style="1" customWidth="1"/>
    <col min="4602" max="4602" width="18.28515625" style="1" customWidth="1"/>
    <col min="4603" max="4603" width="18.42578125" style="1" customWidth="1"/>
    <col min="4604" max="4604" width="19.42578125" style="1" customWidth="1"/>
    <col min="4605" max="4605" width="5.85546875" style="1" customWidth="1"/>
    <col min="4606" max="4606" width="12.28515625" style="1" customWidth="1"/>
    <col min="4607" max="4607" width="11.85546875" style="1" customWidth="1"/>
    <col min="4608" max="4608" width="15.140625" style="1" customWidth="1"/>
    <col min="4609" max="4610" width="13.7109375" style="1" customWidth="1"/>
    <col min="4611" max="4611" width="15" style="1" customWidth="1"/>
    <col min="4612" max="4612" width="12.28515625" style="1" customWidth="1"/>
    <col min="4613" max="4613" width="13" style="1" customWidth="1"/>
    <col min="4614" max="4614" width="3.85546875" style="1" customWidth="1"/>
    <col min="4615" max="4615" width="4.85546875" style="1" customWidth="1"/>
    <col min="4616" max="4616" width="0" style="1" hidden="1" customWidth="1"/>
    <col min="4617" max="4617" width="2.28515625" style="1" customWidth="1"/>
    <col min="4618" max="4855" width="12.42578125" style="1"/>
    <col min="4856" max="4856" width="2.42578125" style="1" customWidth="1"/>
    <col min="4857" max="4857" width="23.85546875" style="1" customWidth="1"/>
    <col min="4858" max="4858" width="18.28515625" style="1" customWidth="1"/>
    <col min="4859" max="4859" width="18.42578125" style="1" customWidth="1"/>
    <col min="4860" max="4860" width="19.42578125" style="1" customWidth="1"/>
    <col min="4861" max="4861" width="5.85546875" style="1" customWidth="1"/>
    <col min="4862" max="4862" width="12.28515625" style="1" customWidth="1"/>
    <col min="4863" max="4863" width="11.85546875" style="1" customWidth="1"/>
    <col min="4864" max="4864" width="15.140625" style="1" customWidth="1"/>
    <col min="4865" max="4866" width="13.7109375" style="1" customWidth="1"/>
    <col min="4867" max="4867" width="15" style="1" customWidth="1"/>
    <col min="4868" max="4868" width="12.28515625" style="1" customWidth="1"/>
    <col min="4869" max="4869" width="13" style="1" customWidth="1"/>
    <col min="4870" max="4870" width="3.85546875" style="1" customWidth="1"/>
    <col min="4871" max="4871" width="4.85546875" style="1" customWidth="1"/>
    <col min="4872" max="4872" width="0" style="1" hidden="1" customWidth="1"/>
    <col min="4873" max="4873" width="2.28515625" style="1" customWidth="1"/>
    <col min="4874" max="5111" width="12.42578125" style="1"/>
    <col min="5112" max="5112" width="2.42578125" style="1" customWidth="1"/>
    <col min="5113" max="5113" width="23.85546875" style="1" customWidth="1"/>
    <col min="5114" max="5114" width="18.28515625" style="1" customWidth="1"/>
    <col min="5115" max="5115" width="18.42578125" style="1" customWidth="1"/>
    <col min="5116" max="5116" width="19.42578125" style="1" customWidth="1"/>
    <col min="5117" max="5117" width="5.85546875" style="1" customWidth="1"/>
    <col min="5118" max="5118" width="12.28515625" style="1" customWidth="1"/>
    <col min="5119" max="5119" width="11.85546875" style="1" customWidth="1"/>
    <col min="5120" max="5120" width="15.140625" style="1" customWidth="1"/>
    <col min="5121" max="5122" width="13.7109375" style="1" customWidth="1"/>
    <col min="5123" max="5123" width="15" style="1" customWidth="1"/>
    <col min="5124" max="5124" width="12.28515625" style="1" customWidth="1"/>
    <col min="5125" max="5125" width="13" style="1" customWidth="1"/>
    <col min="5126" max="5126" width="3.85546875" style="1" customWidth="1"/>
    <col min="5127" max="5127" width="4.85546875" style="1" customWidth="1"/>
    <col min="5128" max="5128" width="0" style="1" hidden="1" customWidth="1"/>
    <col min="5129" max="5129" width="2.28515625" style="1" customWidth="1"/>
    <col min="5130" max="5367" width="12.42578125" style="1"/>
    <col min="5368" max="5368" width="2.42578125" style="1" customWidth="1"/>
    <col min="5369" max="5369" width="23.85546875" style="1" customWidth="1"/>
    <col min="5370" max="5370" width="18.28515625" style="1" customWidth="1"/>
    <col min="5371" max="5371" width="18.42578125" style="1" customWidth="1"/>
    <col min="5372" max="5372" width="19.42578125" style="1" customWidth="1"/>
    <col min="5373" max="5373" width="5.85546875" style="1" customWidth="1"/>
    <col min="5374" max="5374" width="12.28515625" style="1" customWidth="1"/>
    <col min="5375" max="5375" width="11.85546875" style="1" customWidth="1"/>
    <col min="5376" max="5376" width="15.140625" style="1" customWidth="1"/>
    <col min="5377" max="5378" width="13.7109375" style="1" customWidth="1"/>
    <col min="5379" max="5379" width="15" style="1" customWidth="1"/>
    <col min="5380" max="5380" width="12.28515625" style="1" customWidth="1"/>
    <col min="5381" max="5381" width="13" style="1" customWidth="1"/>
    <col min="5382" max="5382" width="3.85546875" style="1" customWidth="1"/>
    <col min="5383" max="5383" width="4.85546875" style="1" customWidth="1"/>
    <col min="5384" max="5384" width="0" style="1" hidden="1" customWidth="1"/>
    <col min="5385" max="5385" width="2.28515625" style="1" customWidth="1"/>
    <col min="5386" max="5623" width="12.42578125" style="1"/>
    <col min="5624" max="5624" width="2.42578125" style="1" customWidth="1"/>
    <col min="5625" max="5625" width="23.85546875" style="1" customWidth="1"/>
    <col min="5626" max="5626" width="18.28515625" style="1" customWidth="1"/>
    <col min="5627" max="5627" width="18.42578125" style="1" customWidth="1"/>
    <col min="5628" max="5628" width="19.42578125" style="1" customWidth="1"/>
    <col min="5629" max="5629" width="5.85546875" style="1" customWidth="1"/>
    <col min="5630" max="5630" width="12.28515625" style="1" customWidth="1"/>
    <col min="5631" max="5631" width="11.85546875" style="1" customWidth="1"/>
    <col min="5632" max="5632" width="15.140625" style="1" customWidth="1"/>
    <col min="5633" max="5634" width="13.7109375" style="1" customWidth="1"/>
    <col min="5635" max="5635" width="15" style="1" customWidth="1"/>
    <col min="5636" max="5636" width="12.28515625" style="1" customWidth="1"/>
    <col min="5637" max="5637" width="13" style="1" customWidth="1"/>
    <col min="5638" max="5638" width="3.85546875" style="1" customWidth="1"/>
    <col min="5639" max="5639" width="4.85546875" style="1" customWidth="1"/>
    <col min="5640" max="5640" width="0" style="1" hidden="1" customWidth="1"/>
    <col min="5641" max="5641" width="2.28515625" style="1" customWidth="1"/>
    <col min="5642" max="5879" width="12.42578125" style="1"/>
    <col min="5880" max="5880" width="2.42578125" style="1" customWidth="1"/>
    <col min="5881" max="5881" width="23.85546875" style="1" customWidth="1"/>
    <col min="5882" max="5882" width="18.28515625" style="1" customWidth="1"/>
    <col min="5883" max="5883" width="18.42578125" style="1" customWidth="1"/>
    <col min="5884" max="5884" width="19.42578125" style="1" customWidth="1"/>
    <col min="5885" max="5885" width="5.85546875" style="1" customWidth="1"/>
    <col min="5886" max="5886" width="12.28515625" style="1" customWidth="1"/>
    <col min="5887" max="5887" width="11.85546875" style="1" customWidth="1"/>
    <col min="5888" max="5888" width="15.140625" style="1" customWidth="1"/>
    <col min="5889" max="5890" width="13.7109375" style="1" customWidth="1"/>
    <col min="5891" max="5891" width="15" style="1" customWidth="1"/>
    <col min="5892" max="5892" width="12.28515625" style="1" customWidth="1"/>
    <col min="5893" max="5893" width="13" style="1" customWidth="1"/>
    <col min="5894" max="5894" width="3.85546875" style="1" customWidth="1"/>
    <col min="5895" max="5895" width="4.85546875" style="1" customWidth="1"/>
    <col min="5896" max="5896" width="0" style="1" hidden="1" customWidth="1"/>
    <col min="5897" max="5897" width="2.28515625" style="1" customWidth="1"/>
    <col min="5898" max="6135" width="12.42578125" style="1"/>
    <col min="6136" max="6136" width="2.42578125" style="1" customWidth="1"/>
    <col min="6137" max="6137" width="23.85546875" style="1" customWidth="1"/>
    <col min="6138" max="6138" width="18.28515625" style="1" customWidth="1"/>
    <col min="6139" max="6139" width="18.42578125" style="1" customWidth="1"/>
    <col min="6140" max="6140" width="19.42578125" style="1" customWidth="1"/>
    <col min="6141" max="6141" width="5.85546875" style="1" customWidth="1"/>
    <col min="6142" max="6142" width="12.28515625" style="1" customWidth="1"/>
    <col min="6143" max="6143" width="11.85546875" style="1" customWidth="1"/>
    <col min="6144" max="6144" width="15.140625" style="1" customWidth="1"/>
    <col min="6145" max="6146" width="13.7109375" style="1" customWidth="1"/>
    <col min="6147" max="6147" width="15" style="1" customWidth="1"/>
    <col min="6148" max="6148" width="12.28515625" style="1" customWidth="1"/>
    <col min="6149" max="6149" width="13" style="1" customWidth="1"/>
    <col min="6150" max="6150" width="3.85546875" style="1" customWidth="1"/>
    <col min="6151" max="6151" width="4.85546875" style="1" customWidth="1"/>
    <col min="6152" max="6152" width="0" style="1" hidden="1" customWidth="1"/>
    <col min="6153" max="6153" width="2.28515625" style="1" customWidth="1"/>
    <col min="6154" max="6391" width="12.42578125" style="1"/>
    <col min="6392" max="6392" width="2.42578125" style="1" customWidth="1"/>
    <col min="6393" max="6393" width="23.85546875" style="1" customWidth="1"/>
    <col min="6394" max="6394" width="18.28515625" style="1" customWidth="1"/>
    <col min="6395" max="6395" width="18.42578125" style="1" customWidth="1"/>
    <col min="6396" max="6396" width="19.42578125" style="1" customWidth="1"/>
    <col min="6397" max="6397" width="5.85546875" style="1" customWidth="1"/>
    <col min="6398" max="6398" width="12.28515625" style="1" customWidth="1"/>
    <col min="6399" max="6399" width="11.85546875" style="1" customWidth="1"/>
    <col min="6400" max="6400" width="15.140625" style="1" customWidth="1"/>
    <col min="6401" max="6402" width="13.7109375" style="1" customWidth="1"/>
    <col min="6403" max="6403" width="15" style="1" customWidth="1"/>
    <col min="6404" max="6404" width="12.28515625" style="1" customWidth="1"/>
    <col min="6405" max="6405" width="13" style="1" customWidth="1"/>
    <col min="6406" max="6406" width="3.85546875" style="1" customWidth="1"/>
    <col min="6407" max="6407" width="4.85546875" style="1" customWidth="1"/>
    <col min="6408" max="6408" width="0" style="1" hidden="1" customWidth="1"/>
    <col min="6409" max="6409" width="2.28515625" style="1" customWidth="1"/>
    <col min="6410" max="6647" width="12.42578125" style="1"/>
    <col min="6648" max="6648" width="2.42578125" style="1" customWidth="1"/>
    <col min="6649" max="6649" width="23.85546875" style="1" customWidth="1"/>
    <col min="6650" max="6650" width="18.28515625" style="1" customWidth="1"/>
    <col min="6651" max="6651" width="18.42578125" style="1" customWidth="1"/>
    <col min="6652" max="6652" width="19.42578125" style="1" customWidth="1"/>
    <col min="6653" max="6653" width="5.85546875" style="1" customWidth="1"/>
    <col min="6654" max="6654" width="12.28515625" style="1" customWidth="1"/>
    <col min="6655" max="6655" width="11.85546875" style="1" customWidth="1"/>
    <col min="6656" max="6656" width="15.140625" style="1" customWidth="1"/>
    <col min="6657" max="6658" width="13.7109375" style="1" customWidth="1"/>
    <col min="6659" max="6659" width="15" style="1" customWidth="1"/>
    <col min="6660" max="6660" width="12.28515625" style="1" customWidth="1"/>
    <col min="6661" max="6661" width="13" style="1" customWidth="1"/>
    <col min="6662" max="6662" width="3.85546875" style="1" customWidth="1"/>
    <col min="6663" max="6663" width="4.85546875" style="1" customWidth="1"/>
    <col min="6664" max="6664" width="0" style="1" hidden="1" customWidth="1"/>
    <col min="6665" max="6665" width="2.28515625" style="1" customWidth="1"/>
    <col min="6666" max="6903" width="12.42578125" style="1"/>
    <col min="6904" max="6904" width="2.42578125" style="1" customWidth="1"/>
    <col min="6905" max="6905" width="23.85546875" style="1" customWidth="1"/>
    <col min="6906" max="6906" width="18.28515625" style="1" customWidth="1"/>
    <col min="6907" max="6907" width="18.42578125" style="1" customWidth="1"/>
    <col min="6908" max="6908" width="19.42578125" style="1" customWidth="1"/>
    <col min="6909" max="6909" width="5.85546875" style="1" customWidth="1"/>
    <col min="6910" max="6910" width="12.28515625" style="1" customWidth="1"/>
    <col min="6911" max="6911" width="11.85546875" style="1" customWidth="1"/>
    <col min="6912" max="6912" width="15.140625" style="1" customWidth="1"/>
    <col min="6913" max="6914" width="13.7109375" style="1" customWidth="1"/>
    <col min="6915" max="6915" width="15" style="1" customWidth="1"/>
    <col min="6916" max="6916" width="12.28515625" style="1" customWidth="1"/>
    <col min="6917" max="6917" width="13" style="1" customWidth="1"/>
    <col min="6918" max="6918" width="3.85546875" style="1" customWidth="1"/>
    <col min="6919" max="6919" width="4.85546875" style="1" customWidth="1"/>
    <col min="6920" max="6920" width="0" style="1" hidden="1" customWidth="1"/>
    <col min="6921" max="6921" width="2.28515625" style="1" customWidth="1"/>
    <col min="6922" max="7159" width="12.42578125" style="1"/>
    <col min="7160" max="7160" width="2.42578125" style="1" customWidth="1"/>
    <col min="7161" max="7161" width="23.85546875" style="1" customWidth="1"/>
    <col min="7162" max="7162" width="18.28515625" style="1" customWidth="1"/>
    <col min="7163" max="7163" width="18.42578125" style="1" customWidth="1"/>
    <col min="7164" max="7164" width="19.42578125" style="1" customWidth="1"/>
    <col min="7165" max="7165" width="5.85546875" style="1" customWidth="1"/>
    <col min="7166" max="7166" width="12.28515625" style="1" customWidth="1"/>
    <col min="7167" max="7167" width="11.85546875" style="1" customWidth="1"/>
    <col min="7168" max="7168" width="15.140625" style="1" customWidth="1"/>
    <col min="7169" max="7170" width="13.7109375" style="1" customWidth="1"/>
    <col min="7171" max="7171" width="15" style="1" customWidth="1"/>
    <col min="7172" max="7172" width="12.28515625" style="1" customWidth="1"/>
    <col min="7173" max="7173" width="13" style="1" customWidth="1"/>
    <col min="7174" max="7174" width="3.85546875" style="1" customWidth="1"/>
    <col min="7175" max="7175" width="4.85546875" style="1" customWidth="1"/>
    <col min="7176" max="7176" width="0" style="1" hidden="1" customWidth="1"/>
    <col min="7177" max="7177" width="2.28515625" style="1" customWidth="1"/>
    <col min="7178" max="7415" width="12.42578125" style="1"/>
    <col min="7416" max="7416" width="2.42578125" style="1" customWidth="1"/>
    <col min="7417" max="7417" width="23.85546875" style="1" customWidth="1"/>
    <col min="7418" max="7418" width="18.28515625" style="1" customWidth="1"/>
    <col min="7419" max="7419" width="18.42578125" style="1" customWidth="1"/>
    <col min="7420" max="7420" width="19.42578125" style="1" customWidth="1"/>
    <col min="7421" max="7421" width="5.85546875" style="1" customWidth="1"/>
    <col min="7422" max="7422" width="12.28515625" style="1" customWidth="1"/>
    <col min="7423" max="7423" width="11.85546875" style="1" customWidth="1"/>
    <col min="7424" max="7424" width="15.140625" style="1" customWidth="1"/>
    <col min="7425" max="7426" width="13.7109375" style="1" customWidth="1"/>
    <col min="7427" max="7427" width="15" style="1" customWidth="1"/>
    <col min="7428" max="7428" width="12.28515625" style="1" customWidth="1"/>
    <col min="7429" max="7429" width="13" style="1" customWidth="1"/>
    <col min="7430" max="7430" width="3.85546875" style="1" customWidth="1"/>
    <col min="7431" max="7431" width="4.85546875" style="1" customWidth="1"/>
    <col min="7432" max="7432" width="0" style="1" hidden="1" customWidth="1"/>
    <col min="7433" max="7433" width="2.28515625" style="1" customWidth="1"/>
    <col min="7434" max="7671" width="12.42578125" style="1"/>
    <col min="7672" max="7672" width="2.42578125" style="1" customWidth="1"/>
    <col min="7673" max="7673" width="23.85546875" style="1" customWidth="1"/>
    <col min="7674" max="7674" width="18.28515625" style="1" customWidth="1"/>
    <col min="7675" max="7675" width="18.42578125" style="1" customWidth="1"/>
    <col min="7676" max="7676" width="19.42578125" style="1" customWidth="1"/>
    <col min="7677" max="7677" width="5.85546875" style="1" customWidth="1"/>
    <col min="7678" max="7678" width="12.28515625" style="1" customWidth="1"/>
    <col min="7679" max="7679" width="11.85546875" style="1" customWidth="1"/>
    <col min="7680" max="7680" width="15.140625" style="1" customWidth="1"/>
    <col min="7681" max="7682" width="13.7109375" style="1" customWidth="1"/>
    <col min="7683" max="7683" width="15" style="1" customWidth="1"/>
    <col min="7684" max="7684" width="12.28515625" style="1" customWidth="1"/>
    <col min="7685" max="7685" width="13" style="1" customWidth="1"/>
    <col min="7686" max="7686" width="3.85546875" style="1" customWidth="1"/>
    <col min="7687" max="7687" width="4.85546875" style="1" customWidth="1"/>
    <col min="7688" max="7688" width="0" style="1" hidden="1" customWidth="1"/>
    <col min="7689" max="7689" width="2.28515625" style="1" customWidth="1"/>
    <col min="7690" max="7927" width="12.42578125" style="1"/>
    <col min="7928" max="7928" width="2.42578125" style="1" customWidth="1"/>
    <col min="7929" max="7929" width="23.85546875" style="1" customWidth="1"/>
    <col min="7930" max="7930" width="18.28515625" style="1" customWidth="1"/>
    <col min="7931" max="7931" width="18.42578125" style="1" customWidth="1"/>
    <col min="7932" max="7932" width="19.42578125" style="1" customWidth="1"/>
    <col min="7933" max="7933" width="5.85546875" style="1" customWidth="1"/>
    <col min="7934" max="7934" width="12.28515625" style="1" customWidth="1"/>
    <col min="7935" max="7935" width="11.85546875" style="1" customWidth="1"/>
    <col min="7936" max="7936" width="15.140625" style="1" customWidth="1"/>
    <col min="7937" max="7938" width="13.7109375" style="1" customWidth="1"/>
    <col min="7939" max="7939" width="15" style="1" customWidth="1"/>
    <col min="7940" max="7940" width="12.28515625" style="1" customWidth="1"/>
    <col min="7941" max="7941" width="13" style="1" customWidth="1"/>
    <col min="7942" max="7942" width="3.85546875" style="1" customWidth="1"/>
    <col min="7943" max="7943" width="4.85546875" style="1" customWidth="1"/>
    <col min="7944" max="7944" width="0" style="1" hidden="1" customWidth="1"/>
    <col min="7945" max="7945" width="2.28515625" style="1" customWidth="1"/>
    <col min="7946" max="8183" width="12.42578125" style="1"/>
    <col min="8184" max="8184" width="2.42578125" style="1" customWidth="1"/>
    <col min="8185" max="8185" width="23.85546875" style="1" customWidth="1"/>
    <col min="8186" max="8186" width="18.28515625" style="1" customWidth="1"/>
    <col min="8187" max="8187" width="18.42578125" style="1" customWidth="1"/>
    <col min="8188" max="8188" width="19.42578125" style="1" customWidth="1"/>
    <col min="8189" max="8189" width="5.85546875" style="1" customWidth="1"/>
    <col min="8190" max="8190" width="12.28515625" style="1" customWidth="1"/>
    <col min="8191" max="8191" width="11.85546875" style="1" customWidth="1"/>
    <col min="8192" max="8192" width="15.140625" style="1" customWidth="1"/>
    <col min="8193" max="8194" width="13.7109375" style="1" customWidth="1"/>
    <col min="8195" max="8195" width="15" style="1" customWidth="1"/>
    <col min="8196" max="8196" width="12.28515625" style="1" customWidth="1"/>
    <col min="8197" max="8197" width="13" style="1" customWidth="1"/>
    <col min="8198" max="8198" width="3.85546875" style="1" customWidth="1"/>
    <col min="8199" max="8199" width="4.85546875" style="1" customWidth="1"/>
    <col min="8200" max="8200" width="0" style="1" hidden="1" customWidth="1"/>
    <col min="8201" max="8201" width="2.28515625" style="1" customWidth="1"/>
    <col min="8202" max="8439" width="12.42578125" style="1"/>
    <col min="8440" max="8440" width="2.42578125" style="1" customWidth="1"/>
    <col min="8441" max="8441" width="23.85546875" style="1" customWidth="1"/>
    <col min="8442" max="8442" width="18.28515625" style="1" customWidth="1"/>
    <col min="8443" max="8443" width="18.42578125" style="1" customWidth="1"/>
    <col min="8444" max="8444" width="19.42578125" style="1" customWidth="1"/>
    <col min="8445" max="8445" width="5.85546875" style="1" customWidth="1"/>
    <col min="8446" max="8446" width="12.28515625" style="1" customWidth="1"/>
    <col min="8447" max="8447" width="11.85546875" style="1" customWidth="1"/>
    <col min="8448" max="8448" width="15.140625" style="1" customWidth="1"/>
    <col min="8449" max="8450" width="13.7109375" style="1" customWidth="1"/>
    <col min="8451" max="8451" width="15" style="1" customWidth="1"/>
    <col min="8452" max="8452" width="12.28515625" style="1" customWidth="1"/>
    <col min="8453" max="8453" width="13" style="1" customWidth="1"/>
    <col min="8454" max="8454" width="3.85546875" style="1" customWidth="1"/>
    <col min="8455" max="8455" width="4.85546875" style="1" customWidth="1"/>
    <col min="8456" max="8456" width="0" style="1" hidden="1" customWidth="1"/>
    <col min="8457" max="8457" width="2.28515625" style="1" customWidth="1"/>
    <col min="8458" max="8695" width="12.42578125" style="1"/>
    <col min="8696" max="8696" width="2.42578125" style="1" customWidth="1"/>
    <col min="8697" max="8697" width="23.85546875" style="1" customWidth="1"/>
    <col min="8698" max="8698" width="18.28515625" style="1" customWidth="1"/>
    <col min="8699" max="8699" width="18.42578125" style="1" customWidth="1"/>
    <col min="8700" max="8700" width="19.42578125" style="1" customWidth="1"/>
    <col min="8701" max="8701" width="5.85546875" style="1" customWidth="1"/>
    <col min="8702" max="8702" width="12.28515625" style="1" customWidth="1"/>
    <col min="8703" max="8703" width="11.85546875" style="1" customWidth="1"/>
    <col min="8704" max="8704" width="15.140625" style="1" customWidth="1"/>
    <col min="8705" max="8706" width="13.7109375" style="1" customWidth="1"/>
    <col min="8707" max="8707" width="15" style="1" customWidth="1"/>
    <col min="8708" max="8708" width="12.28515625" style="1" customWidth="1"/>
    <col min="8709" max="8709" width="13" style="1" customWidth="1"/>
    <col min="8710" max="8710" width="3.85546875" style="1" customWidth="1"/>
    <col min="8711" max="8711" width="4.85546875" style="1" customWidth="1"/>
    <col min="8712" max="8712" width="0" style="1" hidden="1" customWidth="1"/>
    <col min="8713" max="8713" width="2.28515625" style="1" customWidth="1"/>
    <col min="8714" max="8951" width="12.42578125" style="1"/>
    <col min="8952" max="8952" width="2.42578125" style="1" customWidth="1"/>
    <col min="8953" max="8953" width="23.85546875" style="1" customWidth="1"/>
    <col min="8954" max="8954" width="18.28515625" style="1" customWidth="1"/>
    <col min="8955" max="8955" width="18.42578125" style="1" customWidth="1"/>
    <col min="8956" max="8956" width="19.42578125" style="1" customWidth="1"/>
    <col min="8957" max="8957" width="5.85546875" style="1" customWidth="1"/>
    <col min="8958" max="8958" width="12.28515625" style="1" customWidth="1"/>
    <col min="8959" max="8959" width="11.85546875" style="1" customWidth="1"/>
    <col min="8960" max="8960" width="15.140625" style="1" customWidth="1"/>
    <col min="8961" max="8962" width="13.7109375" style="1" customWidth="1"/>
    <col min="8963" max="8963" width="15" style="1" customWidth="1"/>
    <col min="8964" max="8964" width="12.28515625" style="1" customWidth="1"/>
    <col min="8965" max="8965" width="13" style="1" customWidth="1"/>
    <col min="8966" max="8966" width="3.85546875" style="1" customWidth="1"/>
    <col min="8967" max="8967" width="4.85546875" style="1" customWidth="1"/>
    <col min="8968" max="8968" width="0" style="1" hidden="1" customWidth="1"/>
    <col min="8969" max="8969" width="2.28515625" style="1" customWidth="1"/>
    <col min="8970" max="9207" width="12.42578125" style="1"/>
    <col min="9208" max="9208" width="2.42578125" style="1" customWidth="1"/>
    <col min="9209" max="9209" width="23.85546875" style="1" customWidth="1"/>
    <col min="9210" max="9210" width="18.28515625" style="1" customWidth="1"/>
    <col min="9211" max="9211" width="18.42578125" style="1" customWidth="1"/>
    <col min="9212" max="9212" width="19.42578125" style="1" customWidth="1"/>
    <col min="9213" max="9213" width="5.85546875" style="1" customWidth="1"/>
    <col min="9214" max="9214" width="12.28515625" style="1" customWidth="1"/>
    <col min="9215" max="9215" width="11.85546875" style="1" customWidth="1"/>
    <col min="9216" max="9216" width="15.140625" style="1" customWidth="1"/>
    <col min="9217" max="9218" width="13.7109375" style="1" customWidth="1"/>
    <col min="9219" max="9219" width="15" style="1" customWidth="1"/>
    <col min="9220" max="9220" width="12.28515625" style="1" customWidth="1"/>
    <col min="9221" max="9221" width="13" style="1" customWidth="1"/>
    <col min="9222" max="9222" width="3.85546875" style="1" customWidth="1"/>
    <col min="9223" max="9223" width="4.85546875" style="1" customWidth="1"/>
    <col min="9224" max="9224" width="0" style="1" hidden="1" customWidth="1"/>
    <col min="9225" max="9225" width="2.28515625" style="1" customWidth="1"/>
    <col min="9226" max="9463" width="12.42578125" style="1"/>
    <col min="9464" max="9464" width="2.42578125" style="1" customWidth="1"/>
    <col min="9465" max="9465" width="23.85546875" style="1" customWidth="1"/>
    <col min="9466" max="9466" width="18.28515625" style="1" customWidth="1"/>
    <col min="9467" max="9467" width="18.42578125" style="1" customWidth="1"/>
    <col min="9468" max="9468" width="19.42578125" style="1" customWidth="1"/>
    <col min="9469" max="9469" width="5.85546875" style="1" customWidth="1"/>
    <col min="9470" max="9470" width="12.28515625" style="1" customWidth="1"/>
    <col min="9471" max="9471" width="11.85546875" style="1" customWidth="1"/>
    <col min="9472" max="9472" width="15.140625" style="1" customWidth="1"/>
    <col min="9473" max="9474" width="13.7109375" style="1" customWidth="1"/>
    <col min="9475" max="9475" width="15" style="1" customWidth="1"/>
    <col min="9476" max="9476" width="12.28515625" style="1" customWidth="1"/>
    <col min="9477" max="9477" width="13" style="1" customWidth="1"/>
    <col min="9478" max="9478" width="3.85546875" style="1" customWidth="1"/>
    <col min="9479" max="9479" width="4.85546875" style="1" customWidth="1"/>
    <col min="9480" max="9480" width="0" style="1" hidden="1" customWidth="1"/>
    <col min="9481" max="9481" width="2.28515625" style="1" customWidth="1"/>
    <col min="9482" max="9719" width="12.42578125" style="1"/>
    <col min="9720" max="9720" width="2.42578125" style="1" customWidth="1"/>
    <col min="9721" max="9721" width="23.85546875" style="1" customWidth="1"/>
    <col min="9722" max="9722" width="18.28515625" style="1" customWidth="1"/>
    <col min="9723" max="9723" width="18.42578125" style="1" customWidth="1"/>
    <col min="9724" max="9724" width="19.42578125" style="1" customWidth="1"/>
    <col min="9725" max="9725" width="5.85546875" style="1" customWidth="1"/>
    <col min="9726" max="9726" width="12.28515625" style="1" customWidth="1"/>
    <col min="9727" max="9727" width="11.85546875" style="1" customWidth="1"/>
    <col min="9728" max="9728" width="15.140625" style="1" customWidth="1"/>
    <col min="9729" max="9730" width="13.7109375" style="1" customWidth="1"/>
    <col min="9731" max="9731" width="15" style="1" customWidth="1"/>
    <col min="9732" max="9732" width="12.28515625" style="1" customWidth="1"/>
    <col min="9733" max="9733" width="13" style="1" customWidth="1"/>
    <col min="9734" max="9734" width="3.85546875" style="1" customWidth="1"/>
    <col min="9735" max="9735" width="4.85546875" style="1" customWidth="1"/>
    <col min="9736" max="9736" width="0" style="1" hidden="1" customWidth="1"/>
    <col min="9737" max="9737" width="2.28515625" style="1" customWidth="1"/>
    <col min="9738" max="9975" width="12.42578125" style="1"/>
    <col min="9976" max="9976" width="2.42578125" style="1" customWidth="1"/>
    <col min="9977" max="9977" width="23.85546875" style="1" customWidth="1"/>
    <col min="9978" max="9978" width="18.28515625" style="1" customWidth="1"/>
    <col min="9979" max="9979" width="18.42578125" style="1" customWidth="1"/>
    <col min="9980" max="9980" width="19.42578125" style="1" customWidth="1"/>
    <col min="9981" max="9981" width="5.85546875" style="1" customWidth="1"/>
    <col min="9982" max="9982" width="12.28515625" style="1" customWidth="1"/>
    <col min="9983" max="9983" width="11.85546875" style="1" customWidth="1"/>
    <col min="9984" max="9984" width="15.140625" style="1" customWidth="1"/>
    <col min="9985" max="9986" width="13.7109375" style="1" customWidth="1"/>
    <col min="9987" max="9987" width="15" style="1" customWidth="1"/>
    <col min="9988" max="9988" width="12.28515625" style="1" customWidth="1"/>
    <col min="9989" max="9989" width="13" style="1" customWidth="1"/>
    <col min="9990" max="9990" width="3.85546875" style="1" customWidth="1"/>
    <col min="9991" max="9991" width="4.85546875" style="1" customWidth="1"/>
    <col min="9992" max="9992" width="0" style="1" hidden="1" customWidth="1"/>
    <col min="9993" max="9993" width="2.28515625" style="1" customWidth="1"/>
    <col min="9994" max="10231" width="12.42578125" style="1"/>
    <col min="10232" max="10232" width="2.42578125" style="1" customWidth="1"/>
    <col min="10233" max="10233" width="23.85546875" style="1" customWidth="1"/>
    <col min="10234" max="10234" width="18.28515625" style="1" customWidth="1"/>
    <col min="10235" max="10235" width="18.42578125" style="1" customWidth="1"/>
    <col min="10236" max="10236" width="19.42578125" style="1" customWidth="1"/>
    <col min="10237" max="10237" width="5.85546875" style="1" customWidth="1"/>
    <col min="10238" max="10238" width="12.28515625" style="1" customWidth="1"/>
    <col min="10239" max="10239" width="11.85546875" style="1" customWidth="1"/>
    <col min="10240" max="10240" width="15.140625" style="1" customWidth="1"/>
    <col min="10241" max="10242" width="13.7109375" style="1" customWidth="1"/>
    <col min="10243" max="10243" width="15" style="1" customWidth="1"/>
    <col min="10244" max="10244" width="12.28515625" style="1" customWidth="1"/>
    <col min="10245" max="10245" width="13" style="1" customWidth="1"/>
    <col min="10246" max="10246" width="3.85546875" style="1" customWidth="1"/>
    <col min="10247" max="10247" width="4.85546875" style="1" customWidth="1"/>
    <col min="10248" max="10248" width="0" style="1" hidden="1" customWidth="1"/>
    <col min="10249" max="10249" width="2.28515625" style="1" customWidth="1"/>
    <col min="10250" max="10487" width="12.42578125" style="1"/>
    <col min="10488" max="10488" width="2.42578125" style="1" customWidth="1"/>
    <col min="10489" max="10489" width="23.85546875" style="1" customWidth="1"/>
    <col min="10490" max="10490" width="18.28515625" style="1" customWidth="1"/>
    <col min="10491" max="10491" width="18.42578125" style="1" customWidth="1"/>
    <col min="10492" max="10492" width="19.42578125" style="1" customWidth="1"/>
    <col min="10493" max="10493" width="5.85546875" style="1" customWidth="1"/>
    <col min="10494" max="10494" width="12.28515625" style="1" customWidth="1"/>
    <col min="10495" max="10495" width="11.85546875" style="1" customWidth="1"/>
    <col min="10496" max="10496" width="15.140625" style="1" customWidth="1"/>
    <col min="10497" max="10498" width="13.7109375" style="1" customWidth="1"/>
    <col min="10499" max="10499" width="15" style="1" customWidth="1"/>
    <col min="10500" max="10500" width="12.28515625" style="1" customWidth="1"/>
    <col min="10501" max="10501" width="13" style="1" customWidth="1"/>
    <col min="10502" max="10502" width="3.85546875" style="1" customWidth="1"/>
    <col min="10503" max="10503" width="4.85546875" style="1" customWidth="1"/>
    <col min="10504" max="10504" width="0" style="1" hidden="1" customWidth="1"/>
    <col min="10505" max="10505" width="2.28515625" style="1" customWidth="1"/>
    <col min="10506" max="10743" width="12.42578125" style="1"/>
    <col min="10744" max="10744" width="2.42578125" style="1" customWidth="1"/>
    <col min="10745" max="10745" width="23.85546875" style="1" customWidth="1"/>
    <col min="10746" max="10746" width="18.28515625" style="1" customWidth="1"/>
    <col min="10747" max="10747" width="18.42578125" style="1" customWidth="1"/>
    <col min="10748" max="10748" width="19.42578125" style="1" customWidth="1"/>
    <col min="10749" max="10749" width="5.85546875" style="1" customWidth="1"/>
    <col min="10750" max="10750" width="12.28515625" style="1" customWidth="1"/>
    <col min="10751" max="10751" width="11.85546875" style="1" customWidth="1"/>
    <col min="10752" max="10752" width="15.140625" style="1" customWidth="1"/>
    <col min="10753" max="10754" width="13.7109375" style="1" customWidth="1"/>
    <col min="10755" max="10755" width="15" style="1" customWidth="1"/>
    <col min="10756" max="10756" width="12.28515625" style="1" customWidth="1"/>
    <col min="10757" max="10757" width="13" style="1" customWidth="1"/>
    <col min="10758" max="10758" width="3.85546875" style="1" customWidth="1"/>
    <col min="10759" max="10759" width="4.85546875" style="1" customWidth="1"/>
    <col min="10760" max="10760" width="0" style="1" hidden="1" customWidth="1"/>
    <col min="10761" max="10761" width="2.28515625" style="1" customWidth="1"/>
    <col min="10762" max="10999" width="12.42578125" style="1"/>
    <col min="11000" max="11000" width="2.42578125" style="1" customWidth="1"/>
    <col min="11001" max="11001" width="23.85546875" style="1" customWidth="1"/>
    <col min="11002" max="11002" width="18.28515625" style="1" customWidth="1"/>
    <col min="11003" max="11003" width="18.42578125" style="1" customWidth="1"/>
    <col min="11004" max="11004" width="19.42578125" style="1" customWidth="1"/>
    <col min="11005" max="11005" width="5.85546875" style="1" customWidth="1"/>
    <col min="11006" max="11006" width="12.28515625" style="1" customWidth="1"/>
    <col min="11007" max="11007" width="11.85546875" style="1" customWidth="1"/>
    <col min="11008" max="11008" width="15.140625" style="1" customWidth="1"/>
    <col min="11009" max="11010" width="13.7109375" style="1" customWidth="1"/>
    <col min="11011" max="11011" width="15" style="1" customWidth="1"/>
    <col min="11012" max="11012" width="12.28515625" style="1" customWidth="1"/>
    <col min="11013" max="11013" width="13" style="1" customWidth="1"/>
    <col min="11014" max="11014" width="3.85546875" style="1" customWidth="1"/>
    <col min="11015" max="11015" width="4.85546875" style="1" customWidth="1"/>
    <col min="11016" max="11016" width="0" style="1" hidden="1" customWidth="1"/>
    <col min="11017" max="11017" width="2.28515625" style="1" customWidth="1"/>
    <col min="11018" max="11255" width="12.42578125" style="1"/>
    <col min="11256" max="11256" width="2.42578125" style="1" customWidth="1"/>
    <col min="11257" max="11257" width="23.85546875" style="1" customWidth="1"/>
    <col min="11258" max="11258" width="18.28515625" style="1" customWidth="1"/>
    <col min="11259" max="11259" width="18.42578125" style="1" customWidth="1"/>
    <col min="11260" max="11260" width="19.42578125" style="1" customWidth="1"/>
    <col min="11261" max="11261" width="5.85546875" style="1" customWidth="1"/>
    <col min="11262" max="11262" width="12.28515625" style="1" customWidth="1"/>
    <col min="11263" max="11263" width="11.85546875" style="1" customWidth="1"/>
    <col min="11264" max="11264" width="15.140625" style="1" customWidth="1"/>
    <col min="11265" max="11266" width="13.7109375" style="1" customWidth="1"/>
    <col min="11267" max="11267" width="15" style="1" customWidth="1"/>
    <col min="11268" max="11268" width="12.28515625" style="1" customWidth="1"/>
    <col min="11269" max="11269" width="13" style="1" customWidth="1"/>
    <col min="11270" max="11270" width="3.85546875" style="1" customWidth="1"/>
    <col min="11271" max="11271" width="4.85546875" style="1" customWidth="1"/>
    <col min="11272" max="11272" width="0" style="1" hidden="1" customWidth="1"/>
    <col min="11273" max="11273" width="2.28515625" style="1" customWidth="1"/>
    <col min="11274" max="11511" width="12.42578125" style="1"/>
    <col min="11512" max="11512" width="2.42578125" style="1" customWidth="1"/>
    <col min="11513" max="11513" width="23.85546875" style="1" customWidth="1"/>
    <col min="11514" max="11514" width="18.28515625" style="1" customWidth="1"/>
    <col min="11515" max="11515" width="18.42578125" style="1" customWidth="1"/>
    <col min="11516" max="11516" width="19.42578125" style="1" customWidth="1"/>
    <col min="11517" max="11517" width="5.85546875" style="1" customWidth="1"/>
    <col min="11518" max="11518" width="12.28515625" style="1" customWidth="1"/>
    <col min="11519" max="11519" width="11.85546875" style="1" customWidth="1"/>
    <col min="11520" max="11520" width="15.140625" style="1" customWidth="1"/>
    <col min="11521" max="11522" width="13.7109375" style="1" customWidth="1"/>
    <col min="11523" max="11523" width="15" style="1" customWidth="1"/>
    <col min="11524" max="11524" width="12.28515625" style="1" customWidth="1"/>
    <col min="11525" max="11525" width="13" style="1" customWidth="1"/>
    <col min="11526" max="11526" width="3.85546875" style="1" customWidth="1"/>
    <col min="11527" max="11527" width="4.85546875" style="1" customWidth="1"/>
    <col min="11528" max="11528" width="0" style="1" hidden="1" customWidth="1"/>
    <col min="11529" max="11529" width="2.28515625" style="1" customWidth="1"/>
    <col min="11530" max="11767" width="12.42578125" style="1"/>
    <col min="11768" max="11768" width="2.42578125" style="1" customWidth="1"/>
    <col min="11769" max="11769" width="23.85546875" style="1" customWidth="1"/>
    <col min="11770" max="11770" width="18.28515625" style="1" customWidth="1"/>
    <col min="11771" max="11771" width="18.42578125" style="1" customWidth="1"/>
    <col min="11772" max="11772" width="19.42578125" style="1" customWidth="1"/>
    <col min="11773" max="11773" width="5.85546875" style="1" customWidth="1"/>
    <col min="11774" max="11774" width="12.28515625" style="1" customWidth="1"/>
    <col min="11775" max="11775" width="11.85546875" style="1" customWidth="1"/>
    <col min="11776" max="11776" width="15.140625" style="1" customWidth="1"/>
    <col min="11777" max="11778" width="13.7109375" style="1" customWidth="1"/>
    <col min="11779" max="11779" width="15" style="1" customWidth="1"/>
    <col min="11780" max="11780" width="12.28515625" style="1" customWidth="1"/>
    <col min="11781" max="11781" width="13" style="1" customWidth="1"/>
    <col min="11782" max="11782" width="3.85546875" style="1" customWidth="1"/>
    <col min="11783" max="11783" width="4.85546875" style="1" customWidth="1"/>
    <col min="11784" max="11784" width="0" style="1" hidden="1" customWidth="1"/>
    <col min="11785" max="11785" width="2.28515625" style="1" customWidth="1"/>
    <col min="11786" max="12023" width="12.42578125" style="1"/>
    <col min="12024" max="12024" width="2.42578125" style="1" customWidth="1"/>
    <col min="12025" max="12025" width="23.85546875" style="1" customWidth="1"/>
    <col min="12026" max="12026" width="18.28515625" style="1" customWidth="1"/>
    <col min="12027" max="12027" width="18.42578125" style="1" customWidth="1"/>
    <col min="12028" max="12028" width="19.42578125" style="1" customWidth="1"/>
    <col min="12029" max="12029" width="5.85546875" style="1" customWidth="1"/>
    <col min="12030" max="12030" width="12.28515625" style="1" customWidth="1"/>
    <col min="12031" max="12031" width="11.85546875" style="1" customWidth="1"/>
    <col min="12032" max="12032" width="15.140625" style="1" customWidth="1"/>
    <col min="12033" max="12034" width="13.7109375" style="1" customWidth="1"/>
    <col min="12035" max="12035" width="15" style="1" customWidth="1"/>
    <col min="12036" max="12036" width="12.28515625" style="1" customWidth="1"/>
    <col min="12037" max="12037" width="13" style="1" customWidth="1"/>
    <col min="12038" max="12038" width="3.85546875" style="1" customWidth="1"/>
    <col min="12039" max="12039" width="4.85546875" style="1" customWidth="1"/>
    <col min="12040" max="12040" width="0" style="1" hidden="1" customWidth="1"/>
    <col min="12041" max="12041" width="2.28515625" style="1" customWidth="1"/>
    <col min="12042" max="12279" width="12.42578125" style="1"/>
    <col min="12280" max="12280" width="2.42578125" style="1" customWidth="1"/>
    <col min="12281" max="12281" width="23.85546875" style="1" customWidth="1"/>
    <col min="12282" max="12282" width="18.28515625" style="1" customWidth="1"/>
    <col min="12283" max="12283" width="18.42578125" style="1" customWidth="1"/>
    <col min="12284" max="12284" width="19.42578125" style="1" customWidth="1"/>
    <col min="12285" max="12285" width="5.85546875" style="1" customWidth="1"/>
    <col min="12286" max="12286" width="12.28515625" style="1" customWidth="1"/>
    <col min="12287" max="12287" width="11.85546875" style="1" customWidth="1"/>
    <col min="12288" max="12288" width="15.140625" style="1" customWidth="1"/>
    <col min="12289" max="12290" width="13.7109375" style="1" customWidth="1"/>
    <col min="12291" max="12291" width="15" style="1" customWidth="1"/>
    <col min="12292" max="12292" width="12.28515625" style="1" customWidth="1"/>
    <col min="12293" max="12293" width="13" style="1" customWidth="1"/>
    <col min="12294" max="12294" width="3.85546875" style="1" customWidth="1"/>
    <col min="12295" max="12295" width="4.85546875" style="1" customWidth="1"/>
    <col min="12296" max="12296" width="0" style="1" hidden="1" customWidth="1"/>
    <col min="12297" max="12297" width="2.28515625" style="1" customWidth="1"/>
    <col min="12298" max="12535" width="12.42578125" style="1"/>
    <col min="12536" max="12536" width="2.42578125" style="1" customWidth="1"/>
    <col min="12537" max="12537" width="23.85546875" style="1" customWidth="1"/>
    <col min="12538" max="12538" width="18.28515625" style="1" customWidth="1"/>
    <col min="12539" max="12539" width="18.42578125" style="1" customWidth="1"/>
    <col min="12540" max="12540" width="19.42578125" style="1" customWidth="1"/>
    <col min="12541" max="12541" width="5.85546875" style="1" customWidth="1"/>
    <col min="12542" max="12542" width="12.28515625" style="1" customWidth="1"/>
    <col min="12543" max="12543" width="11.85546875" style="1" customWidth="1"/>
    <col min="12544" max="12544" width="15.140625" style="1" customWidth="1"/>
    <col min="12545" max="12546" width="13.7109375" style="1" customWidth="1"/>
    <col min="12547" max="12547" width="15" style="1" customWidth="1"/>
    <col min="12548" max="12548" width="12.28515625" style="1" customWidth="1"/>
    <col min="12549" max="12549" width="13" style="1" customWidth="1"/>
    <col min="12550" max="12550" width="3.85546875" style="1" customWidth="1"/>
    <col min="12551" max="12551" width="4.85546875" style="1" customWidth="1"/>
    <col min="12552" max="12552" width="0" style="1" hidden="1" customWidth="1"/>
    <col min="12553" max="12553" width="2.28515625" style="1" customWidth="1"/>
    <col min="12554" max="12791" width="12.42578125" style="1"/>
    <col min="12792" max="12792" width="2.42578125" style="1" customWidth="1"/>
    <col min="12793" max="12793" width="23.85546875" style="1" customWidth="1"/>
    <col min="12794" max="12794" width="18.28515625" style="1" customWidth="1"/>
    <col min="12795" max="12795" width="18.42578125" style="1" customWidth="1"/>
    <col min="12796" max="12796" width="19.42578125" style="1" customWidth="1"/>
    <col min="12797" max="12797" width="5.85546875" style="1" customWidth="1"/>
    <col min="12798" max="12798" width="12.28515625" style="1" customWidth="1"/>
    <col min="12799" max="12799" width="11.85546875" style="1" customWidth="1"/>
    <col min="12800" max="12800" width="15.140625" style="1" customWidth="1"/>
    <col min="12801" max="12802" width="13.7109375" style="1" customWidth="1"/>
    <col min="12803" max="12803" width="15" style="1" customWidth="1"/>
    <col min="12804" max="12804" width="12.28515625" style="1" customWidth="1"/>
    <col min="12805" max="12805" width="13" style="1" customWidth="1"/>
    <col min="12806" max="12806" width="3.85546875" style="1" customWidth="1"/>
    <col min="12807" max="12807" width="4.85546875" style="1" customWidth="1"/>
    <col min="12808" max="12808" width="0" style="1" hidden="1" customWidth="1"/>
    <col min="12809" max="12809" width="2.28515625" style="1" customWidth="1"/>
    <col min="12810" max="13047" width="12.42578125" style="1"/>
    <col min="13048" max="13048" width="2.42578125" style="1" customWidth="1"/>
    <col min="13049" max="13049" width="23.85546875" style="1" customWidth="1"/>
    <col min="13050" max="13050" width="18.28515625" style="1" customWidth="1"/>
    <col min="13051" max="13051" width="18.42578125" style="1" customWidth="1"/>
    <col min="13052" max="13052" width="19.42578125" style="1" customWidth="1"/>
    <col min="13053" max="13053" width="5.85546875" style="1" customWidth="1"/>
    <col min="13054" max="13054" width="12.28515625" style="1" customWidth="1"/>
    <col min="13055" max="13055" width="11.85546875" style="1" customWidth="1"/>
    <col min="13056" max="13056" width="15.140625" style="1" customWidth="1"/>
    <col min="13057" max="13058" width="13.7109375" style="1" customWidth="1"/>
    <col min="13059" max="13059" width="15" style="1" customWidth="1"/>
    <col min="13060" max="13060" width="12.28515625" style="1" customWidth="1"/>
    <col min="13061" max="13061" width="13" style="1" customWidth="1"/>
    <col min="13062" max="13062" width="3.85546875" style="1" customWidth="1"/>
    <col min="13063" max="13063" width="4.85546875" style="1" customWidth="1"/>
    <col min="13064" max="13064" width="0" style="1" hidden="1" customWidth="1"/>
    <col min="13065" max="13065" width="2.28515625" style="1" customWidth="1"/>
    <col min="13066" max="13303" width="12.42578125" style="1"/>
    <col min="13304" max="13304" width="2.42578125" style="1" customWidth="1"/>
    <col min="13305" max="13305" width="23.85546875" style="1" customWidth="1"/>
    <col min="13306" max="13306" width="18.28515625" style="1" customWidth="1"/>
    <col min="13307" max="13307" width="18.42578125" style="1" customWidth="1"/>
    <col min="13308" max="13308" width="19.42578125" style="1" customWidth="1"/>
    <col min="13309" max="13309" width="5.85546875" style="1" customWidth="1"/>
    <col min="13310" max="13310" width="12.28515625" style="1" customWidth="1"/>
    <col min="13311" max="13311" width="11.85546875" style="1" customWidth="1"/>
    <col min="13312" max="13312" width="15.140625" style="1" customWidth="1"/>
    <col min="13313" max="13314" width="13.7109375" style="1" customWidth="1"/>
    <col min="13315" max="13315" width="15" style="1" customWidth="1"/>
    <col min="13316" max="13316" width="12.28515625" style="1" customWidth="1"/>
    <col min="13317" max="13317" width="13" style="1" customWidth="1"/>
    <col min="13318" max="13318" width="3.85546875" style="1" customWidth="1"/>
    <col min="13319" max="13319" width="4.85546875" style="1" customWidth="1"/>
    <col min="13320" max="13320" width="0" style="1" hidden="1" customWidth="1"/>
    <col min="13321" max="13321" width="2.28515625" style="1" customWidth="1"/>
    <col min="13322" max="13559" width="12.42578125" style="1"/>
    <col min="13560" max="13560" width="2.42578125" style="1" customWidth="1"/>
    <col min="13561" max="13561" width="23.85546875" style="1" customWidth="1"/>
    <col min="13562" max="13562" width="18.28515625" style="1" customWidth="1"/>
    <col min="13563" max="13563" width="18.42578125" style="1" customWidth="1"/>
    <col min="13564" max="13564" width="19.42578125" style="1" customWidth="1"/>
    <col min="13565" max="13565" width="5.85546875" style="1" customWidth="1"/>
    <col min="13566" max="13566" width="12.28515625" style="1" customWidth="1"/>
    <col min="13567" max="13567" width="11.85546875" style="1" customWidth="1"/>
    <col min="13568" max="13568" width="15.140625" style="1" customWidth="1"/>
    <col min="13569" max="13570" width="13.7109375" style="1" customWidth="1"/>
    <col min="13571" max="13571" width="15" style="1" customWidth="1"/>
    <col min="13572" max="13572" width="12.28515625" style="1" customWidth="1"/>
    <col min="13573" max="13573" width="13" style="1" customWidth="1"/>
    <col min="13574" max="13574" width="3.85546875" style="1" customWidth="1"/>
    <col min="13575" max="13575" width="4.85546875" style="1" customWidth="1"/>
    <col min="13576" max="13576" width="0" style="1" hidden="1" customWidth="1"/>
    <col min="13577" max="13577" width="2.28515625" style="1" customWidth="1"/>
    <col min="13578" max="13815" width="12.42578125" style="1"/>
    <col min="13816" max="13816" width="2.42578125" style="1" customWidth="1"/>
    <col min="13817" max="13817" width="23.85546875" style="1" customWidth="1"/>
    <col min="13818" max="13818" width="18.28515625" style="1" customWidth="1"/>
    <col min="13819" max="13819" width="18.42578125" style="1" customWidth="1"/>
    <col min="13820" max="13820" width="19.42578125" style="1" customWidth="1"/>
    <col min="13821" max="13821" width="5.85546875" style="1" customWidth="1"/>
    <col min="13822" max="13822" width="12.28515625" style="1" customWidth="1"/>
    <col min="13823" max="13823" width="11.85546875" style="1" customWidth="1"/>
    <col min="13824" max="13824" width="15.140625" style="1" customWidth="1"/>
    <col min="13825" max="13826" width="13.7109375" style="1" customWidth="1"/>
    <col min="13827" max="13827" width="15" style="1" customWidth="1"/>
    <col min="13828" max="13828" width="12.28515625" style="1" customWidth="1"/>
    <col min="13829" max="13829" width="13" style="1" customWidth="1"/>
    <col min="13830" max="13830" width="3.85546875" style="1" customWidth="1"/>
    <col min="13831" max="13831" width="4.85546875" style="1" customWidth="1"/>
    <col min="13832" max="13832" width="0" style="1" hidden="1" customWidth="1"/>
    <col min="13833" max="13833" width="2.28515625" style="1" customWidth="1"/>
    <col min="13834" max="14071" width="12.42578125" style="1"/>
    <col min="14072" max="14072" width="2.42578125" style="1" customWidth="1"/>
    <col min="14073" max="14073" width="23.85546875" style="1" customWidth="1"/>
    <col min="14074" max="14074" width="18.28515625" style="1" customWidth="1"/>
    <col min="14075" max="14075" width="18.42578125" style="1" customWidth="1"/>
    <col min="14076" max="14076" width="19.42578125" style="1" customWidth="1"/>
    <col min="14077" max="14077" width="5.85546875" style="1" customWidth="1"/>
    <col min="14078" max="14078" width="12.28515625" style="1" customWidth="1"/>
    <col min="14079" max="14079" width="11.85546875" style="1" customWidth="1"/>
    <col min="14080" max="14080" width="15.140625" style="1" customWidth="1"/>
    <col min="14081" max="14082" width="13.7109375" style="1" customWidth="1"/>
    <col min="14083" max="14083" width="15" style="1" customWidth="1"/>
    <col min="14084" max="14084" width="12.28515625" style="1" customWidth="1"/>
    <col min="14085" max="14085" width="13" style="1" customWidth="1"/>
    <col min="14086" max="14086" width="3.85546875" style="1" customWidth="1"/>
    <col min="14087" max="14087" width="4.85546875" style="1" customWidth="1"/>
    <col min="14088" max="14088" width="0" style="1" hidden="1" customWidth="1"/>
    <col min="14089" max="14089" width="2.28515625" style="1" customWidth="1"/>
    <col min="14090" max="14327" width="12.42578125" style="1"/>
    <col min="14328" max="14328" width="2.42578125" style="1" customWidth="1"/>
    <col min="14329" max="14329" width="23.85546875" style="1" customWidth="1"/>
    <col min="14330" max="14330" width="18.28515625" style="1" customWidth="1"/>
    <col min="14331" max="14331" width="18.42578125" style="1" customWidth="1"/>
    <col min="14332" max="14332" width="19.42578125" style="1" customWidth="1"/>
    <col min="14333" max="14333" width="5.85546875" style="1" customWidth="1"/>
    <col min="14334" max="14334" width="12.28515625" style="1" customWidth="1"/>
    <col min="14335" max="14335" width="11.85546875" style="1" customWidth="1"/>
    <col min="14336" max="14336" width="15.140625" style="1" customWidth="1"/>
    <col min="14337" max="14338" width="13.7109375" style="1" customWidth="1"/>
    <col min="14339" max="14339" width="15" style="1" customWidth="1"/>
    <col min="14340" max="14340" width="12.28515625" style="1" customWidth="1"/>
    <col min="14341" max="14341" width="13" style="1" customWidth="1"/>
    <col min="14342" max="14342" width="3.85546875" style="1" customWidth="1"/>
    <col min="14343" max="14343" width="4.85546875" style="1" customWidth="1"/>
    <col min="14344" max="14344" width="0" style="1" hidden="1" customWidth="1"/>
    <col min="14345" max="14345" width="2.28515625" style="1" customWidth="1"/>
    <col min="14346" max="14583" width="12.42578125" style="1"/>
    <col min="14584" max="14584" width="2.42578125" style="1" customWidth="1"/>
    <col min="14585" max="14585" width="23.85546875" style="1" customWidth="1"/>
    <col min="14586" max="14586" width="18.28515625" style="1" customWidth="1"/>
    <col min="14587" max="14587" width="18.42578125" style="1" customWidth="1"/>
    <col min="14588" max="14588" width="19.42578125" style="1" customWidth="1"/>
    <col min="14589" max="14589" width="5.85546875" style="1" customWidth="1"/>
    <col min="14590" max="14590" width="12.28515625" style="1" customWidth="1"/>
    <col min="14591" max="14591" width="11.85546875" style="1" customWidth="1"/>
    <col min="14592" max="14592" width="15.140625" style="1" customWidth="1"/>
    <col min="14593" max="14594" width="13.7109375" style="1" customWidth="1"/>
    <col min="14595" max="14595" width="15" style="1" customWidth="1"/>
    <col min="14596" max="14596" width="12.28515625" style="1" customWidth="1"/>
    <col min="14597" max="14597" width="13" style="1" customWidth="1"/>
    <col min="14598" max="14598" width="3.85546875" style="1" customWidth="1"/>
    <col min="14599" max="14599" width="4.85546875" style="1" customWidth="1"/>
    <col min="14600" max="14600" width="0" style="1" hidden="1" customWidth="1"/>
    <col min="14601" max="14601" width="2.28515625" style="1" customWidth="1"/>
    <col min="14602" max="14839" width="12.42578125" style="1"/>
    <col min="14840" max="14840" width="2.42578125" style="1" customWidth="1"/>
    <col min="14841" max="14841" width="23.85546875" style="1" customWidth="1"/>
    <col min="14842" max="14842" width="18.28515625" style="1" customWidth="1"/>
    <col min="14843" max="14843" width="18.42578125" style="1" customWidth="1"/>
    <col min="14844" max="14844" width="19.42578125" style="1" customWidth="1"/>
    <col min="14845" max="14845" width="5.85546875" style="1" customWidth="1"/>
    <col min="14846" max="14846" width="12.28515625" style="1" customWidth="1"/>
    <col min="14847" max="14847" width="11.85546875" style="1" customWidth="1"/>
    <col min="14848" max="14848" width="15.140625" style="1" customWidth="1"/>
    <col min="14849" max="14850" width="13.7109375" style="1" customWidth="1"/>
    <col min="14851" max="14851" width="15" style="1" customWidth="1"/>
    <col min="14852" max="14852" width="12.28515625" style="1" customWidth="1"/>
    <col min="14853" max="14853" width="13" style="1" customWidth="1"/>
    <col min="14854" max="14854" width="3.85546875" style="1" customWidth="1"/>
    <col min="14855" max="14855" width="4.85546875" style="1" customWidth="1"/>
    <col min="14856" max="14856" width="0" style="1" hidden="1" customWidth="1"/>
    <col min="14857" max="14857" width="2.28515625" style="1" customWidth="1"/>
    <col min="14858" max="15095" width="12.42578125" style="1"/>
    <col min="15096" max="15096" width="2.42578125" style="1" customWidth="1"/>
    <col min="15097" max="15097" width="23.85546875" style="1" customWidth="1"/>
    <col min="15098" max="15098" width="18.28515625" style="1" customWidth="1"/>
    <col min="15099" max="15099" width="18.42578125" style="1" customWidth="1"/>
    <col min="15100" max="15100" width="19.42578125" style="1" customWidth="1"/>
    <col min="15101" max="15101" width="5.85546875" style="1" customWidth="1"/>
    <col min="15102" max="15102" width="12.28515625" style="1" customWidth="1"/>
    <col min="15103" max="15103" width="11.85546875" style="1" customWidth="1"/>
    <col min="15104" max="15104" width="15.140625" style="1" customWidth="1"/>
    <col min="15105" max="15106" width="13.7109375" style="1" customWidth="1"/>
    <col min="15107" max="15107" width="15" style="1" customWidth="1"/>
    <col min="15108" max="15108" width="12.28515625" style="1" customWidth="1"/>
    <col min="15109" max="15109" width="13" style="1" customWidth="1"/>
    <col min="15110" max="15110" width="3.85546875" style="1" customWidth="1"/>
    <col min="15111" max="15111" width="4.85546875" style="1" customWidth="1"/>
    <col min="15112" max="15112" width="0" style="1" hidden="1" customWidth="1"/>
    <col min="15113" max="15113" width="2.28515625" style="1" customWidth="1"/>
    <col min="15114" max="15351" width="12.42578125" style="1"/>
    <col min="15352" max="15352" width="2.42578125" style="1" customWidth="1"/>
    <col min="15353" max="15353" width="23.85546875" style="1" customWidth="1"/>
    <col min="15354" max="15354" width="18.28515625" style="1" customWidth="1"/>
    <col min="15355" max="15355" width="18.42578125" style="1" customWidth="1"/>
    <col min="15356" max="15356" width="19.42578125" style="1" customWidth="1"/>
    <col min="15357" max="15357" width="5.85546875" style="1" customWidth="1"/>
    <col min="15358" max="15358" width="12.28515625" style="1" customWidth="1"/>
    <col min="15359" max="15359" width="11.85546875" style="1" customWidth="1"/>
    <col min="15360" max="15360" width="15.140625" style="1" customWidth="1"/>
    <col min="15361" max="15362" width="13.7109375" style="1" customWidth="1"/>
    <col min="15363" max="15363" width="15" style="1" customWidth="1"/>
    <col min="15364" max="15364" width="12.28515625" style="1" customWidth="1"/>
    <col min="15365" max="15365" width="13" style="1" customWidth="1"/>
    <col min="15366" max="15366" width="3.85546875" style="1" customWidth="1"/>
    <col min="15367" max="15367" width="4.85546875" style="1" customWidth="1"/>
    <col min="15368" max="15368" width="0" style="1" hidden="1" customWidth="1"/>
    <col min="15369" max="15369" width="2.28515625" style="1" customWidth="1"/>
    <col min="15370" max="15607" width="12.42578125" style="1"/>
    <col min="15608" max="15608" width="2.42578125" style="1" customWidth="1"/>
    <col min="15609" max="15609" width="23.85546875" style="1" customWidth="1"/>
    <col min="15610" max="15610" width="18.28515625" style="1" customWidth="1"/>
    <col min="15611" max="15611" width="18.42578125" style="1" customWidth="1"/>
    <col min="15612" max="15612" width="19.42578125" style="1" customWidth="1"/>
    <col min="15613" max="15613" width="5.85546875" style="1" customWidth="1"/>
    <col min="15614" max="15614" width="12.28515625" style="1" customWidth="1"/>
    <col min="15615" max="15615" width="11.85546875" style="1" customWidth="1"/>
    <col min="15616" max="15616" width="15.140625" style="1" customWidth="1"/>
    <col min="15617" max="15618" width="13.7109375" style="1" customWidth="1"/>
    <col min="15619" max="15619" width="15" style="1" customWidth="1"/>
    <col min="15620" max="15620" width="12.28515625" style="1" customWidth="1"/>
    <col min="15621" max="15621" width="13" style="1" customWidth="1"/>
    <col min="15622" max="15622" width="3.85546875" style="1" customWidth="1"/>
    <col min="15623" max="15623" width="4.85546875" style="1" customWidth="1"/>
    <col min="15624" max="15624" width="0" style="1" hidden="1" customWidth="1"/>
    <col min="15625" max="15625" width="2.28515625" style="1" customWidth="1"/>
    <col min="15626" max="15863" width="12.42578125" style="1"/>
    <col min="15864" max="15864" width="2.42578125" style="1" customWidth="1"/>
    <col min="15865" max="15865" width="23.85546875" style="1" customWidth="1"/>
    <col min="15866" max="15866" width="18.28515625" style="1" customWidth="1"/>
    <col min="15867" max="15867" width="18.42578125" style="1" customWidth="1"/>
    <col min="15868" max="15868" width="19.42578125" style="1" customWidth="1"/>
    <col min="15869" max="15869" width="5.85546875" style="1" customWidth="1"/>
    <col min="15870" max="15870" width="12.28515625" style="1" customWidth="1"/>
    <col min="15871" max="15871" width="11.85546875" style="1" customWidth="1"/>
    <col min="15872" max="15872" width="15.140625" style="1" customWidth="1"/>
    <col min="15873" max="15874" width="13.7109375" style="1" customWidth="1"/>
    <col min="15875" max="15875" width="15" style="1" customWidth="1"/>
    <col min="15876" max="15876" width="12.28515625" style="1" customWidth="1"/>
    <col min="15877" max="15877" width="13" style="1" customWidth="1"/>
    <col min="15878" max="15878" width="3.85546875" style="1" customWidth="1"/>
    <col min="15879" max="15879" width="4.85546875" style="1" customWidth="1"/>
    <col min="15880" max="15880" width="0" style="1" hidden="1" customWidth="1"/>
    <col min="15881" max="15881" width="2.28515625" style="1" customWidth="1"/>
    <col min="15882" max="16119" width="12.42578125" style="1"/>
    <col min="16120" max="16120" width="2.42578125" style="1" customWidth="1"/>
    <col min="16121" max="16121" width="23.85546875" style="1" customWidth="1"/>
    <col min="16122" max="16122" width="18.28515625" style="1" customWidth="1"/>
    <col min="16123" max="16123" width="18.42578125" style="1" customWidth="1"/>
    <col min="16124" max="16124" width="19.42578125" style="1" customWidth="1"/>
    <col min="16125" max="16125" width="5.85546875" style="1" customWidth="1"/>
    <col min="16126" max="16126" width="12.28515625" style="1" customWidth="1"/>
    <col min="16127" max="16127" width="11.85546875" style="1" customWidth="1"/>
    <col min="16128" max="16128" width="15.140625" style="1" customWidth="1"/>
    <col min="16129" max="16130" width="13.7109375" style="1" customWidth="1"/>
    <col min="16131" max="16131" width="15" style="1" customWidth="1"/>
    <col min="16132" max="16132" width="12.28515625" style="1" customWidth="1"/>
    <col min="16133" max="16133" width="13" style="1" customWidth="1"/>
    <col min="16134" max="16134" width="3.85546875" style="1" customWidth="1"/>
    <col min="16135" max="16135" width="4.85546875" style="1" customWidth="1"/>
    <col min="16136" max="16136" width="0" style="1" hidden="1" customWidth="1"/>
    <col min="16137" max="16137" width="2.28515625" style="1" customWidth="1"/>
    <col min="16138" max="16384" width="12.42578125" style="1"/>
  </cols>
  <sheetData>
    <row r="2" spans="2:8">
      <c r="B2" s="220"/>
      <c r="C2" s="220"/>
      <c r="D2" s="220"/>
      <c r="E2" s="220"/>
      <c r="F2" s="220"/>
    </row>
    <row r="3" spans="2:8" ht="18">
      <c r="B3" s="222" t="s">
        <v>0</v>
      </c>
      <c r="C3" s="222"/>
      <c r="D3" s="222"/>
      <c r="E3" s="222"/>
      <c r="F3" s="222"/>
      <c r="G3" s="222"/>
    </row>
    <row r="4" spans="2:8" ht="18">
      <c r="B4" s="223" t="s">
        <v>1</v>
      </c>
      <c r="C4" s="223"/>
      <c r="D4" s="223"/>
      <c r="E4" s="223"/>
      <c r="F4" s="223"/>
      <c r="G4" s="223"/>
    </row>
    <row r="5" spans="2:8" ht="18">
      <c r="B5" s="13"/>
      <c r="F5" s="25"/>
    </row>
    <row r="6" spans="2:8">
      <c r="B6" s="97" t="s">
        <v>2</v>
      </c>
      <c r="C6" s="97" t="s">
        <v>3</v>
      </c>
      <c r="D6" s="5"/>
      <c r="E6" s="205"/>
      <c r="F6" s="24"/>
      <c r="G6" s="24"/>
    </row>
    <row r="7" spans="2:8" ht="14.45" customHeight="1">
      <c r="B7" s="19" t="s">
        <v>4</v>
      </c>
      <c r="C7" s="95">
        <f>'ESTUDIO DE MERCADO 2027'!C7</f>
        <v>46381</v>
      </c>
      <c r="D7" s="92"/>
      <c r="E7" s="206"/>
      <c r="F7" s="215"/>
      <c r="G7" s="215"/>
    </row>
    <row r="8" spans="2:8">
      <c r="B8" s="19" t="s">
        <v>5</v>
      </c>
      <c r="C8" s="95">
        <v>46745</v>
      </c>
      <c r="D8" s="93"/>
      <c r="E8" s="206"/>
      <c r="F8" s="24"/>
      <c r="G8" s="24"/>
    </row>
    <row r="9" spans="2:8">
      <c r="B9" s="98" t="s">
        <v>6</v>
      </c>
      <c r="C9" s="99">
        <f>+C8-C7+1</f>
        <v>365</v>
      </c>
      <c r="D9" s="94"/>
      <c r="E9" s="205"/>
      <c r="F9" s="4"/>
      <c r="G9" s="4"/>
      <c r="H9" s="2"/>
    </row>
    <row r="10" spans="2:8" ht="18">
      <c r="B10" s="13"/>
      <c r="C10" s="13"/>
      <c r="D10" s="13"/>
      <c r="E10" s="207"/>
      <c r="F10" s="24"/>
    </row>
    <row r="11" spans="2:8" s="42" customFormat="1" ht="27">
      <c r="B11" s="96"/>
      <c r="C11" s="43" t="s">
        <v>3</v>
      </c>
      <c r="D11" s="43" t="s">
        <v>7</v>
      </c>
      <c r="E11" s="208"/>
    </row>
    <row r="12" spans="2:8" s="42" customFormat="1" ht="13.5">
      <c r="B12" s="19" t="s">
        <v>8</v>
      </c>
      <c r="C12" s="40">
        <f>E32</f>
        <v>1159120361</v>
      </c>
      <c r="D12" s="17">
        <f>'ESTUDIO DE MERCADO 2026'!D9</f>
        <v>7</v>
      </c>
      <c r="E12" s="208"/>
    </row>
    <row r="13" spans="2:8" ht="14.45" customHeight="1">
      <c r="B13" s="19" t="s">
        <v>9</v>
      </c>
      <c r="C13" s="40">
        <f>F32</f>
        <v>64479864974</v>
      </c>
      <c r="D13" s="17">
        <f>'ESTUDIO DE MERCADO 2027'!D9</f>
        <v>358</v>
      </c>
      <c r="E13" s="209"/>
      <c r="F13" s="216"/>
    </row>
    <row r="14" spans="2:8">
      <c r="B14" s="38" t="s">
        <v>10</v>
      </c>
      <c r="C14" s="41">
        <f>SUM(C12:C13)</f>
        <v>65638985335</v>
      </c>
      <c r="D14" s="182">
        <f>SUM(D12:D13)</f>
        <v>365</v>
      </c>
      <c r="F14" s="39"/>
    </row>
    <row r="15" spans="2:8">
      <c r="F15" s="39"/>
    </row>
    <row r="16" spans="2:8" ht="15.75">
      <c r="B16" s="78" t="s">
        <v>3</v>
      </c>
    </row>
    <row r="17" spans="2:12" s="5" customFormat="1" ht="26.25">
      <c r="B17" s="221" t="s">
        <v>11</v>
      </c>
      <c r="C17" s="221"/>
      <c r="D17" s="221"/>
      <c r="E17" s="15" t="s">
        <v>12</v>
      </c>
      <c r="F17" s="15" t="s">
        <v>13</v>
      </c>
      <c r="G17" s="213" t="s">
        <v>14</v>
      </c>
    </row>
    <row r="18" spans="2:12" s="5" customFormat="1" ht="13.7" customHeight="1">
      <c r="B18" s="217" t="s">
        <v>15</v>
      </c>
      <c r="C18" s="217"/>
      <c r="D18" s="217"/>
      <c r="E18" s="210">
        <f>'ESTUDIO DE MERCADO 2026'!L13</f>
        <v>592629262</v>
      </c>
      <c r="F18" s="87">
        <f>'ESTUDIO DE MERCADO 2027'!L13</f>
        <v>31769693758</v>
      </c>
      <c r="G18" s="193">
        <f>+ROUND(SUM(E18:F18),0)</f>
        <v>32362323020</v>
      </c>
      <c r="L18" s="192"/>
    </row>
    <row r="19" spans="2:12" s="5" customFormat="1">
      <c r="B19" s="217" t="s">
        <v>16</v>
      </c>
      <c r="C19" s="217"/>
      <c r="D19" s="217"/>
      <c r="E19" s="210">
        <f>'ESTUDIO DE MERCADO 2026'!L14</f>
        <v>14282935</v>
      </c>
      <c r="F19" s="87">
        <f>'ESTUDIO DE MERCADO 2027'!L14</f>
        <v>767724027</v>
      </c>
      <c r="G19" s="193">
        <f>+ROUND(SUM(E19:F19),0)</f>
        <v>782006962</v>
      </c>
      <c r="L19" s="192"/>
    </row>
    <row r="20" spans="2:12" s="5" customFormat="1" ht="12.75" customHeight="1">
      <c r="B20" s="218" t="s">
        <v>17</v>
      </c>
      <c r="C20" s="218"/>
      <c r="D20" s="218"/>
      <c r="E20" s="211">
        <f>'ESTUDIO DE MERCADO 2026'!L15</f>
        <v>606912197</v>
      </c>
      <c r="F20" s="183">
        <f>'ESTUDIO DE MERCADO 2027'!L15</f>
        <v>32537417785</v>
      </c>
      <c r="G20" s="196">
        <f>(ROUND(SUM(G18:G19),0))</f>
        <v>33144329982</v>
      </c>
      <c r="L20" s="192"/>
    </row>
    <row r="21" spans="2:12" s="5" customFormat="1" ht="13.7" customHeight="1">
      <c r="B21" s="217" t="s">
        <v>18</v>
      </c>
      <c r="C21" s="217"/>
      <c r="D21" s="217"/>
      <c r="E21" s="210">
        <f>'ESTUDIO DE MERCADO 2026'!L16</f>
        <v>31813754</v>
      </c>
      <c r="F21" s="87">
        <f>'ESTUDIO DE MERCADO 2027'!L16</f>
        <v>1627046246</v>
      </c>
      <c r="G21" s="193">
        <f t="shared" ref="G21:G31" si="0">+ROUND(SUM(E21:F21),0)</f>
        <v>1658860000</v>
      </c>
      <c r="L21" s="192"/>
    </row>
    <row r="22" spans="2:12" s="5" customFormat="1" ht="12.75" customHeight="1">
      <c r="B22" s="217" t="s">
        <v>19</v>
      </c>
      <c r="C22" s="217"/>
      <c r="D22" s="217"/>
      <c r="E22" s="210">
        <f>'ESTUDIO DE MERCADO 2026'!L17</f>
        <v>5564440</v>
      </c>
      <c r="F22" s="87">
        <f>'ESTUDIO DE MERCADO 2027'!L17</f>
        <v>284581360</v>
      </c>
      <c r="G22" s="193">
        <f t="shared" si="0"/>
        <v>290145800</v>
      </c>
      <c r="L22" s="192"/>
    </row>
    <row r="23" spans="2:12" s="5" customFormat="1">
      <c r="B23" s="217" t="s">
        <v>20</v>
      </c>
      <c r="C23" s="217"/>
      <c r="D23" s="217"/>
      <c r="E23" s="210">
        <f>'ESTUDIO DE MERCADO 2026'!L18</f>
        <v>60288</v>
      </c>
      <c r="F23" s="87">
        <f>'ESTUDIO DE MERCADO 2027'!L18</f>
        <v>3083296</v>
      </c>
      <c r="G23" s="193">
        <f t="shared" si="0"/>
        <v>3143584</v>
      </c>
      <c r="L23" s="192"/>
    </row>
    <row r="24" spans="2:12" s="5" customFormat="1" ht="13.7" customHeight="1">
      <c r="B24" s="217" t="s">
        <v>21</v>
      </c>
      <c r="C24" s="217"/>
      <c r="D24" s="217"/>
      <c r="E24" s="210">
        <f>'ESTUDIO DE MERCADO 2026'!L19</f>
        <v>1622639</v>
      </c>
      <c r="F24" s="87">
        <f>'ESTUDIO DE MERCADO 2027'!L19</f>
        <v>82986361</v>
      </c>
      <c r="G24" s="193">
        <f t="shared" si="0"/>
        <v>84609000</v>
      </c>
      <c r="L24" s="192"/>
    </row>
    <row r="25" spans="2:12" ht="13.7" customHeight="1">
      <c r="B25" s="217" t="s">
        <v>22</v>
      </c>
      <c r="C25" s="217"/>
      <c r="D25" s="217"/>
      <c r="E25" s="210">
        <f>'ESTUDIO DE MERCADO 2026'!L20</f>
        <v>136130362</v>
      </c>
      <c r="F25" s="87">
        <f>'ESTUDIO DE MERCADO 2027'!L20</f>
        <v>6962095659</v>
      </c>
      <c r="G25" s="193">
        <f t="shared" si="0"/>
        <v>7098226021</v>
      </c>
      <c r="L25" s="192"/>
    </row>
    <row r="26" spans="2:12" ht="12.75" customHeight="1">
      <c r="B26" s="217" t="s">
        <v>23</v>
      </c>
      <c r="C26" s="217"/>
      <c r="D26" s="217"/>
      <c r="E26" s="210">
        <f>'ESTUDIO DE MERCADO 2026'!L21</f>
        <v>21789681</v>
      </c>
      <c r="F26" s="87">
        <f>'ESTUDIO DE MERCADO 2027'!L21</f>
        <v>1114386542</v>
      </c>
      <c r="G26" s="193">
        <f t="shared" si="0"/>
        <v>1136176223</v>
      </c>
      <c r="L26" s="192"/>
    </row>
    <row r="27" spans="2:12" ht="12.75" customHeight="1">
      <c r="B27" s="217" t="s">
        <v>24</v>
      </c>
      <c r="C27" s="217"/>
      <c r="D27" s="217"/>
      <c r="E27" s="210">
        <f>'ESTUDIO DE MERCADO 2026'!L22</f>
        <v>30809589</v>
      </c>
      <c r="F27" s="87">
        <f>'ESTUDIO DE MERCADO 2027'!L22</f>
        <v>1575690411</v>
      </c>
      <c r="G27" s="193">
        <f t="shared" si="0"/>
        <v>1606500000</v>
      </c>
      <c r="L27" s="192"/>
    </row>
    <row r="28" spans="2:12" ht="13.7" customHeight="1">
      <c r="B28" s="217" t="s">
        <v>25</v>
      </c>
      <c r="C28" s="217"/>
      <c r="D28" s="217"/>
      <c r="E28" s="210">
        <f>'ESTUDIO DE MERCADO 2026'!L23</f>
        <v>290485213</v>
      </c>
      <c r="F28" s="87">
        <f>'ESTUDIO DE MERCADO 2027'!L23</f>
        <v>16936120433</v>
      </c>
      <c r="G28" s="193">
        <f t="shared" si="0"/>
        <v>17226605646</v>
      </c>
      <c r="L28" s="192"/>
    </row>
    <row r="29" spans="2:12" s="5" customFormat="1">
      <c r="B29" s="217" t="s">
        <v>26</v>
      </c>
      <c r="C29" s="217"/>
      <c r="D29" s="217"/>
      <c r="E29" s="210">
        <f>'ESTUDIO DE MERCADO 2026'!L24</f>
        <v>33932198</v>
      </c>
      <c r="F29" s="87">
        <f>'ESTUDIO DE MERCADO 2027'!L24</f>
        <v>1735389552</v>
      </c>
      <c r="G29" s="193">
        <f t="shared" si="0"/>
        <v>1769321750</v>
      </c>
      <c r="L29" s="192"/>
    </row>
    <row r="30" spans="2:12" s="5" customFormat="1">
      <c r="B30" s="226" t="s">
        <v>27</v>
      </c>
      <c r="C30" s="226"/>
      <c r="D30" s="226"/>
      <c r="E30" s="210">
        <f>'ESTUDIO DE MERCADO 2026'!L25</f>
        <v>0</v>
      </c>
      <c r="F30" s="180">
        <f>'ESTUDIO DE MERCADO 2027'!L25</f>
        <v>831077060</v>
      </c>
      <c r="G30" s="180">
        <f t="shared" si="0"/>
        <v>831077060</v>
      </c>
      <c r="L30" s="192"/>
    </row>
    <row r="31" spans="2:12" s="5" customFormat="1" ht="13.7" customHeight="1">
      <c r="B31" s="219" t="s">
        <v>28</v>
      </c>
      <c r="C31" s="219"/>
      <c r="D31" s="219"/>
      <c r="E31" s="210">
        <f>'ESTUDIO DE MERCADO 2026'!L26</f>
        <v>0</v>
      </c>
      <c r="F31" s="181">
        <f>'ESTUDIO DE MERCADO 2027'!L26</f>
        <v>789990269</v>
      </c>
      <c r="G31" s="181">
        <f t="shared" si="0"/>
        <v>789990269</v>
      </c>
      <c r="L31" s="192"/>
    </row>
    <row r="32" spans="2:12">
      <c r="B32" s="225" t="s">
        <v>29</v>
      </c>
      <c r="C32" s="225"/>
      <c r="D32" s="225"/>
      <c r="E32" s="100">
        <f>SUM(E20:E31)</f>
        <v>1159120361</v>
      </c>
      <c r="F32" s="100">
        <f>SUM(F20:F31)</f>
        <v>64479864974</v>
      </c>
      <c r="G32" s="214">
        <f>(ROUND(SUM(G20:G31),0))</f>
        <v>65638985335</v>
      </c>
      <c r="L32" s="192"/>
    </row>
    <row r="33" spans="2:11" ht="14.45" customHeight="1">
      <c r="B33" s="221" t="s">
        <v>30</v>
      </c>
      <c r="C33" s="221"/>
      <c r="D33" s="221"/>
      <c r="E33" s="224">
        <f>E32+F32</f>
        <v>65638985335</v>
      </c>
      <c r="F33" s="224"/>
    </row>
    <row r="34" spans="2:11" ht="27" customHeight="1">
      <c r="B34" s="6"/>
      <c r="C34" s="6"/>
      <c r="D34" s="6"/>
      <c r="E34" s="212"/>
      <c r="F34" s="7"/>
      <c r="G34" s="198"/>
      <c r="K34" s="198"/>
    </row>
  </sheetData>
  <mergeCells count="21">
    <mergeCell ref="E33:F33"/>
    <mergeCell ref="B33:D33"/>
    <mergeCell ref="B32:D32"/>
    <mergeCell ref="B23:D23"/>
    <mergeCell ref="B24:D24"/>
    <mergeCell ref="B25:D25"/>
    <mergeCell ref="B26:D26"/>
    <mergeCell ref="B27:D27"/>
    <mergeCell ref="B28:D28"/>
    <mergeCell ref="B29:D29"/>
    <mergeCell ref="B30:D30"/>
    <mergeCell ref="B2:F2"/>
    <mergeCell ref="B17:D17"/>
    <mergeCell ref="B18:D18"/>
    <mergeCell ref="B3:G3"/>
    <mergeCell ref="B4:G4"/>
    <mergeCell ref="B19:D19"/>
    <mergeCell ref="B20:D20"/>
    <mergeCell ref="B21:D21"/>
    <mergeCell ref="B22:D22"/>
    <mergeCell ref="B31:D31"/>
  </mergeCells>
  <phoneticPr fontId="22" type="noConversion"/>
  <pageMargins left="0.7" right="0.7" top="0.75" bottom="0.75" header="0.3" footer="0.3"/>
  <pageSetup orientation="portrait" r:id="rId1"/>
  <ignoredErrors>
    <ignoredError sqref="G20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2F56C-E8E7-45B3-B339-1625FD0D3D91}">
  <dimension ref="B2:O27"/>
  <sheetViews>
    <sheetView showGridLines="0" zoomScaleNormal="100" workbookViewId="0">
      <selection activeCell="B7" sqref="B7"/>
    </sheetView>
  </sheetViews>
  <sheetFormatPr defaultColWidth="12.42578125" defaultRowHeight="12.75"/>
  <cols>
    <col min="1" max="1" width="5.28515625" style="1" customWidth="1"/>
    <col min="2" max="2" width="27.7109375" style="1" customWidth="1"/>
    <col min="3" max="3" width="23.7109375" style="1" customWidth="1"/>
    <col min="4" max="4" width="20.28515625" style="1" customWidth="1"/>
    <col min="5" max="5" width="12.28515625" style="4" customWidth="1"/>
    <col min="6" max="6" width="5.85546875" style="4" customWidth="1"/>
    <col min="7" max="8" width="15.140625" style="2" customWidth="1"/>
    <col min="9" max="9" width="18" style="2" customWidth="1"/>
    <col min="10" max="10" width="19.42578125" style="2" customWidth="1"/>
    <col min="11" max="11" width="18.7109375" style="2" customWidth="1"/>
    <col min="12" max="12" width="17.85546875" style="2" customWidth="1"/>
    <col min="13" max="13" width="3.85546875" style="1" customWidth="1"/>
    <col min="14" max="14" width="4.85546875" style="1" customWidth="1"/>
    <col min="15" max="15" width="12.42578125" style="1" hidden="1" customWidth="1"/>
    <col min="16" max="16" width="2.28515625" style="1" customWidth="1"/>
    <col min="17" max="252" width="12.42578125" style="1"/>
    <col min="253" max="253" width="2.42578125" style="1" customWidth="1"/>
    <col min="254" max="254" width="23.85546875" style="1" customWidth="1"/>
    <col min="255" max="255" width="18.28515625" style="1" customWidth="1"/>
    <col min="256" max="256" width="18.42578125" style="1" customWidth="1"/>
    <col min="257" max="257" width="19.42578125" style="1" customWidth="1"/>
    <col min="258" max="258" width="5.85546875" style="1" customWidth="1"/>
    <col min="259" max="259" width="12.28515625" style="1" customWidth="1"/>
    <col min="260" max="260" width="11.85546875" style="1" customWidth="1"/>
    <col min="261" max="261" width="15.140625" style="1" customWidth="1"/>
    <col min="262" max="263" width="13.7109375" style="1" customWidth="1"/>
    <col min="264" max="264" width="15" style="1" customWidth="1"/>
    <col min="265" max="265" width="12.28515625" style="1" customWidth="1"/>
    <col min="266" max="266" width="13" style="1" customWidth="1"/>
    <col min="267" max="267" width="3.85546875" style="1" customWidth="1"/>
    <col min="268" max="268" width="4.85546875" style="1" customWidth="1"/>
    <col min="269" max="269" width="0" style="1" hidden="1" customWidth="1"/>
    <col min="270" max="270" width="2.28515625" style="1" customWidth="1"/>
    <col min="271" max="508" width="12.42578125" style="1"/>
    <col min="509" max="509" width="2.42578125" style="1" customWidth="1"/>
    <col min="510" max="510" width="23.85546875" style="1" customWidth="1"/>
    <col min="511" max="511" width="18.28515625" style="1" customWidth="1"/>
    <col min="512" max="512" width="18.42578125" style="1" customWidth="1"/>
    <col min="513" max="513" width="19.42578125" style="1" customWidth="1"/>
    <col min="514" max="514" width="5.85546875" style="1" customWidth="1"/>
    <col min="515" max="515" width="12.28515625" style="1" customWidth="1"/>
    <col min="516" max="516" width="11.85546875" style="1" customWidth="1"/>
    <col min="517" max="517" width="15.140625" style="1" customWidth="1"/>
    <col min="518" max="519" width="13.7109375" style="1" customWidth="1"/>
    <col min="520" max="520" width="15" style="1" customWidth="1"/>
    <col min="521" max="521" width="12.28515625" style="1" customWidth="1"/>
    <col min="522" max="522" width="13" style="1" customWidth="1"/>
    <col min="523" max="523" width="3.85546875" style="1" customWidth="1"/>
    <col min="524" max="524" width="4.85546875" style="1" customWidth="1"/>
    <col min="525" max="525" width="0" style="1" hidden="1" customWidth="1"/>
    <col min="526" max="526" width="2.28515625" style="1" customWidth="1"/>
    <col min="527" max="764" width="12.42578125" style="1"/>
    <col min="765" max="765" width="2.42578125" style="1" customWidth="1"/>
    <col min="766" max="766" width="23.85546875" style="1" customWidth="1"/>
    <col min="767" max="767" width="18.28515625" style="1" customWidth="1"/>
    <col min="768" max="768" width="18.42578125" style="1" customWidth="1"/>
    <col min="769" max="769" width="19.42578125" style="1" customWidth="1"/>
    <col min="770" max="770" width="5.85546875" style="1" customWidth="1"/>
    <col min="771" max="771" width="12.28515625" style="1" customWidth="1"/>
    <col min="772" max="772" width="11.85546875" style="1" customWidth="1"/>
    <col min="773" max="773" width="15.140625" style="1" customWidth="1"/>
    <col min="774" max="775" width="13.7109375" style="1" customWidth="1"/>
    <col min="776" max="776" width="15" style="1" customWidth="1"/>
    <col min="777" max="777" width="12.28515625" style="1" customWidth="1"/>
    <col min="778" max="778" width="13" style="1" customWidth="1"/>
    <col min="779" max="779" width="3.85546875" style="1" customWidth="1"/>
    <col min="780" max="780" width="4.85546875" style="1" customWidth="1"/>
    <col min="781" max="781" width="0" style="1" hidden="1" customWidth="1"/>
    <col min="782" max="782" width="2.28515625" style="1" customWidth="1"/>
    <col min="783" max="1020" width="12.42578125" style="1"/>
    <col min="1021" max="1021" width="2.42578125" style="1" customWidth="1"/>
    <col min="1022" max="1022" width="23.85546875" style="1" customWidth="1"/>
    <col min="1023" max="1023" width="18.28515625" style="1" customWidth="1"/>
    <col min="1024" max="1024" width="18.42578125" style="1" customWidth="1"/>
    <col min="1025" max="1025" width="19.42578125" style="1" customWidth="1"/>
    <col min="1026" max="1026" width="5.85546875" style="1" customWidth="1"/>
    <col min="1027" max="1027" width="12.28515625" style="1" customWidth="1"/>
    <col min="1028" max="1028" width="11.85546875" style="1" customWidth="1"/>
    <col min="1029" max="1029" width="15.140625" style="1" customWidth="1"/>
    <col min="1030" max="1031" width="13.7109375" style="1" customWidth="1"/>
    <col min="1032" max="1032" width="15" style="1" customWidth="1"/>
    <col min="1033" max="1033" width="12.28515625" style="1" customWidth="1"/>
    <col min="1034" max="1034" width="13" style="1" customWidth="1"/>
    <col min="1035" max="1035" width="3.85546875" style="1" customWidth="1"/>
    <col min="1036" max="1036" width="4.85546875" style="1" customWidth="1"/>
    <col min="1037" max="1037" width="0" style="1" hidden="1" customWidth="1"/>
    <col min="1038" max="1038" width="2.28515625" style="1" customWidth="1"/>
    <col min="1039" max="1276" width="12.42578125" style="1"/>
    <col min="1277" max="1277" width="2.42578125" style="1" customWidth="1"/>
    <col min="1278" max="1278" width="23.85546875" style="1" customWidth="1"/>
    <col min="1279" max="1279" width="18.28515625" style="1" customWidth="1"/>
    <col min="1280" max="1280" width="18.42578125" style="1" customWidth="1"/>
    <col min="1281" max="1281" width="19.42578125" style="1" customWidth="1"/>
    <col min="1282" max="1282" width="5.85546875" style="1" customWidth="1"/>
    <col min="1283" max="1283" width="12.28515625" style="1" customWidth="1"/>
    <col min="1284" max="1284" width="11.85546875" style="1" customWidth="1"/>
    <col min="1285" max="1285" width="15.140625" style="1" customWidth="1"/>
    <col min="1286" max="1287" width="13.7109375" style="1" customWidth="1"/>
    <col min="1288" max="1288" width="15" style="1" customWidth="1"/>
    <col min="1289" max="1289" width="12.28515625" style="1" customWidth="1"/>
    <col min="1290" max="1290" width="13" style="1" customWidth="1"/>
    <col min="1291" max="1291" width="3.85546875" style="1" customWidth="1"/>
    <col min="1292" max="1292" width="4.85546875" style="1" customWidth="1"/>
    <col min="1293" max="1293" width="0" style="1" hidden="1" customWidth="1"/>
    <col min="1294" max="1294" width="2.28515625" style="1" customWidth="1"/>
    <col min="1295" max="1532" width="12.42578125" style="1"/>
    <col min="1533" max="1533" width="2.42578125" style="1" customWidth="1"/>
    <col min="1534" max="1534" width="23.85546875" style="1" customWidth="1"/>
    <col min="1535" max="1535" width="18.28515625" style="1" customWidth="1"/>
    <col min="1536" max="1536" width="18.42578125" style="1" customWidth="1"/>
    <col min="1537" max="1537" width="19.42578125" style="1" customWidth="1"/>
    <col min="1538" max="1538" width="5.85546875" style="1" customWidth="1"/>
    <col min="1539" max="1539" width="12.28515625" style="1" customWidth="1"/>
    <col min="1540" max="1540" width="11.85546875" style="1" customWidth="1"/>
    <col min="1541" max="1541" width="15.140625" style="1" customWidth="1"/>
    <col min="1542" max="1543" width="13.7109375" style="1" customWidth="1"/>
    <col min="1544" max="1544" width="15" style="1" customWidth="1"/>
    <col min="1545" max="1545" width="12.28515625" style="1" customWidth="1"/>
    <col min="1546" max="1546" width="13" style="1" customWidth="1"/>
    <col min="1547" max="1547" width="3.85546875" style="1" customWidth="1"/>
    <col min="1548" max="1548" width="4.85546875" style="1" customWidth="1"/>
    <col min="1549" max="1549" width="0" style="1" hidden="1" customWidth="1"/>
    <col min="1550" max="1550" width="2.28515625" style="1" customWidth="1"/>
    <col min="1551" max="1788" width="12.42578125" style="1"/>
    <col min="1789" max="1789" width="2.42578125" style="1" customWidth="1"/>
    <col min="1790" max="1790" width="23.85546875" style="1" customWidth="1"/>
    <col min="1791" max="1791" width="18.28515625" style="1" customWidth="1"/>
    <col min="1792" max="1792" width="18.42578125" style="1" customWidth="1"/>
    <col min="1793" max="1793" width="19.42578125" style="1" customWidth="1"/>
    <col min="1794" max="1794" width="5.85546875" style="1" customWidth="1"/>
    <col min="1795" max="1795" width="12.28515625" style="1" customWidth="1"/>
    <col min="1796" max="1796" width="11.85546875" style="1" customWidth="1"/>
    <col min="1797" max="1797" width="15.140625" style="1" customWidth="1"/>
    <col min="1798" max="1799" width="13.7109375" style="1" customWidth="1"/>
    <col min="1800" max="1800" width="15" style="1" customWidth="1"/>
    <col min="1801" max="1801" width="12.28515625" style="1" customWidth="1"/>
    <col min="1802" max="1802" width="13" style="1" customWidth="1"/>
    <col min="1803" max="1803" width="3.85546875" style="1" customWidth="1"/>
    <col min="1804" max="1804" width="4.85546875" style="1" customWidth="1"/>
    <col min="1805" max="1805" width="0" style="1" hidden="1" customWidth="1"/>
    <col min="1806" max="1806" width="2.28515625" style="1" customWidth="1"/>
    <col min="1807" max="2044" width="12.42578125" style="1"/>
    <col min="2045" max="2045" width="2.42578125" style="1" customWidth="1"/>
    <col min="2046" max="2046" width="23.85546875" style="1" customWidth="1"/>
    <col min="2047" max="2047" width="18.28515625" style="1" customWidth="1"/>
    <col min="2048" max="2048" width="18.42578125" style="1" customWidth="1"/>
    <col min="2049" max="2049" width="19.42578125" style="1" customWidth="1"/>
    <col min="2050" max="2050" width="5.85546875" style="1" customWidth="1"/>
    <col min="2051" max="2051" width="12.28515625" style="1" customWidth="1"/>
    <col min="2052" max="2052" width="11.85546875" style="1" customWidth="1"/>
    <col min="2053" max="2053" width="15.140625" style="1" customWidth="1"/>
    <col min="2054" max="2055" width="13.7109375" style="1" customWidth="1"/>
    <col min="2056" max="2056" width="15" style="1" customWidth="1"/>
    <col min="2057" max="2057" width="12.28515625" style="1" customWidth="1"/>
    <col min="2058" max="2058" width="13" style="1" customWidth="1"/>
    <col min="2059" max="2059" width="3.85546875" style="1" customWidth="1"/>
    <col min="2060" max="2060" width="4.85546875" style="1" customWidth="1"/>
    <col min="2061" max="2061" width="0" style="1" hidden="1" customWidth="1"/>
    <col min="2062" max="2062" width="2.28515625" style="1" customWidth="1"/>
    <col min="2063" max="2300" width="12.42578125" style="1"/>
    <col min="2301" max="2301" width="2.42578125" style="1" customWidth="1"/>
    <col min="2302" max="2302" width="23.85546875" style="1" customWidth="1"/>
    <col min="2303" max="2303" width="18.28515625" style="1" customWidth="1"/>
    <col min="2304" max="2304" width="18.42578125" style="1" customWidth="1"/>
    <col min="2305" max="2305" width="19.42578125" style="1" customWidth="1"/>
    <col min="2306" max="2306" width="5.85546875" style="1" customWidth="1"/>
    <col min="2307" max="2307" width="12.28515625" style="1" customWidth="1"/>
    <col min="2308" max="2308" width="11.85546875" style="1" customWidth="1"/>
    <col min="2309" max="2309" width="15.140625" style="1" customWidth="1"/>
    <col min="2310" max="2311" width="13.7109375" style="1" customWidth="1"/>
    <col min="2312" max="2312" width="15" style="1" customWidth="1"/>
    <col min="2313" max="2313" width="12.28515625" style="1" customWidth="1"/>
    <col min="2314" max="2314" width="13" style="1" customWidth="1"/>
    <col min="2315" max="2315" width="3.85546875" style="1" customWidth="1"/>
    <col min="2316" max="2316" width="4.85546875" style="1" customWidth="1"/>
    <col min="2317" max="2317" width="0" style="1" hidden="1" customWidth="1"/>
    <col min="2318" max="2318" width="2.28515625" style="1" customWidth="1"/>
    <col min="2319" max="2556" width="12.42578125" style="1"/>
    <col min="2557" max="2557" width="2.42578125" style="1" customWidth="1"/>
    <col min="2558" max="2558" width="23.85546875" style="1" customWidth="1"/>
    <col min="2559" max="2559" width="18.28515625" style="1" customWidth="1"/>
    <col min="2560" max="2560" width="18.42578125" style="1" customWidth="1"/>
    <col min="2561" max="2561" width="19.42578125" style="1" customWidth="1"/>
    <col min="2562" max="2562" width="5.85546875" style="1" customWidth="1"/>
    <col min="2563" max="2563" width="12.28515625" style="1" customWidth="1"/>
    <col min="2564" max="2564" width="11.85546875" style="1" customWidth="1"/>
    <col min="2565" max="2565" width="15.140625" style="1" customWidth="1"/>
    <col min="2566" max="2567" width="13.7109375" style="1" customWidth="1"/>
    <col min="2568" max="2568" width="15" style="1" customWidth="1"/>
    <col min="2569" max="2569" width="12.28515625" style="1" customWidth="1"/>
    <col min="2570" max="2570" width="13" style="1" customWidth="1"/>
    <col min="2571" max="2571" width="3.85546875" style="1" customWidth="1"/>
    <col min="2572" max="2572" width="4.85546875" style="1" customWidth="1"/>
    <col min="2573" max="2573" width="0" style="1" hidden="1" customWidth="1"/>
    <col min="2574" max="2574" width="2.28515625" style="1" customWidth="1"/>
    <col min="2575" max="2812" width="12.42578125" style="1"/>
    <col min="2813" max="2813" width="2.42578125" style="1" customWidth="1"/>
    <col min="2814" max="2814" width="23.85546875" style="1" customWidth="1"/>
    <col min="2815" max="2815" width="18.28515625" style="1" customWidth="1"/>
    <col min="2816" max="2816" width="18.42578125" style="1" customWidth="1"/>
    <col min="2817" max="2817" width="19.42578125" style="1" customWidth="1"/>
    <col min="2818" max="2818" width="5.85546875" style="1" customWidth="1"/>
    <col min="2819" max="2819" width="12.28515625" style="1" customWidth="1"/>
    <col min="2820" max="2820" width="11.85546875" style="1" customWidth="1"/>
    <col min="2821" max="2821" width="15.140625" style="1" customWidth="1"/>
    <col min="2822" max="2823" width="13.7109375" style="1" customWidth="1"/>
    <col min="2824" max="2824" width="15" style="1" customWidth="1"/>
    <col min="2825" max="2825" width="12.28515625" style="1" customWidth="1"/>
    <col min="2826" max="2826" width="13" style="1" customWidth="1"/>
    <col min="2827" max="2827" width="3.85546875" style="1" customWidth="1"/>
    <col min="2828" max="2828" width="4.85546875" style="1" customWidth="1"/>
    <col min="2829" max="2829" width="0" style="1" hidden="1" customWidth="1"/>
    <col min="2830" max="2830" width="2.28515625" style="1" customWidth="1"/>
    <col min="2831" max="3068" width="12.42578125" style="1"/>
    <col min="3069" max="3069" width="2.42578125" style="1" customWidth="1"/>
    <col min="3070" max="3070" width="23.85546875" style="1" customWidth="1"/>
    <col min="3071" max="3071" width="18.28515625" style="1" customWidth="1"/>
    <col min="3072" max="3072" width="18.42578125" style="1" customWidth="1"/>
    <col min="3073" max="3073" width="19.42578125" style="1" customWidth="1"/>
    <col min="3074" max="3074" width="5.85546875" style="1" customWidth="1"/>
    <col min="3075" max="3075" width="12.28515625" style="1" customWidth="1"/>
    <col min="3076" max="3076" width="11.85546875" style="1" customWidth="1"/>
    <col min="3077" max="3077" width="15.140625" style="1" customWidth="1"/>
    <col min="3078" max="3079" width="13.7109375" style="1" customWidth="1"/>
    <col min="3080" max="3080" width="15" style="1" customWidth="1"/>
    <col min="3081" max="3081" width="12.28515625" style="1" customWidth="1"/>
    <col min="3082" max="3082" width="13" style="1" customWidth="1"/>
    <col min="3083" max="3083" width="3.85546875" style="1" customWidth="1"/>
    <col min="3084" max="3084" width="4.85546875" style="1" customWidth="1"/>
    <col min="3085" max="3085" width="0" style="1" hidden="1" customWidth="1"/>
    <col min="3086" max="3086" width="2.28515625" style="1" customWidth="1"/>
    <col min="3087" max="3324" width="12.42578125" style="1"/>
    <col min="3325" max="3325" width="2.42578125" style="1" customWidth="1"/>
    <col min="3326" max="3326" width="23.85546875" style="1" customWidth="1"/>
    <col min="3327" max="3327" width="18.28515625" style="1" customWidth="1"/>
    <col min="3328" max="3328" width="18.42578125" style="1" customWidth="1"/>
    <col min="3329" max="3329" width="19.42578125" style="1" customWidth="1"/>
    <col min="3330" max="3330" width="5.85546875" style="1" customWidth="1"/>
    <col min="3331" max="3331" width="12.28515625" style="1" customWidth="1"/>
    <col min="3332" max="3332" width="11.85546875" style="1" customWidth="1"/>
    <col min="3333" max="3333" width="15.140625" style="1" customWidth="1"/>
    <col min="3334" max="3335" width="13.7109375" style="1" customWidth="1"/>
    <col min="3336" max="3336" width="15" style="1" customWidth="1"/>
    <col min="3337" max="3337" width="12.28515625" style="1" customWidth="1"/>
    <col min="3338" max="3338" width="13" style="1" customWidth="1"/>
    <col min="3339" max="3339" width="3.85546875" style="1" customWidth="1"/>
    <col min="3340" max="3340" width="4.85546875" style="1" customWidth="1"/>
    <col min="3341" max="3341" width="0" style="1" hidden="1" customWidth="1"/>
    <col min="3342" max="3342" width="2.28515625" style="1" customWidth="1"/>
    <col min="3343" max="3580" width="12.42578125" style="1"/>
    <col min="3581" max="3581" width="2.42578125" style="1" customWidth="1"/>
    <col min="3582" max="3582" width="23.85546875" style="1" customWidth="1"/>
    <col min="3583" max="3583" width="18.28515625" style="1" customWidth="1"/>
    <col min="3584" max="3584" width="18.42578125" style="1" customWidth="1"/>
    <col min="3585" max="3585" width="19.42578125" style="1" customWidth="1"/>
    <col min="3586" max="3586" width="5.85546875" style="1" customWidth="1"/>
    <col min="3587" max="3587" width="12.28515625" style="1" customWidth="1"/>
    <col min="3588" max="3588" width="11.85546875" style="1" customWidth="1"/>
    <col min="3589" max="3589" width="15.140625" style="1" customWidth="1"/>
    <col min="3590" max="3591" width="13.7109375" style="1" customWidth="1"/>
    <col min="3592" max="3592" width="15" style="1" customWidth="1"/>
    <col min="3593" max="3593" width="12.28515625" style="1" customWidth="1"/>
    <col min="3594" max="3594" width="13" style="1" customWidth="1"/>
    <col min="3595" max="3595" width="3.85546875" style="1" customWidth="1"/>
    <col min="3596" max="3596" width="4.85546875" style="1" customWidth="1"/>
    <col min="3597" max="3597" width="0" style="1" hidden="1" customWidth="1"/>
    <col min="3598" max="3598" width="2.28515625" style="1" customWidth="1"/>
    <col min="3599" max="3836" width="12.42578125" style="1"/>
    <col min="3837" max="3837" width="2.42578125" style="1" customWidth="1"/>
    <col min="3838" max="3838" width="23.85546875" style="1" customWidth="1"/>
    <col min="3839" max="3839" width="18.28515625" style="1" customWidth="1"/>
    <col min="3840" max="3840" width="18.42578125" style="1" customWidth="1"/>
    <col min="3841" max="3841" width="19.42578125" style="1" customWidth="1"/>
    <col min="3842" max="3842" width="5.85546875" style="1" customWidth="1"/>
    <col min="3843" max="3843" width="12.28515625" style="1" customWidth="1"/>
    <col min="3844" max="3844" width="11.85546875" style="1" customWidth="1"/>
    <col min="3845" max="3845" width="15.140625" style="1" customWidth="1"/>
    <col min="3846" max="3847" width="13.7109375" style="1" customWidth="1"/>
    <col min="3848" max="3848" width="15" style="1" customWidth="1"/>
    <col min="3849" max="3849" width="12.28515625" style="1" customWidth="1"/>
    <col min="3850" max="3850" width="13" style="1" customWidth="1"/>
    <col min="3851" max="3851" width="3.85546875" style="1" customWidth="1"/>
    <col min="3852" max="3852" width="4.85546875" style="1" customWidth="1"/>
    <col min="3853" max="3853" width="0" style="1" hidden="1" customWidth="1"/>
    <col min="3854" max="3854" width="2.28515625" style="1" customWidth="1"/>
    <col min="3855" max="4092" width="12.42578125" style="1"/>
    <col min="4093" max="4093" width="2.42578125" style="1" customWidth="1"/>
    <col min="4094" max="4094" width="23.85546875" style="1" customWidth="1"/>
    <col min="4095" max="4095" width="18.28515625" style="1" customWidth="1"/>
    <col min="4096" max="4096" width="18.42578125" style="1" customWidth="1"/>
    <col min="4097" max="4097" width="19.42578125" style="1" customWidth="1"/>
    <col min="4098" max="4098" width="5.85546875" style="1" customWidth="1"/>
    <col min="4099" max="4099" width="12.28515625" style="1" customWidth="1"/>
    <col min="4100" max="4100" width="11.85546875" style="1" customWidth="1"/>
    <col min="4101" max="4101" width="15.140625" style="1" customWidth="1"/>
    <col min="4102" max="4103" width="13.7109375" style="1" customWidth="1"/>
    <col min="4104" max="4104" width="15" style="1" customWidth="1"/>
    <col min="4105" max="4105" width="12.28515625" style="1" customWidth="1"/>
    <col min="4106" max="4106" width="13" style="1" customWidth="1"/>
    <col min="4107" max="4107" width="3.85546875" style="1" customWidth="1"/>
    <col min="4108" max="4108" width="4.85546875" style="1" customWidth="1"/>
    <col min="4109" max="4109" width="0" style="1" hidden="1" customWidth="1"/>
    <col min="4110" max="4110" width="2.28515625" style="1" customWidth="1"/>
    <col min="4111" max="4348" width="12.42578125" style="1"/>
    <col min="4349" max="4349" width="2.42578125" style="1" customWidth="1"/>
    <col min="4350" max="4350" width="23.85546875" style="1" customWidth="1"/>
    <col min="4351" max="4351" width="18.28515625" style="1" customWidth="1"/>
    <col min="4352" max="4352" width="18.42578125" style="1" customWidth="1"/>
    <col min="4353" max="4353" width="19.42578125" style="1" customWidth="1"/>
    <col min="4354" max="4354" width="5.85546875" style="1" customWidth="1"/>
    <col min="4355" max="4355" width="12.28515625" style="1" customWidth="1"/>
    <col min="4356" max="4356" width="11.85546875" style="1" customWidth="1"/>
    <col min="4357" max="4357" width="15.140625" style="1" customWidth="1"/>
    <col min="4358" max="4359" width="13.7109375" style="1" customWidth="1"/>
    <col min="4360" max="4360" width="15" style="1" customWidth="1"/>
    <col min="4361" max="4361" width="12.28515625" style="1" customWidth="1"/>
    <col min="4362" max="4362" width="13" style="1" customWidth="1"/>
    <col min="4363" max="4363" width="3.85546875" style="1" customWidth="1"/>
    <col min="4364" max="4364" width="4.85546875" style="1" customWidth="1"/>
    <col min="4365" max="4365" width="0" style="1" hidden="1" customWidth="1"/>
    <col min="4366" max="4366" width="2.28515625" style="1" customWidth="1"/>
    <col min="4367" max="4604" width="12.42578125" style="1"/>
    <col min="4605" max="4605" width="2.42578125" style="1" customWidth="1"/>
    <col min="4606" max="4606" width="23.85546875" style="1" customWidth="1"/>
    <col min="4607" max="4607" width="18.28515625" style="1" customWidth="1"/>
    <col min="4608" max="4608" width="18.42578125" style="1" customWidth="1"/>
    <col min="4609" max="4609" width="19.42578125" style="1" customWidth="1"/>
    <col min="4610" max="4610" width="5.85546875" style="1" customWidth="1"/>
    <col min="4611" max="4611" width="12.28515625" style="1" customWidth="1"/>
    <col min="4612" max="4612" width="11.85546875" style="1" customWidth="1"/>
    <col min="4613" max="4613" width="15.140625" style="1" customWidth="1"/>
    <col min="4614" max="4615" width="13.7109375" style="1" customWidth="1"/>
    <col min="4616" max="4616" width="15" style="1" customWidth="1"/>
    <col min="4617" max="4617" width="12.28515625" style="1" customWidth="1"/>
    <col min="4618" max="4618" width="13" style="1" customWidth="1"/>
    <col min="4619" max="4619" width="3.85546875" style="1" customWidth="1"/>
    <col min="4620" max="4620" width="4.85546875" style="1" customWidth="1"/>
    <col min="4621" max="4621" width="0" style="1" hidden="1" customWidth="1"/>
    <col min="4622" max="4622" width="2.28515625" style="1" customWidth="1"/>
    <col min="4623" max="4860" width="12.42578125" style="1"/>
    <col min="4861" max="4861" width="2.42578125" style="1" customWidth="1"/>
    <col min="4862" max="4862" width="23.85546875" style="1" customWidth="1"/>
    <col min="4863" max="4863" width="18.28515625" style="1" customWidth="1"/>
    <col min="4864" max="4864" width="18.42578125" style="1" customWidth="1"/>
    <col min="4865" max="4865" width="19.42578125" style="1" customWidth="1"/>
    <col min="4866" max="4866" width="5.85546875" style="1" customWidth="1"/>
    <col min="4867" max="4867" width="12.28515625" style="1" customWidth="1"/>
    <col min="4868" max="4868" width="11.85546875" style="1" customWidth="1"/>
    <col min="4869" max="4869" width="15.140625" style="1" customWidth="1"/>
    <col min="4870" max="4871" width="13.7109375" style="1" customWidth="1"/>
    <col min="4872" max="4872" width="15" style="1" customWidth="1"/>
    <col min="4873" max="4873" width="12.28515625" style="1" customWidth="1"/>
    <col min="4874" max="4874" width="13" style="1" customWidth="1"/>
    <col min="4875" max="4875" width="3.85546875" style="1" customWidth="1"/>
    <col min="4876" max="4876" width="4.85546875" style="1" customWidth="1"/>
    <col min="4877" max="4877" width="0" style="1" hidden="1" customWidth="1"/>
    <col min="4878" max="4878" width="2.28515625" style="1" customWidth="1"/>
    <col min="4879" max="5116" width="12.42578125" style="1"/>
    <col min="5117" max="5117" width="2.42578125" style="1" customWidth="1"/>
    <col min="5118" max="5118" width="23.85546875" style="1" customWidth="1"/>
    <col min="5119" max="5119" width="18.28515625" style="1" customWidth="1"/>
    <col min="5120" max="5120" width="18.42578125" style="1" customWidth="1"/>
    <col min="5121" max="5121" width="19.42578125" style="1" customWidth="1"/>
    <col min="5122" max="5122" width="5.85546875" style="1" customWidth="1"/>
    <col min="5123" max="5123" width="12.28515625" style="1" customWidth="1"/>
    <col min="5124" max="5124" width="11.85546875" style="1" customWidth="1"/>
    <col min="5125" max="5125" width="15.140625" style="1" customWidth="1"/>
    <col min="5126" max="5127" width="13.7109375" style="1" customWidth="1"/>
    <col min="5128" max="5128" width="15" style="1" customWidth="1"/>
    <col min="5129" max="5129" width="12.28515625" style="1" customWidth="1"/>
    <col min="5130" max="5130" width="13" style="1" customWidth="1"/>
    <col min="5131" max="5131" width="3.85546875" style="1" customWidth="1"/>
    <col min="5132" max="5132" width="4.85546875" style="1" customWidth="1"/>
    <col min="5133" max="5133" width="0" style="1" hidden="1" customWidth="1"/>
    <col min="5134" max="5134" width="2.28515625" style="1" customWidth="1"/>
    <col min="5135" max="5372" width="12.42578125" style="1"/>
    <col min="5373" max="5373" width="2.42578125" style="1" customWidth="1"/>
    <col min="5374" max="5374" width="23.85546875" style="1" customWidth="1"/>
    <col min="5375" max="5375" width="18.28515625" style="1" customWidth="1"/>
    <col min="5376" max="5376" width="18.42578125" style="1" customWidth="1"/>
    <col min="5377" max="5377" width="19.42578125" style="1" customWidth="1"/>
    <col min="5378" max="5378" width="5.85546875" style="1" customWidth="1"/>
    <col min="5379" max="5379" width="12.28515625" style="1" customWidth="1"/>
    <col min="5380" max="5380" width="11.85546875" style="1" customWidth="1"/>
    <col min="5381" max="5381" width="15.140625" style="1" customWidth="1"/>
    <col min="5382" max="5383" width="13.7109375" style="1" customWidth="1"/>
    <col min="5384" max="5384" width="15" style="1" customWidth="1"/>
    <col min="5385" max="5385" width="12.28515625" style="1" customWidth="1"/>
    <col min="5386" max="5386" width="13" style="1" customWidth="1"/>
    <col min="5387" max="5387" width="3.85546875" style="1" customWidth="1"/>
    <col min="5388" max="5388" width="4.85546875" style="1" customWidth="1"/>
    <col min="5389" max="5389" width="0" style="1" hidden="1" customWidth="1"/>
    <col min="5390" max="5390" width="2.28515625" style="1" customWidth="1"/>
    <col min="5391" max="5628" width="12.42578125" style="1"/>
    <col min="5629" max="5629" width="2.42578125" style="1" customWidth="1"/>
    <col min="5630" max="5630" width="23.85546875" style="1" customWidth="1"/>
    <col min="5631" max="5631" width="18.28515625" style="1" customWidth="1"/>
    <col min="5632" max="5632" width="18.42578125" style="1" customWidth="1"/>
    <col min="5633" max="5633" width="19.42578125" style="1" customWidth="1"/>
    <col min="5634" max="5634" width="5.85546875" style="1" customWidth="1"/>
    <col min="5635" max="5635" width="12.28515625" style="1" customWidth="1"/>
    <col min="5636" max="5636" width="11.85546875" style="1" customWidth="1"/>
    <col min="5637" max="5637" width="15.140625" style="1" customWidth="1"/>
    <col min="5638" max="5639" width="13.7109375" style="1" customWidth="1"/>
    <col min="5640" max="5640" width="15" style="1" customWidth="1"/>
    <col min="5641" max="5641" width="12.28515625" style="1" customWidth="1"/>
    <col min="5642" max="5642" width="13" style="1" customWidth="1"/>
    <col min="5643" max="5643" width="3.85546875" style="1" customWidth="1"/>
    <col min="5644" max="5644" width="4.85546875" style="1" customWidth="1"/>
    <col min="5645" max="5645" width="0" style="1" hidden="1" customWidth="1"/>
    <col min="5646" max="5646" width="2.28515625" style="1" customWidth="1"/>
    <col min="5647" max="5884" width="12.42578125" style="1"/>
    <col min="5885" max="5885" width="2.42578125" style="1" customWidth="1"/>
    <col min="5886" max="5886" width="23.85546875" style="1" customWidth="1"/>
    <col min="5887" max="5887" width="18.28515625" style="1" customWidth="1"/>
    <col min="5888" max="5888" width="18.42578125" style="1" customWidth="1"/>
    <col min="5889" max="5889" width="19.42578125" style="1" customWidth="1"/>
    <col min="5890" max="5890" width="5.85546875" style="1" customWidth="1"/>
    <col min="5891" max="5891" width="12.28515625" style="1" customWidth="1"/>
    <col min="5892" max="5892" width="11.85546875" style="1" customWidth="1"/>
    <col min="5893" max="5893" width="15.140625" style="1" customWidth="1"/>
    <col min="5894" max="5895" width="13.7109375" style="1" customWidth="1"/>
    <col min="5896" max="5896" width="15" style="1" customWidth="1"/>
    <col min="5897" max="5897" width="12.28515625" style="1" customWidth="1"/>
    <col min="5898" max="5898" width="13" style="1" customWidth="1"/>
    <col min="5899" max="5899" width="3.85546875" style="1" customWidth="1"/>
    <col min="5900" max="5900" width="4.85546875" style="1" customWidth="1"/>
    <col min="5901" max="5901" width="0" style="1" hidden="1" customWidth="1"/>
    <col min="5902" max="5902" width="2.28515625" style="1" customWidth="1"/>
    <col min="5903" max="6140" width="12.42578125" style="1"/>
    <col min="6141" max="6141" width="2.42578125" style="1" customWidth="1"/>
    <col min="6142" max="6142" width="23.85546875" style="1" customWidth="1"/>
    <col min="6143" max="6143" width="18.28515625" style="1" customWidth="1"/>
    <col min="6144" max="6144" width="18.42578125" style="1" customWidth="1"/>
    <col min="6145" max="6145" width="19.42578125" style="1" customWidth="1"/>
    <col min="6146" max="6146" width="5.85546875" style="1" customWidth="1"/>
    <col min="6147" max="6147" width="12.28515625" style="1" customWidth="1"/>
    <col min="6148" max="6148" width="11.85546875" style="1" customWidth="1"/>
    <col min="6149" max="6149" width="15.140625" style="1" customWidth="1"/>
    <col min="6150" max="6151" width="13.7109375" style="1" customWidth="1"/>
    <col min="6152" max="6152" width="15" style="1" customWidth="1"/>
    <col min="6153" max="6153" width="12.28515625" style="1" customWidth="1"/>
    <col min="6154" max="6154" width="13" style="1" customWidth="1"/>
    <col min="6155" max="6155" width="3.85546875" style="1" customWidth="1"/>
    <col min="6156" max="6156" width="4.85546875" style="1" customWidth="1"/>
    <col min="6157" max="6157" width="0" style="1" hidden="1" customWidth="1"/>
    <col min="6158" max="6158" width="2.28515625" style="1" customWidth="1"/>
    <col min="6159" max="6396" width="12.42578125" style="1"/>
    <col min="6397" max="6397" width="2.42578125" style="1" customWidth="1"/>
    <col min="6398" max="6398" width="23.85546875" style="1" customWidth="1"/>
    <col min="6399" max="6399" width="18.28515625" style="1" customWidth="1"/>
    <col min="6400" max="6400" width="18.42578125" style="1" customWidth="1"/>
    <col min="6401" max="6401" width="19.42578125" style="1" customWidth="1"/>
    <col min="6402" max="6402" width="5.85546875" style="1" customWidth="1"/>
    <col min="6403" max="6403" width="12.28515625" style="1" customWidth="1"/>
    <col min="6404" max="6404" width="11.85546875" style="1" customWidth="1"/>
    <col min="6405" max="6405" width="15.140625" style="1" customWidth="1"/>
    <col min="6406" max="6407" width="13.7109375" style="1" customWidth="1"/>
    <col min="6408" max="6408" width="15" style="1" customWidth="1"/>
    <col min="6409" max="6409" width="12.28515625" style="1" customWidth="1"/>
    <col min="6410" max="6410" width="13" style="1" customWidth="1"/>
    <col min="6411" max="6411" width="3.85546875" style="1" customWidth="1"/>
    <col min="6412" max="6412" width="4.85546875" style="1" customWidth="1"/>
    <col min="6413" max="6413" width="0" style="1" hidden="1" customWidth="1"/>
    <col min="6414" max="6414" width="2.28515625" style="1" customWidth="1"/>
    <col min="6415" max="6652" width="12.42578125" style="1"/>
    <col min="6653" max="6653" width="2.42578125" style="1" customWidth="1"/>
    <col min="6654" max="6654" width="23.85546875" style="1" customWidth="1"/>
    <col min="6655" max="6655" width="18.28515625" style="1" customWidth="1"/>
    <col min="6656" max="6656" width="18.42578125" style="1" customWidth="1"/>
    <col min="6657" max="6657" width="19.42578125" style="1" customWidth="1"/>
    <col min="6658" max="6658" width="5.85546875" style="1" customWidth="1"/>
    <col min="6659" max="6659" width="12.28515625" style="1" customWidth="1"/>
    <col min="6660" max="6660" width="11.85546875" style="1" customWidth="1"/>
    <col min="6661" max="6661" width="15.140625" style="1" customWidth="1"/>
    <col min="6662" max="6663" width="13.7109375" style="1" customWidth="1"/>
    <col min="6664" max="6664" width="15" style="1" customWidth="1"/>
    <col min="6665" max="6665" width="12.28515625" style="1" customWidth="1"/>
    <col min="6666" max="6666" width="13" style="1" customWidth="1"/>
    <col min="6667" max="6667" width="3.85546875" style="1" customWidth="1"/>
    <col min="6668" max="6668" width="4.85546875" style="1" customWidth="1"/>
    <col min="6669" max="6669" width="0" style="1" hidden="1" customWidth="1"/>
    <col min="6670" max="6670" width="2.28515625" style="1" customWidth="1"/>
    <col min="6671" max="6908" width="12.42578125" style="1"/>
    <col min="6909" max="6909" width="2.42578125" style="1" customWidth="1"/>
    <col min="6910" max="6910" width="23.85546875" style="1" customWidth="1"/>
    <col min="6911" max="6911" width="18.28515625" style="1" customWidth="1"/>
    <col min="6912" max="6912" width="18.42578125" style="1" customWidth="1"/>
    <col min="6913" max="6913" width="19.42578125" style="1" customWidth="1"/>
    <col min="6914" max="6914" width="5.85546875" style="1" customWidth="1"/>
    <col min="6915" max="6915" width="12.28515625" style="1" customWidth="1"/>
    <col min="6916" max="6916" width="11.85546875" style="1" customWidth="1"/>
    <col min="6917" max="6917" width="15.140625" style="1" customWidth="1"/>
    <col min="6918" max="6919" width="13.7109375" style="1" customWidth="1"/>
    <col min="6920" max="6920" width="15" style="1" customWidth="1"/>
    <col min="6921" max="6921" width="12.28515625" style="1" customWidth="1"/>
    <col min="6922" max="6922" width="13" style="1" customWidth="1"/>
    <col min="6923" max="6923" width="3.85546875" style="1" customWidth="1"/>
    <col min="6924" max="6924" width="4.85546875" style="1" customWidth="1"/>
    <col min="6925" max="6925" width="0" style="1" hidden="1" customWidth="1"/>
    <col min="6926" max="6926" width="2.28515625" style="1" customWidth="1"/>
    <col min="6927" max="7164" width="12.42578125" style="1"/>
    <col min="7165" max="7165" width="2.42578125" style="1" customWidth="1"/>
    <col min="7166" max="7166" width="23.85546875" style="1" customWidth="1"/>
    <col min="7167" max="7167" width="18.28515625" style="1" customWidth="1"/>
    <col min="7168" max="7168" width="18.42578125" style="1" customWidth="1"/>
    <col min="7169" max="7169" width="19.42578125" style="1" customWidth="1"/>
    <col min="7170" max="7170" width="5.85546875" style="1" customWidth="1"/>
    <col min="7171" max="7171" width="12.28515625" style="1" customWidth="1"/>
    <col min="7172" max="7172" width="11.85546875" style="1" customWidth="1"/>
    <col min="7173" max="7173" width="15.140625" style="1" customWidth="1"/>
    <col min="7174" max="7175" width="13.7109375" style="1" customWidth="1"/>
    <col min="7176" max="7176" width="15" style="1" customWidth="1"/>
    <col min="7177" max="7177" width="12.28515625" style="1" customWidth="1"/>
    <col min="7178" max="7178" width="13" style="1" customWidth="1"/>
    <col min="7179" max="7179" width="3.85546875" style="1" customWidth="1"/>
    <col min="7180" max="7180" width="4.85546875" style="1" customWidth="1"/>
    <col min="7181" max="7181" width="0" style="1" hidden="1" customWidth="1"/>
    <col min="7182" max="7182" width="2.28515625" style="1" customWidth="1"/>
    <col min="7183" max="7420" width="12.42578125" style="1"/>
    <col min="7421" max="7421" width="2.42578125" style="1" customWidth="1"/>
    <col min="7422" max="7422" width="23.85546875" style="1" customWidth="1"/>
    <col min="7423" max="7423" width="18.28515625" style="1" customWidth="1"/>
    <col min="7424" max="7424" width="18.42578125" style="1" customWidth="1"/>
    <col min="7425" max="7425" width="19.42578125" style="1" customWidth="1"/>
    <col min="7426" max="7426" width="5.85546875" style="1" customWidth="1"/>
    <col min="7427" max="7427" width="12.28515625" style="1" customWidth="1"/>
    <col min="7428" max="7428" width="11.85546875" style="1" customWidth="1"/>
    <col min="7429" max="7429" width="15.140625" style="1" customWidth="1"/>
    <col min="7430" max="7431" width="13.7109375" style="1" customWidth="1"/>
    <col min="7432" max="7432" width="15" style="1" customWidth="1"/>
    <col min="7433" max="7433" width="12.28515625" style="1" customWidth="1"/>
    <col min="7434" max="7434" width="13" style="1" customWidth="1"/>
    <col min="7435" max="7435" width="3.85546875" style="1" customWidth="1"/>
    <col min="7436" max="7436" width="4.85546875" style="1" customWidth="1"/>
    <col min="7437" max="7437" width="0" style="1" hidden="1" customWidth="1"/>
    <col min="7438" max="7438" width="2.28515625" style="1" customWidth="1"/>
    <col min="7439" max="7676" width="12.42578125" style="1"/>
    <col min="7677" max="7677" width="2.42578125" style="1" customWidth="1"/>
    <col min="7678" max="7678" width="23.85546875" style="1" customWidth="1"/>
    <col min="7679" max="7679" width="18.28515625" style="1" customWidth="1"/>
    <col min="7680" max="7680" width="18.42578125" style="1" customWidth="1"/>
    <col min="7681" max="7681" width="19.42578125" style="1" customWidth="1"/>
    <col min="7682" max="7682" width="5.85546875" style="1" customWidth="1"/>
    <col min="7683" max="7683" width="12.28515625" style="1" customWidth="1"/>
    <col min="7684" max="7684" width="11.85546875" style="1" customWidth="1"/>
    <col min="7685" max="7685" width="15.140625" style="1" customWidth="1"/>
    <col min="7686" max="7687" width="13.7109375" style="1" customWidth="1"/>
    <col min="7688" max="7688" width="15" style="1" customWidth="1"/>
    <col min="7689" max="7689" width="12.28515625" style="1" customWidth="1"/>
    <col min="7690" max="7690" width="13" style="1" customWidth="1"/>
    <col min="7691" max="7691" width="3.85546875" style="1" customWidth="1"/>
    <col min="7692" max="7692" width="4.85546875" style="1" customWidth="1"/>
    <col min="7693" max="7693" width="0" style="1" hidden="1" customWidth="1"/>
    <col min="7694" max="7694" width="2.28515625" style="1" customWidth="1"/>
    <col min="7695" max="7932" width="12.42578125" style="1"/>
    <col min="7933" max="7933" width="2.42578125" style="1" customWidth="1"/>
    <col min="7934" max="7934" width="23.85546875" style="1" customWidth="1"/>
    <col min="7935" max="7935" width="18.28515625" style="1" customWidth="1"/>
    <col min="7936" max="7936" width="18.42578125" style="1" customWidth="1"/>
    <col min="7937" max="7937" width="19.42578125" style="1" customWidth="1"/>
    <col min="7938" max="7938" width="5.85546875" style="1" customWidth="1"/>
    <col min="7939" max="7939" width="12.28515625" style="1" customWidth="1"/>
    <col min="7940" max="7940" width="11.85546875" style="1" customWidth="1"/>
    <col min="7941" max="7941" width="15.140625" style="1" customWidth="1"/>
    <col min="7942" max="7943" width="13.7109375" style="1" customWidth="1"/>
    <col min="7944" max="7944" width="15" style="1" customWidth="1"/>
    <col min="7945" max="7945" width="12.28515625" style="1" customWidth="1"/>
    <col min="7946" max="7946" width="13" style="1" customWidth="1"/>
    <col min="7947" max="7947" width="3.85546875" style="1" customWidth="1"/>
    <col min="7948" max="7948" width="4.85546875" style="1" customWidth="1"/>
    <col min="7949" max="7949" width="0" style="1" hidden="1" customWidth="1"/>
    <col min="7950" max="7950" width="2.28515625" style="1" customWidth="1"/>
    <col min="7951" max="8188" width="12.42578125" style="1"/>
    <col min="8189" max="8189" width="2.42578125" style="1" customWidth="1"/>
    <col min="8190" max="8190" width="23.85546875" style="1" customWidth="1"/>
    <col min="8191" max="8191" width="18.28515625" style="1" customWidth="1"/>
    <col min="8192" max="8192" width="18.42578125" style="1" customWidth="1"/>
    <col min="8193" max="8193" width="19.42578125" style="1" customWidth="1"/>
    <col min="8194" max="8194" width="5.85546875" style="1" customWidth="1"/>
    <col min="8195" max="8195" width="12.28515625" style="1" customWidth="1"/>
    <col min="8196" max="8196" width="11.85546875" style="1" customWidth="1"/>
    <col min="8197" max="8197" width="15.140625" style="1" customWidth="1"/>
    <col min="8198" max="8199" width="13.7109375" style="1" customWidth="1"/>
    <col min="8200" max="8200" width="15" style="1" customWidth="1"/>
    <col min="8201" max="8201" width="12.28515625" style="1" customWidth="1"/>
    <col min="8202" max="8202" width="13" style="1" customWidth="1"/>
    <col min="8203" max="8203" width="3.85546875" style="1" customWidth="1"/>
    <col min="8204" max="8204" width="4.85546875" style="1" customWidth="1"/>
    <col min="8205" max="8205" width="0" style="1" hidden="1" customWidth="1"/>
    <col min="8206" max="8206" width="2.28515625" style="1" customWidth="1"/>
    <col min="8207" max="8444" width="12.42578125" style="1"/>
    <col min="8445" max="8445" width="2.42578125" style="1" customWidth="1"/>
    <col min="8446" max="8446" width="23.85546875" style="1" customWidth="1"/>
    <col min="8447" max="8447" width="18.28515625" style="1" customWidth="1"/>
    <col min="8448" max="8448" width="18.42578125" style="1" customWidth="1"/>
    <col min="8449" max="8449" width="19.42578125" style="1" customWidth="1"/>
    <col min="8450" max="8450" width="5.85546875" style="1" customWidth="1"/>
    <col min="8451" max="8451" width="12.28515625" style="1" customWidth="1"/>
    <col min="8452" max="8452" width="11.85546875" style="1" customWidth="1"/>
    <col min="8453" max="8453" width="15.140625" style="1" customWidth="1"/>
    <col min="8454" max="8455" width="13.7109375" style="1" customWidth="1"/>
    <col min="8456" max="8456" width="15" style="1" customWidth="1"/>
    <col min="8457" max="8457" width="12.28515625" style="1" customWidth="1"/>
    <col min="8458" max="8458" width="13" style="1" customWidth="1"/>
    <col min="8459" max="8459" width="3.85546875" style="1" customWidth="1"/>
    <col min="8460" max="8460" width="4.85546875" style="1" customWidth="1"/>
    <col min="8461" max="8461" width="0" style="1" hidden="1" customWidth="1"/>
    <col min="8462" max="8462" width="2.28515625" style="1" customWidth="1"/>
    <col min="8463" max="8700" width="12.42578125" style="1"/>
    <col min="8701" max="8701" width="2.42578125" style="1" customWidth="1"/>
    <col min="8702" max="8702" width="23.85546875" style="1" customWidth="1"/>
    <col min="8703" max="8703" width="18.28515625" style="1" customWidth="1"/>
    <col min="8704" max="8704" width="18.42578125" style="1" customWidth="1"/>
    <col min="8705" max="8705" width="19.42578125" style="1" customWidth="1"/>
    <col min="8706" max="8706" width="5.85546875" style="1" customWidth="1"/>
    <col min="8707" max="8707" width="12.28515625" style="1" customWidth="1"/>
    <col min="8708" max="8708" width="11.85546875" style="1" customWidth="1"/>
    <col min="8709" max="8709" width="15.140625" style="1" customWidth="1"/>
    <col min="8710" max="8711" width="13.7109375" style="1" customWidth="1"/>
    <col min="8712" max="8712" width="15" style="1" customWidth="1"/>
    <col min="8713" max="8713" width="12.28515625" style="1" customWidth="1"/>
    <col min="8714" max="8714" width="13" style="1" customWidth="1"/>
    <col min="8715" max="8715" width="3.85546875" style="1" customWidth="1"/>
    <col min="8716" max="8716" width="4.85546875" style="1" customWidth="1"/>
    <col min="8717" max="8717" width="0" style="1" hidden="1" customWidth="1"/>
    <col min="8718" max="8718" width="2.28515625" style="1" customWidth="1"/>
    <col min="8719" max="8956" width="12.42578125" style="1"/>
    <col min="8957" max="8957" width="2.42578125" style="1" customWidth="1"/>
    <col min="8958" max="8958" width="23.85546875" style="1" customWidth="1"/>
    <col min="8959" max="8959" width="18.28515625" style="1" customWidth="1"/>
    <col min="8960" max="8960" width="18.42578125" style="1" customWidth="1"/>
    <col min="8961" max="8961" width="19.42578125" style="1" customWidth="1"/>
    <col min="8962" max="8962" width="5.85546875" style="1" customWidth="1"/>
    <col min="8963" max="8963" width="12.28515625" style="1" customWidth="1"/>
    <col min="8964" max="8964" width="11.85546875" style="1" customWidth="1"/>
    <col min="8965" max="8965" width="15.140625" style="1" customWidth="1"/>
    <col min="8966" max="8967" width="13.7109375" style="1" customWidth="1"/>
    <col min="8968" max="8968" width="15" style="1" customWidth="1"/>
    <col min="8969" max="8969" width="12.28515625" style="1" customWidth="1"/>
    <col min="8970" max="8970" width="13" style="1" customWidth="1"/>
    <col min="8971" max="8971" width="3.85546875" style="1" customWidth="1"/>
    <col min="8972" max="8972" width="4.85546875" style="1" customWidth="1"/>
    <col min="8973" max="8973" width="0" style="1" hidden="1" customWidth="1"/>
    <col min="8974" max="8974" width="2.28515625" style="1" customWidth="1"/>
    <col min="8975" max="9212" width="12.42578125" style="1"/>
    <col min="9213" max="9213" width="2.42578125" style="1" customWidth="1"/>
    <col min="9214" max="9214" width="23.85546875" style="1" customWidth="1"/>
    <col min="9215" max="9215" width="18.28515625" style="1" customWidth="1"/>
    <col min="9216" max="9216" width="18.42578125" style="1" customWidth="1"/>
    <col min="9217" max="9217" width="19.42578125" style="1" customWidth="1"/>
    <col min="9218" max="9218" width="5.85546875" style="1" customWidth="1"/>
    <col min="9219" max="9219" width="12.28515625" style="1" customWidth="1"/>
    <col min="9220" max="9220" width="11.85546875" style="1" customWidth="1"/>
    <col min="9221" max="9221" width="15.140625" style="1" customWidth="1"/>
    <col min="9222" max="9223" width="13.7109375" style="1" customWidth="1"/>
    <col min="9224" max="9224" width="15" style="1" customWidth="1"/>
    <col min="9225" max="9225" width="12.28515625" style="1" customWidth="1"/>
    <col min="9226" max="9226" width="13" style="1" customWidth="1"/>
    <col min="9227" max="9227" width="3.85546875" style="1" customWidth="1"/>
    <col min="9228" max="9228" width="4.85546875" style="1" customWidth="1"/>
    <col min="9229" max="9229" width="0" style="1" hidden="1" customWidth="1"/>
    <col min="9230" max="9230" width="2.28515625" style="1" customWidth="1"/>
    <col min="9231" max="9468" width="12.42578125" style="1"/>
    <col min="9469" max="9469" width="2.42578125" style="1" customWidth="1"/>
    <col min="9470" max="9470" width="23.85546875" style="1" customWidth="1"/>
    <col min="9471" max="9471" width="18.28515625" style="1" customWidth="1"/>
    <col min="9472" max="9472" width="18.42578125" style="1" customWidth="1"/>
    <col min="9473" max="9473" width="19.42578125" style="1" customWidth="1"/>
    <col min="9474" max="9474" width="5.85546875" style="1" customWidth="1"/>
    <col min="9475" max="9475" width="12.28515625" style="1" customWidth="1"/>
    <col min="9476" max="9476" width="11.85546875" style="1" customWidth="1"/>
    <col min="9477" max="9477" width="15.140625" style="1" customWidth="1"/>
    <col min="9478" max="9479" width="13.7109375" style="1" customWidth="1"/>
    <col min="9480" max="9480" width="15" style="1" customWidth="1"/>
    <col min="9481" max="9481" width="12.28515625" style="1" customWidth="1"/>
    <col min="9482" max="9482" width="13" style="1" customWidth="1"/>
    <col min="9483" max="9483" width="3.85546875" style="1" customWidth="1"/>
    <col min="9484" max="9484" width="4.85546875" style="1" customWidth="1"/>
    <col min="9485" max="9485" width="0" style="1" hidden="1" customWidth="1"/>
    <col min="9486" max="9486" width="2.28515625" style="1" customWidth="1"/>
    <col min="9487" max="9724" width="12.42578125" style="1"/>
    <col min="9725" max="9725" width="2.42578125" style="1" customWidth="1"/>
    <col min="9726" max="9726" width="23.85546875" style="1" customWidth="1"/>
    <col min="9727" max="9727" width="18.28515625" style="1" customWidth="1"/>
    <col min="9728" max="9728" width="18.42578125" style="1" customWidth="1"/>
    <col min="9729" max="9729" width="19.42578125" style="1" customWidth="1"/>
    <col min="9730" max="9730" width="5.85546875" style="1" customWidth="1"/>
    <col min="9731" max="9731" width="12.28515625" style="1" customWidth="1"/>
    <col min="9732" max="9732" width="11.85546875" style="1" customWidth="1"/>
    <col min="9733" max="9733" width="15.140625" style="1" customWidth="1"/>
    <col min="9734" max="9735" width="13.7109375" style="1" customWidth="1"/>
    <col min="9736" max="9736" width="15" style="1" customWidth="1"/>
    <col min="9737" max="9737" width="12.28515625" style="1" customWidth="1"/>
    <col min="9738" max="9738" width="13" style="1" customWidth="1"/>
    <col min="9739" max="9739" width="3.85546875" style="1" customWidth="1"/>
    <col min="9740" max="9740" width="4.85546875" style="1" customWidth="1"/>
    <col min="9741" max="9741" width="0" style="1" hidden="1" customWidth="1"/>
    <col min="9742" max="9742" width="2.28515625" style="1" customWidth="1"/>
    <col min="9743" max="9980" width="12.42578125" style="1"/>
    <col min="9981" max="9981" width="2.42578125" style="1" customWidth="1"/>
    <col min="9982" max="9982" width="23.85546875" style="1" customWidth="1"/>
    <col min="9983" max="9983" width="18.28515625" style="1" customWidth="1"/>
    <col min="9984" max="9984" width="18.42578125" style="1" customWidth="1"/>
    <col min="9985" max="9985" width="19.42578125" style="1" customWidth="1"/>
    <col min="9986" max="9986" width="5.85546875" style="1" customWidth="1"/>
    <col min="9987" max="9987" width="12.28515625" style="1" customWidth="1"/>
    <col min="9988" max="9988" width="11.85546875" style="1" customWidth="1"/>
    <col min="9989" max="9989" width="15.140625" style="1" customWidth="1"/>
    <col min="9990" max="9991" width="13.7109375" style="1" customWidth="1"/>
    <col min="9992" max="9992" width="15" style="1" customWidth="1"/>
    <col min="9993" max="9993" width="12.28515625" style="1" customWidth="1"/>
    <col min="9994" max="9994" width="13" style="1" customWidth="1"/>
    <col min="9995" max="9995" width="3.85546875" style="1" customWidth="1"/>
    <col min="9996" max="9996" width="4.85546875" style="1" customWidth="1"/>
    <col min="9997" max="9997" width="0" style="1" hidden="1" customWidth="1"/>
    <col min="9998" max="9998" width="2.28515625" style="1" customWidth="1"/>
    <col min="9999" max="10236" width="12.42578125" style="1"/>
    <col min="10237" max="10237" width="2.42578125" style="1" customWidth="1"/>
    <col min="10238" max="10238" width="23.85546875" style="1" customWidth="1"/>
    <col min="10239" max="10239" width="18.28515625" style="1" customWidth="1"/>
    <col min="10240" max="10240" width="18.42578125" style="1" customWidth="1"/>
    <col min="10241" max="10241" width="19.42578125" style="1" customWidth="1"/>
    <col min="10242" max="10242" width="5.85546875" style="1" customWidth="1"/>
    <col min="10243" max="10243" width="12.28515625" style="1" customWidth="1"/>
    <col min="10244" max="10244" width="11.85546875" style="1" customWidth="1"/>
    <col min="10245" max="10245" width="15.140625" style="1" customWidth="1"/>
    <col min="10246" max="10247" width="13.7109375" style="1" customWidth="1"/>
    <col min="10248" max="10248" width="15" style="1" customWidth="1"/>
    <col min="10249" max="10249" width="12.28515625" style="1" customWidth="1"/>
    <col min="10250" max="10250" width="13" style="1" customWidth="1"/>
    <col min="10251" max="10251" width="3.85546875" style="1" customWidth="1"/>
    <col min="10252" max="10252" width="4.85546875" style="1" customWidth="1"/>
    <col min="10253" max="10253" width="0" style="1" hidden="1" customWidth="1"/>
    <col min="10254" max="10254" width="2.28515625" style="1" customWidth="1"/>
    <col min="10255" max="10492" width="12.42578125" style="1"/>
    <col min="10493" max="10493" width="2.42578125" style="1" customWidth="1"/>
    <col min="10494" max="10494" width="23.85546875" style="1" customWidth="1"/>
    <col min="10495" max="10495" width="18.28515625" style="1" customWidth="1"/>
    <col min="10496" max="10496" width="18.42578125" style="1" customWidth="1"/>
    <col min="10497" max="10497" width="19.42578125" style="1" customWidth="1"/>
    <col min="10498" max="10498" width="5.85546875" style="1" customWidth="1"/>
    <col min="10499" max="10499" width="12.28515625" style="1" customWidth="1"/>
    <col min="10500" max="10500" width="11.85546875" style="1" customWidth="1"/>
    <col min="10501" max="10501" width="15.140625" style="1" customWidth="1"/>
    <col min="10502" max="10503" width="13.7109375" style="1" customWidth="1"/>
    <col min="10504" max="10504" width="15" style="1" customWidth="1"/>
    <col min="10505" max="10505" width="12.28515625" style="1" customWidth="1"/>
    <col min="10506" max="10506" width="13" style="1" customWidth="1"/>
    <col min="10507" max="10507" width="3.85546875" style="1" customWidth="1"/>
    <col min="10508" max="10508" width="4.85546875" style="1" customWidth="1"/>
    <col min="10509" max="10509" width="0" style="1" hidden="1" customWidth="1"/>
    <col min="10510" max="10510" width="2.28515625" style="1" customWidth="1"/>
    <col min="10511" max="10748" width="12.42578125" style="1"/>
    <col min="10749" max="10749" width="2.42578125" style="1" customWidth="1"/>
    <col min="10750" max="10750" width="23.85546875" style="1" customWidth="1"/>
    <col min="10751" max="10751" width="18.28515625" style="1" customWidth="1"/>
    <col min="10752" max="10752" width="18.42578125" style="1" customWidth="1"/>
    <col min="10753" max="10753" width="19.42578125" style="1" customWidth="1"/>
    <col min="10754" max="10754" width="5.85546875" style="1" customWidth="1"/>
    <col min="10755" max="10755" width="12.28515625" style="1" customWidth="1"/>
    <col min="10756" max="10756" width="11.85546875" style="1" customWidth="1"/>
    <col min="10757" max="10757" width="15.140625" style="1" customWidth="1"/>
    <col min="10758" max="10759" width="13.7109375" style="1" customWidth="1"/>
    <col min="10760" max="10760" width="15" style="1" customWidth="1"/>
    <col min="10761" max="10761" width="12.28515625" style="1" customWidth="1"/>
    <col min="10762" max="10762" width="13" style="1" customWidth="1"/>
    <col min="10763" max="10763" width="3.85546875" style="1" customWidth="1"/>
    <col min="10764" max="10764" width="4.85546875" style="1" customWidth="1"/>
    <col min="10765" max="10765" width="0" style="1" hidden="1" customWidth="1"/>
    <col min="10766" max="10766" width="2.28515625" style="1" customWidth="1"/>
    <col min="10767" max="11004" width="12.42578125" style="1"/>
    <col min="11005" max="11005" width="2.42578125" style="1" customWidth="1"/>
    <col min="11006" max="11006" width="23.85546875" style="1" customWidth="1"/>
    <col min="11007" max="11007" width="18.28515625" style="1" customWidth="1"/>
    <col min="11008" max="11008" width="18.42578125" style="1" customWidth="1"/>
    <col min="11009" max="11009" width="19.42578125" style="1" customWidth="1"/>
    <col min="11010" max="11010" width="5.85546875" style="1" customWidth="1"/>
    <col min="11011" max="11011" width="12.28515625" style="1" customWidth="1"/>
    <col min="11012" max="11012" width="11.85546875" style="1" customWidth="1"/>
    <col min="11013" max="11013" width="15.140625" style="1" customWidth="1"/>
    <col min="11014" max="11015" width="13.7109375" style="1" customWidth="1"/>
    <col min="11016" max="11016" width="15" style="1" customWidth="1"/>
    <col min="11017" max="11017" width="12.28515625" style="1" customWidth="1"/>
    <col min="11018" max="11018" width="13" style="1" customWidth="1"/>
    <col min="11019" max="11019" width="3.85546875" style="1" customWidth="1"/>
    <col min="11020" max="11020" width="4.85546875" style="1" customWidth="1"/>
    <col min="11021" max="11021" width="0" style="1" hidden="1" customWidth="1"/>
    <col min="11022" max="11022" width="2.28515625" style="1" customWidth="1"/>
    <col min="11023" max="11260" width="12.42578125" style="1"/>
    <col min="11261" max="11261" width="2.42578125" style="1" customWidth="1"/>
    <col min="11262" max="11262" width="23.85546875" style="1" customWidth="1"/>
    <col min="11263" max="11263" width="18.28515625" style="1" customWidth="1"/>
    <col min="11264" max="11264" width="18.42578125" style="1" customWidth="1"/>
    <col min="11265" max="11265" width="19.42578125" style="1" customWidth="1"/>
    <col min="11266" max="11266" width="5.85546875" style="1" customWidth="1"/>
    <col min="11267" max="11267" width="12.28515625" style="1" customWidth="1"/>
    <col min="11268" max="11268" width="11.85546875" style="1" customWidth="1"/>
    <col min="11269" max="11269" width="15.140625" style="1" customWidth="1"/>
    <col min="11270" max="11271" width="13.7109375" style="1" customWidth="1"/>
    <col min="11272" max="11272" width="15" style="1" customWidth="1"/>
    <col min="11273" max="11273" width="12.28515625" style="1" customWidth="1"/>
    <col min="11274" max="11274" width="13" style="1" customWidth="1"/>
    <col min="11275" max="11275" width="3.85546875" style="1" customWidth="1"/>
    <col min="11276" max="11276" width="4.85546875" style="1" customWidth="1"/>
    <col min="11277" max="11277" width="0" style="1" hidden="1" customWidth="1"/>
    <col min="11278" max="11278" width="2.28515625" style="1" customWidth="1"/>
    <col min="11279" max="11516" width="12.42578125" style="1"/>
    <col min="11517" max="11517" width="2.42578125" style="1" customWidth="1"/>
    <col min="11518" max="11518" width="23.85546875" style="1" customWidth="1"/>
    <col min="11519" max="11519" width="18.28515625" style="1" customWidth="1"/>
    <col min="11520" max="11520" width="18.42578125" style="1" customWidth="1"/>
    <col min="11521" max="11521" width="19.42578125" style="1" customWidth="1"/>
    <col min="11522" max="11522" width="5.85546875" style="1" customWidth="1"/>
    <col min="11523" max="11523" width="12.28515625" style="1" customWidth="1"/>
    <col min="11524" max="11524" width="11.85546875" style="1" customWidth="1"/>
    <col min="11525" max="11525" width="15.140625" style="1" customWidth="1"/>
    <col min="11526" max="11527" width="13.7109375" style="1" customWidth="1"/>
    <col min="11528" max="11528" width="15" style="1" customWidth="1"/>
    <col min="11529" max="11529" width="12.28515625" style="1" customWidth="1"/>
    <col min="11530" max="11530" width="13" style="1" customWidth="1"/>
    <col min="11531" max="11531" width="3.85546875" style="1" customWidth="1"/>
    <col min="11532" max="11532" width="4.85546875" style="1" customWidth="1"/>
    <col min="11533" max="11533" width="0" style="1" hidden="1" customWidth="1"/>
    <col min="11534" max="11534" width="2.28515625" style="1" customWidth="1"/>
    <col min="11535" max="11772" width="12.42578125" style="1"/>
    <col min="11773" max="11773" width="2.42578125" style="1" customWidth="1"/>
    <col min="11774" max="11774" width="23.85546875" style="1" customWidth="1"/>
    <col min="11775" max="11775" width="18.28515625" style="1" customWidth="1"/>
    <col min="11776" max="11776" width="18.42578125" style="1" customWidth="1"/>
    <col min="11777" max="11777" width="19.42578125" style="1" customWidth="1"/>
    <col min="11778" max="11778" width="5.85546875" style="1" customWidth="1"/>
    <col min="11779" max="11779" width="12.28515625" style="1" customWidth="1"/>
    <col min="11780" max="11780" width="11.85546875" style="1" customWidth="1"/>
    <col min="11781" max="11781" width="15.140625" style="1" customWidth="1"/>
    <col min="11782" max="11783" width="13.7109375" style="1" customWidth="1"/>
    <col min="11784" max="11784" width="15" style="1" customWidth="1"/>
    <col min="11785" max="11785" width="12.28515625" style="1" customWidth="1"/>
    <col min="11786" max="11786" width="13" style="1" customWidth="1"/>
    <col min="11787" max="11787" width="3.85546875" style="1" customWidth="1"/>
    <col min="11788" max="11788" width="4.85546875" style="1" customWidth="1"/>
    <col min="11789" max="11789" width="0" style="1" hidden="1" customWidth="1"/>
    <col min="11790" max="11790" width="2.28515625" style="1" customWidth="1"/>
    <col min="11791" max="12028" width="12.42578125" style="1"/>
    <col min="12029" max="12029" width="2.42578125" style="1" customWidth="1"/>
    <col min="12030" max="12030" width="23.85546875" style="1" customWidth="1"/>
    <col min="12031" max="12031" width="18.28515625" style="1" customWidth="1"/>
    <col min="12032" max="12032" width="18.42578125" style="1" customWidth="1"/>
    <col min="12033" max="12033" width="19.42578125" style="1" customWidth="1"/>
    <col min="12034" max="12034" width="5.85546875" style="1" customWidth="1"/>
    <col min="12035" max="12035" width="12.28515625" style="1" customWidth="1"/>
    <col min="12036" max="12036" width="11.85546875" style="1" customWidth="1"/>
    <col min="12037" max="12037" width="15.140625" style="1" customWidth="1"/>
    <col min="12038" max="12039" width="13.7109375" style="1" customWidth="1"/>
    <col min="12040" max="12040" width="15" style="1" customWidth="1"/>
    <col min="12041" max="12041" width="12.28515625" style="1" customWidth="1"/>
    <col min="12042" max="12042" width="13" style="1" customWidth="1"/>
    <col min="12043" max="12043" width="3.85546875" style="1" customWidth="1"/>
    <col min="12044" max="12044" width="4.85546875" style="1" customWidth="1"/>
    <col min="12045" max="12045" width="0" style="1" hidden="1" customWidth="1"/>
    <col min="12046" max="12046" width="2.28515625" style="1" customWidth="1"/>
    <col min="12047" max="12284" width="12.42578125" style="1"/>
    <col min="12285" max="12285" width="2.42578125" style="1" customWidth="1"/>
    <col min="12286" max="12286" width="23.85546875" style="1" customWidth="1"/>
    <col min="12287" max="12287" width="18.28515625" style="1" customWidth="1"/>
    <col min="12288" max="12288" width="18.42578125" style="1" customWidth="1"/>
    <col min="12289" max="12289" width="19.42578125" style="1" customWidth="1"/>
    <col min="12290" max="12290" width="5.85546875" style="1" customWidth="1"/>
    <col min="12291" max="12291" width="12.28515625" style="1" customWidth="1"/>
    <col min="12292" max="12292" width="11.85546875" style="1" customWidth="1"/>
    <col min="12293" max="12293" width="15.140625" style="1" customWidth="1"/>
    <col min="12294" max="12295" width="13.7109375" style="1" customWidth="1"/>
    <col min="12296" max="12296" width="15" style="1" customWidth="1"/>
    <col min="12297" max="12297" width="12.28515625" style="1" customWidth="1"/>
    <col min="12298" max="12298" width="13" style="1" customWidth="1"/>
    <col min="12299" max="12299" width="3.85546875" style="1" customWidth="1"/>
    <col min="12300" max="12300" width="4.85546875" style="1" customWidth="1"/>
    <col min="12301" max="12301" width="0" style="1" hidden="1" customWidth="1"/>
    <col min="12302" max="12302" width="2.28515625" style="1" customWidth="1"/>
    <col min="12303" max="12540" width="12.42578125" style="1"/>
    <col min="12541" max="12541" width="2.42578125" style="1" customWidth="1"/>
    <col min="12542" max="12542" width="23.85546875" style="1" customWidth="1"/>
    <col min="12543" max="12543" width="18.28515625" style="1" customWidth="1"/>
    <col min="12544" max="12544" width="18.42578125" style="1" customWidth="1"/>
    <col min="12545" max="12545" width="19.42578125" style="1" customWidth="1"/>
    <col min="12546" max="12546" width="5.85546875" style="1" customWidth="1"/>
    <col min="12547" max="12547" width="12.28515625" style="1" customWidth="1"/>
    <col min="12548" max="12548" width="11.85546875" style="1" customWidth="1"/>
    <col min="12549" max="12549" width="15.140625" style="1" customWidth="1"/>
    <col min="12550" max="12551" width="13.7109375" style="1" customWidth="1"/>
    <col min="12552" max="12552" width="15" style="1" customWidth="1"/>
    <col min="12553" max="12553" width="12.28515625" style="1" customWidth="1"/>
    <col min="12554" max="12554" width="13" style="1" customWidth="1"/>
    <col min="12555" max="12555" width="3.85546875" style="1" customWidth="1"/>
    <col min="12556" max="12556" width="4.85546875" style="1" customWidth="1"/>
    <col min="12557" max="12557" width="0" style="1" hidden="1" customWidth="1"/>
    <col min="12558" max="12558" width="2.28515625" style="1" customWidth="1"/>
    <col min="12559" max="12796" width="12.42578125" style="1"/>
    <col min="12797" max="12797" width="2.42578125" style="1" customWidth="1"/>
    <col min="12798" max="12798" width="23.85546875" style="1" customWidth="1"/>
    <col min="12799" max="12799" width="18.28515625" style="1" customWidth="1"/>
    <col min="12800" max="12800" width="18.42578125" style="1" customWidth="1"/>
    <col min="12801" max="12801" width="19.42578125" style="1" customWidth="1"/>
    <col min="12802" max="12802" width="5.85546875" style="1" customWidth="1"/>
    <col min="12803" max="12803" width="12.28515625" style="1" customWidth="1"/>
    <col min="12804" max="12804" width="11.85546875" style="1" customWidth="1"/>
    <col min="12805" max="12805" width="15.140625" style="1" customWidth="1"/>
    <col min="12806" max="12807" width="13.7109375" style="1" customWidth="1"/>
    <col min="12808" max="12808" width="15" style="1" customWidth="1"/>
    <col min="12809" max="12809" width="12.28515625" style="1" customWidth="1"/>
    <col min="12810" max="12810" width="13" style="1" customWidth="1"/>
    <col min="12811" max="12811" width="3.85546875" style="1" customWidth="1"/>
    <col min="12812" max="12812" width="4.85546875" style="1" customWidth="1"/>
    <col min="12813" max="12813" width="0" style="1" hidden="1" customWidth="1"/>
    <col min="12814" max="12814" width="2.28515625" style="1" customWidth="1"/>
    <col min="12815" max="13052" width="12.42578125" style="1"/>
    <col min="13053" max="13053" width="2.42578125" style="1" customWidth="1"/>
    <col min="13054" max="13054" width="23.85546875" style="1" customWidth="1"/>
    <col min="13055" max="13055" width="18.28515625" style="1" customWidth="1"/>
    <col min="13056" max="13056" width="18.42578125" style="1" customWidth="1"/>
    <col min="13057" max="13057" width="19.42578125" style="1" customWidth="1"/>
    <col min="13058" max="13058" width="5.85546875" style="1" customWidth="1"/>
    <col min="13059" max="13059" width="12.28515625" style="1" customWidth="1"/>
    <col min="13060" max="13060" width="11.85546875" style="1" customWidth="1"/>
    <col min="13061" max="13061" width="15.140625" style="1" customWidth="1"/>
    <col min="13062" max="13063" width="13.7109375" style="1" customWidth="1"/>
    <col min="13064" max="13064" width="15" style="1" customWidth="1"/>
    <col min="13065" max="13065" width="12.28515625" style="1" customWidth="1"/>
    <col min="13066" max="13066" width="13" style="1" customWidth="1"/>
    <col min="13067" max="13067" width="3.85546875" style="1" customWidth="1"/>
    <col min="13068" max="13068" width="4.85546875" style="1" customWidth="1"/>
    <col min="13069" max="13069" width="0" style="1" hidden="1" customWidth="1"/>
    <col min="13070" max="13070" width="2.28515625" style="1" customWidth="1"/>
    <col min="13071" max="13308" width="12.42578125" style="1"/>
    <col min="13309" max="13309" width="2.42578125" style="1" customWidth="1"/>
    <col min="13310" max="13310" width="23.85546875" style="1" customWidth="1"/>
    <col min="13311" max="13311" width="18.28515625" style="1" customWidth="1"/>
    <col min="13312" max="13312" width="18.42578125" style="1" customWidth="1"/>
    <col min="13313" max="13313" width="19.42578125" style="1" customWidth="1"/>
    <col min="13314" max="13314" width="5.85546875" style="1" customWidth="1"/>
    <col min="13315" max="13315" width="12.28515625" style="1" customWidth="1"/>
    <col min="13316" max="13316" width="11.85546875" style="1" customWidth="1"/>
    <col min="13317" max="13317" width="15.140625" style="1" customWidth="1"/>
    <col min="13318" max="13319" width="13.7109375" style="1" customWidth="1"/>
    <col min="13320" max="13320" width="15" style="1" customWidth="1"/>
    <col min="13321" max="13321" width="12.28515625" style="1" customWidth="1"/>
    <col min="13322" max="13322" width="13" style="1" customWidth="1"/>
    <col min="13323" max="13323" width="3.85546875" style="1" customWidth="1"/>
    <col min="13324" max="13324" width="4.85546875" style="1" customWidth="1"/>
    <col min="13325" max="13325" width="0" style="1" hidden="1" customWidth="1"/>
    <col min="13326" max="13326" width="2.28515625" style="1" customWidth="1"/>
    <col min="13327" max="13564" width="12.42578125" style="1"/>
    <col min="13565" max="13565" width="2.42578125" style="1" customWidth="1"/>
    <col min="13566" max="13566" width="23.85546875" style="1" customWidth="1"/>
    <col min="13567" max="13567" width="18.28515625" style="1" customWidth="1"/>
    <col min="13568" max="13568" width="18.42578125" style="1" customWidth="1"/>
    <col min="13569" max="13569" width="19.42578125" style="1" customWidth="1"/>
    <col min="13570" max="13570" width="5.85546875" style="1" customWidth="1"/>
    <col min="13571" max="13571" width="12.28515625" style="1" customWidth="1"/>
    <col min="13572" max="13572" width="11.85546875" style="1" customWidth="1"/>
    <col min="13573" max="13573" width="15.140625" style="1" customWidth="1"/>
    <col min="13574" max="13575" width="13.7109375" style="1" customWidth="1"/>
    <col min="13576" max="13576" width="15" style="1" customWidth="1"/>
    <col min="13577" max="13577" width="12.28515625" style="1" customWidth="1"/>
    <col min="13578" max="13578" width="13" style="1" customWidth="1"/>
    <col min="13579" max="13579" width="3.85546875" style="1" customWidth="1"/>
    <col min="13580" max="13580" width="4.85546875" style="1" customWidth="1"/>
    <col min="13581" max="13581" width="0" style="1" hidden="1" customWidth="1"/>
    <col min="13582" max="13582" width="2.28515625" style="1" customWidth="1"/>
    <col min="13583" max="13820" width="12.42578125" style="1"/>
    <col min="13821" max="13821" width="2.42578125" style="1" customWidth="1"/>
    <col min="13822" max="13822" width="23.85546875" style="1" customWidth="1"/>
    <col min="13823" max="13823" width="18.28515625" style="1" customWidth="1"/>
    <col min="13824" max="13824" width="18.42578125" style="1" customWidth="1"/>
    <col min="13825" max="13825" width="19.42578125" style="1" customWidth="1"/>
    <col min="13826" max="13826" width="5.85546875" style="1" customWidth="1"/>
    <col min="13827" max="13827" width="12.28515625" style="1" customWidth="1"/>
    <col min="13828" max="13828" width="11.85546875" style="1" customWidth="1"/>
    <col min="13829" max="13829" width="15.140625" style="1" customWidth="1"/>
    <col min="13830" max="13831" width="13.7109375" style="1" customWidth="1"/>
    <col min="13832" max="13832" width="15" style="1" customWidth="1"/>
    <col min="13833" max="13833" width="12.28515625" style="1" customWidth="1"/>
    <col min="13834" max="13834" width="13" style="1" customWidth="1"/>
    <col min="13835" max="13835" width="3.85546875" style="1" customWidth="1"/>
    <col min="13836" max="13836" width="4.85546875" style="1" customWidth="1"/>
    <col min="13837" max="13837" width="0" style="1" hidden="1" customWidth="1"/>
    <col min="13838" max="13838" width="2.28515625" style="1" customWidth="1"/>
    <col min="13839" max="14076" width="12.42578125" style="1"/>
    <col min="14077" max="14077" width="2.42578125" style="1" customWidth="1"/>
    <col min="14078" max="14078" width="23.85546875" style="1" customWidth="1"/>
    <col min="14079" max="14079" width="18.28515625" style="1" customWidth="1"/>
    <col min="14080" max="14080" width="18.42578125" style="1" customWidth="1"/>
    <col min="14081" max="14081" width="19.42578125" style="1" customWidth="1"/>
    <col min="14082" max="14082" width="5.85546875" style="1" customWidth="1"/>
    <col min="14083" max="14083" width="12.28515625" style="1" customWidth="1"/>
    <col min="14084" max="14084" width="11.85546875" style="1" customWidth="1"/>
    <col min="14085" max="14085" width="15.140625" style="1" customWidth="1"/>
    <col min="14086" max="14087" width="13.7109375" style="1" customWidth="1"/>
    <col min="14088" max="14088" width="15" style="1" customWidth="1"/>
    <col min="14089" max="14089" width="12.28515625" style="1" customWidth="1"/>
    <col min="14090" max="14090" width="13" style="1" customWidth="1"/>
    <col min="14091" max="14091" width="3.85546875" style="1" customWidth="1"/>
    <col min="14092" max="14092" width="4.85546875" style="1" customWidth="1"/>
    <col min="14093" max="14093" width="0" style="1" hidden="1" customWidth="1"/>
    <col min="14094" max="14094" width="2.28515625" style="1" customWidth="1"/>
    <col min="14095" max="14332" width="12.42578125" style="1"/>
    <col min="14333" max="14333" width="2.42578125" style="1" customWidth="1"/>
    <col min="14334" max="14334" width="23.85546875" style="1" customWidth="1"/>
    <col min="14335" max="14335" width="18.28515625" style="1" customWidth="1"/>
    <col min="14336" max="14336" width="18.42578125" style="1" customWidth="1"/>
    <col min="14337" max="14337" width="19.42578125" style="1" customWidth="1"/>
    <col min="14338" max="14338" width="5.85546875" style="1" customWidth="1"/>
    <col min="14339" max="14339" width="12.28515625" style="1" customWidth="1"/>
    <col min="14340" max="14340" width="11.85546875" style="1" customWidth="1"/>
    <col min="14341" max="14341" width="15.140625" style="1" customWidth="1"/>
    <col min="14342" max="14343" width="13.7109375" style="1" customWidth="1"/>
    <col min="14344" max="14344" width="15" style="1" customWidth="1"/>
    <col min="14345" max="14345" width="12.28515625" style="1" customWidth="1"/>
    <col min="14346" max="14346" width="13" style="1" customWidth="1"/>
    <col min="14347" max="14347" width="3.85546875" style="1" customWidth="1"/>
    <col min="14348" max="14348" width="4.85546875" style="1" customWidth="1"/>
    <col min="14349" max="14349" width="0" style="1" hidden="1" customWidth="1"/>
    <col min="14350" max="14350" width="2.28515625" style="1" customWidth="1"/>
    <col min="14351" max="14588" width="12.42578125" style="1"/>
    <col min="14589" max="14589" width="2.42578125" style="1" customWidth="1"/>
    <col min="14590" max="14590" width="23.85546875" style="1" customWidth="1"/>
    <col min="14591" max="14591" width="18.28515625" style="1" customWidth="1"/>
    <col min="14592" max="14592" width="18.42578125" style="1" customWidth="1"/>
    <col min="14593" max="14593" width="19.42578125" style="1" customWidth="1"/>
    <col min="14594" max="14594" width="5.85546875" style="1" customWidth="1"/>
    <col min="14595" max="14595" width="12.28515625" style="1" customWidth="1"/>
    <col min="14596" max="14596" width="11.85546875" style="1" customWidth="1"/>
    <col min="14597" max="14597" width="15.140625" style="1" customWidth="1"/>
    <col min="14598" max="14599" width="13.7109375" style="1" customWidth="1"/>
    <col min="14600" max="14600" width="15" style="1" customWidth="1"/>
    <col min="14601" max="14601" width="12.28515625" style="1" customWidth="1"/>
    <col min="14602" max="14602" width="13" style="1" customWidth="1"/>
    <col min="14603" max="14603" width="3.85546875" style="1" customWidth="1"/>
    <col min="14604" max="14604" width="4.85546875" style="1" customWidth="1"/>
    <col min="14605" max="14605" width="0" style="1" hidden="1" customWidth="1"/>
    <col min="14606" max="14606" width="2.28515625" style="1" customWidth="1"/>
    <col min="14607" max="14844" width="12.42578125" style="1"/>
    <col min="14845" max="14845" width="2.42578125" style="1" customWidth="1"/>
    <col min="14846" max="14846" width="23.85546875" style="1" customWidth="1"/>
    <col min="14847" max="14847" width="18.28515625" style="1" customWidth="1"/>
    <col min="14848" max="14848" width="18.42578125" style="1" customWidth="1"/>
    <col min="14849" max="14849" width="19.42578125" style="1" customWidth="1"/>
    <col min="14850" max="14850" width="5.85546875" style="1" customWidth="1"/>
    <col min="14851" max="14851" width="12.28515625" style="1" customWidth="1"/>
    <col min="14852" max="14852" width="11.85546875" style="1" customWidth="1"/>
    <col min="14853" max="14853" width="15.140625" style="1" customWidth="1"/>
    <col min="14854" max="14855" width="13.7109375" style="1" customWidth="1"/>
    <col min="14856" max="14856" width="15" style="1" customWidth="1"/>
    <col min="14857" max="14857" width="12.28515625" style="1" customWidth="1"/>
    <col min="14858" max="14858" width="13" style="1" customWidth="1"/>
    <col min="14859" max="14859" width="3.85546875" style="1" customWidth="1"/>
    <col min="14860" max="14860" width="4.85546875" style="1" customWidth="1"/>
    <col min="14861" max="14861" width="0" style="1" hidden="1" customWidth="1"/>
    <col min="14862" max="14862" width="2.28515625" style="1" customWidth="1"/>
    <col min="14863" max="15100" width="12.42578125" style="1"/>
    <col min="15101" max="15101" width="2.42578125" style="1" customWidth="1"/>
    <col min="15102" max="15102" width="23.85546875" style="1" customWidth="1"/>
    <col min="15103" max="15103" width="18.28515625" style="1" customWidth="1"/>
    <col min="15104" max="15104" width="18.42578125" style="1" customWidth="1"/>
    <col min="15105" max="15105" width="19.42578125" style="1" customWidth="1"/>
    <col min="15106" max="15106" width="5.85546875" style="1" customWidth="1"/>
    <col min="15107" max="15107" width="12.28515625" style="1" customWidth="1"/>
    <col min="15108" max="15108" width="11.85546875" style="1" customWidth="1"/>
    <col min="15109" max="15109" width="15.140625" style="1" customWidth="1"/>
    <col min="15110" max="15111" width="13.7109375" style="1" customWidth="1"/>
    <col min="15112" max="15112" width="15" style="1" customWidth="1"/>
    <col min="15113" max="15113" width="12.28515625" style="1" customWidth="1"/>
    <col min="15114" max="15114" width="13" style="1" customWidth="1"/>
    <col min="15115" max="15115" width="3.85546875" style="1" customWidth="1"/>
    <col min="15116" max="15116" width="4.85546875" style="1" customWidth="1"/>
    <col min="15117" max="15117" width="0" style="1" hidden="1" customWidth="1"/>
    <col min="15118" max="15118" width="2.28515625" style="1" customWidth="1"/>
    <col min="15119" max="15356" width="12.42578125" style="1"/>
    <col min="15357" max="15357" width="2.42578125" style="1" customWidth="1"/>
    <col min="15358" max="15358" width="23.85546875" style="1" customWidth="1"/>
    <col min="15359" max="15359" width="18.28515625" style="1" customWidth="1"/>
    <col min="15360" max="15360" width="18.42578125" style="1" customWidth="1"/>
    <col min="15361" max="15361" width="19.42578125" style="1" customWidth="1"/>
    <col min="15362" max="15362" width="5.85546875" style="1" customWidth="1"/>
    <col min="15363" max="15363" width="12.28515625" style="1" customWidth="1"/>
    <col min="15364" max="15364" width="11.85546875" style="1" customWidth="1"/>
    <col min="15365" max="15365" width="15.140625" style="1" customWidth="1"/>
    <col min="15366" max="15367" width="13.7109375" style="1" customWidth="1"/>
    <col min="15368" max="15368" width="15" style="1" customWidth="1"/>
    <col min="15369" max="15369" width="12.28515625" style="1" customWidth="1"/>
    <col min="15370" max="15370" width="13" style="1" customWidth="1"/>
    <col min="15371" max="15371" width="3.85546875" style="1" customWidth="1"/>
    <col min="15372" max="15372" width="4.85546875" style="1" customWidth="1"/>
    <col min="15373" max="15373" width="0" style="1" hidden="1" customWidth="1"/>
    <col min="15374" max="15374" width="2.28515625" style="1" customWidth="1"/>
    <col min="15375" max="15612" width="12.42578125" style="1"/>
    <col min="15613" max="15613" width="2.42578125" style="1" customWidth="1"/>
    <col min="15614" max="15614" width="23.85546875" style="1" customWidth="1"/>
    <col min="15615" max="15615" width="18.28515625" style="1" customWidth="1"/>
    <col min="15616" max="15616" width="18.42578125" style="1" customWidth="1"/>
    <col min="15617" max="15617" width="19.42578125" style="1" customWidth="1"/>
    <col min="15618" max="15618" width="5.85546875" style="1" customWidth="1"/>
    <col min="15619" max="15619" width="12.28515625" style="1" customWidth="1"/>
    <col min="15620" max="15620" width="11.85546875" style="1" customWidth="1"/>
    <col min="15621" max="15621" width="15.140625" style="1" customWidth="1"/>
    <col min="15622" max="15623" width="13.7109375" style="1" customWidth="1"/>
    <col min="15624" max="15624" width="15" style="1" customWidth="1"/>
    <col min="15625" max="15625" width="12.28515625" style="1" customWidth="1"/>
    <col min="15626" max="15626" width="13" style="1" customWidth="1"/>
    <col min="15627" max="15627" width="3.85546875" style="1" customWidth="1"/>
    <col min="15628" max="15628" width="4.85546875" style="1" customWidth="1"/>
    <col min="15629" max="15629" width="0" style="1" hidden="1" customWidth="1"/>
    <col min="15630" max="15630" width="2.28515625" style="1" customWidth="1"/>
    <col min="15631" max="15868" width="12.42578125" style="1"/>
    <col min="15869" max="15869" width="2.42578125" style="1" customWidth="1"/>
    <col min="15870" max="15870" width="23.85546875" style="1" customWidth="1"/>
    <col min="15871" max="15871" width="18.28515625" style="1" customWidth="1"/>
    <col min="15872" max="15872" width="18.42578125" style="1" customWidth="1"/>
    <col min="15873" max="15873" width="19.42578125" style="1" customWidth="1"/>
    <col min="15874" max="15874" width="5.85546875" style="1" customWidth="1"/>
    <col min="15875" max="15875" width="12.28515625" style="1" customWidth="1"/>
    <col min="15876" max="15876" width="11.85546875" style="1" customWidth="1"/>
    <col min="15877" max="15877" width="15.140625" style="1" customWidth="1"/>
    <col min="15878" max="15879" width="13.7109375" style="1" customWidth="1"/>
    <col min="15880" max="15880" width="15" style="1" customWidth="1"/>
    <col min="15881" max="15881" width="12.28515625" style="1" customWidth="1"/>
    <col min="15882" max="15882" width="13" style="1" customWidth="1"/>
    <col min="15883" max="15883" width="3.85546875" style="1" customWidth="1"/>
    <col min="15884" max="15884" width="4.85546875" style="1" customWidth="1"/>
    <col min="15885" max="15885" width="0" style="1" hidden="1" customWidth="1"/>
    <col min="15886" max="15886" width="2.28515625" style="1" customWidth="1"/>
    <col min="15887" max="16124" width="12.42578125" style="1"/>
    <col min="16125" max="16125" width="2.42578125" style="1" customWidth="1"/>
    <col min="16126" max="16126" width="23.85546875" style="1" customWidth="1"/>
    <col min="16127" max="16127" width="18.28515625" style="1" customWidth="1"/>
    <col min="16128" max="16128" width="18.42578125" style="1" customWidth="1"/>
    <col min="16129" max="16129" width="19.42578125" style="1" customWidth="1"/>
    <col min="16130" max="16130" width="5.85546875" style="1" customWidth="1"/>
    <col min="16131" max="16131" width="12.28515625" style="1" customWidth="1"/>
    <col min="16132" max="16132" width="11.85546875" style="1" customWidth="1"/>
    <col min="16133" max="16133" width="15.140625" style="1" customWidth="1"/>
    <col min="16134" max="16135" width="13.7109375" style="1" customWidth="1"/>
    <col min="16136" max="16136" width="15" style="1" customWidth="1"/>
    <col min="16137" max="16137" width="12.28515625" style="1" customWidth="1"/>
    <col min="16138" max="16138" width="13" style="1" customWidth="1"/>
    <col min="16139" max="16139" width="3.85546875" style="1" customWidth="1"/>
    <col min="16140" max="16140" width="4.85546875" style="1" customWidth="1"/>
    <col min="16141" max="16141" width="0" style="1" hidden="1" customWidth="1"/>
    <col min="16142" max="16142" width="2.28515625" style="1" customWidth="1"/>
    <col min="16143" max="16384" width="12.42578125" style="1"/>
  </cols>
  <sheetData>
    <row r="2" spans="2:12"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</row>
    <row r="3" spans="2:12" ht="18">
      <c r="B3" s="222" t="s">
        <v>0</v>
      </c>
      <c r="C3" s="222"/>
      <c r="D3" s="222"/>
      <c r="E3" s="222"/>
      <c r="F3" s="222"/>
      <c r="G3" s="222"/>
      <c r="H3" s="222"/>
      <c r="I3" s="222"/>
      <c r="J3" s="222"/>
      <c r="K3" s="222"/>
      <c r="L3" s="222"/>
    </row>
    <row r="4" spans="2:12" ht="18">
      <c r="B4" s="232" t="s">
        <v>31</v>
      </c>
      <c r="C4" s="232"/>
      <c r="D4" s="232"/>
      <c r="E4" s="232"/>
      <c r="F4" s="232"/>
      <c r="G4" s="232"/>
      <c r="H4" s="232"/>
      <c r="I4" s="232"/>
      <c r="J4" s="232"/>
      <c r="K4" s="232"/>
      <c r="L4" s="232"/>
    </row>
    <row r="5" spans="2:12" ht="18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</row>
    <row r="6" spans="2:12" ht="15.75">
      <c r="B6" s="78" t="s">
        <v>32</v>
      </c>
      <c r="C6" s="78" t="s">
        <v>33</v>
      </c>
      <c r="D6" s="79" t="s">
        <v>34</v>
      </c>
      <c r="H6" s="228"/>
      <c r="I6" s="228"/>
      <c r="J6" s="228"/>
      <c r="K6" s="229"/>
      <c r="L6" s="229"/>
    </row>
    <row r="7" spans="2:12" ht="15.75">
      <c r="B7" s="19" t="s">
        <v>35</v>
      </c>
      <c r="C7" s="20">
        <v>46381</v>
      </c>
      <c r="D7" s="20">
        <f>C7</f>
        <v>46381</v>
      </c>
      <c r="E7" s="11"/>
      <c r="F7" s="9"/>
      <c r="G7" s="3"/>
      <c r="H7" s="228"/>
      <c r="I7" s="228"/>
      <c r="J7" s="228"/>
      <c r="K7" s="231"/>
      <c r="L7" s="231"/>
    </row>
    <row r="8" spans="2:12" ht="15.75" customHeight="1">
      <c r="B8" s="19" t="s">
        <v>36</v>
      </c>
      <c r="C8" s="20">
        <v>46745</v>
      </c>
      <c r="D8" s="20">
        <v>46387</v>
      </c>
      <c r="E8" s="12"/>
      <c r="F8" s="14"/>
      <c r="H8" s="228"/>
      <c r="I8" s="228"/>
      <c r="J8" s="228"/>
      <c r="K8" s="229"/>
      <c r="L8" s="229"/>
    </row>
    <row r="9" spans="2:12">
      <c r="B9" s="19" t="s">
        <v>6</v>
      </c>
      <c r="C9" s="80">
        <f>+C8-C7+1</f>
        <v>365</v>
      </c>
      <c r="D9" s="81">
        <f>D8-D7+1</f>
        <v>7</v>
      </c>
      <c r="H9" s="228"/>
      <c r="I9" s="228"/>
      <c r="J9" s="228"/>
      <c r="K9" s="229"/>
      <c r="L9" s="229"/>
    </row>
    <row r="10" spans="2:12">
      <c r="H10" s="228"/>
      <c r="I10" s="228"/>
      <c r="J10" s="228"/>
      <c r="K10" s="229"/>
      <c r="L10" s="229"/>
    </row>
    <row r="12" spans="2:12" s="5" customFormat="1" ht="38.25">
      <c r="B12" s="221" t="s">
        <v>11</v>
      </c>
      <c r="C12" s="221"/>
      <c r="D12" s="15" t="s">
        <v>37</v>
      </c>
      <c r="E12" s="15" t="s">
        <v>38</v>
      </c>
      <c r="F12" s="15" t="s">
        <v>39</v>
      </c>
      <c r="G12" s="16" t="s">
        <v>40</v>
      </c>
      <c r="H12" s="16" t="s">
        <v>41</v>
      </c>
      <c r="I12" s="16" t="s">
        <v>42</v>
      </c>
      <c r="J12" s="86" t="s">
        <v>43</v>
      </c>
      <c r="K12" s="86" t="s">
        <v>41</v>
      </c>
      <c r="L12" s="86" t="s">
        <v>44</v>
      </c>
    </row>
    <row r="13" spans="2:12" s="5" customFormat="1" ht="17.100000000000001" customHeight="1">
      <c r="B13" s="217" t="s">
        <v>15</v>
      </c>
      <c r="C13" s="217"/>
      <c r="D13" s="87">
        <f>'VALORES ASEGURADOS TRDM'!C25</f>
        <v>6024395730925</v>
      </c>
      <c r="E13" s="197">
        <f>'TASAS PROMEDIO'!L8</f>
        <v>4.3103988888888889</v>
      </c>
      <c r="F13" s="17" t="s">
        <v>45</v>
      </c>
      <c r="G13" s="21">
        <f>ROUND((D13*E13/1000),0)</f>
        <v>25967548665</v>
      </c>
      <c r="H13" s="22">
        <f>ROUND((G13*19%),0)</f>
        <v>4933834246</v>
      </c>
      <c r="I13" s="18">
        <f>+G13+H13</f>
        <v>30901382911</v>
      </c>
      <c r="J13" s="22">
        <f>ROUND((G13/365*$D$9),0)</f>
        <v>498007783</v>
      </c>
      <c r="K13" s="21">
        <f>ROUND((J13*19%),0)</f>
        <v>94621479</v>
      </c>
      <c r="L13" s="193">
        <f>+ROUND(SUM(J13:K13),0)</f>
        <v>592629262</v>
      </c>
    </row>
    <row r="14" spans="2:12" s="5" customFormat="1" ht="17.100000000000001" customHeight="1">
      <c r="B14" s="217" t="s">
        <v>16</v>
      </c>
      <c r="C14" s="217"/>
      <c r="D14" s="87">
        <f>'VALORES ASEGURADOS TRDM'!D25</f>
        <v>290387438913</v>
      </c>
      <c r="E14" s="197">
        <f>E13/2</f>
        <v>2.1551994444444444</v>
      </c>
      <c r="F14" s="17" t="s">
        <v>45</v>
      </c>
      <c r="G14" s="21">
        <f>ROUND((D14*E14/1000),0)</f>
        <v>625842847</v>
      </c>
      <c r="H14" s="22">
        <f>ROUND((G14*19%),0)</f>
        <v>118910141</v>
      </c>
      <c r="I14" s="18">
        <f>+G14+H14</f>
        <v>744752988</v>
      </c>
      <c r="J14" s="22">
        <f>ROUND((G14/365*$D$9),0)</f>
        <v>12002466</v>
      </c>
      <c r="K14" s="21">
        <f>ROUND((J14*19%),0)</f>
        <v>2280469</v>
      </c>
      <c r="L14" s="193">
        <f>+ROUND(SUM(J14:K14),0)</f>
        <v>14282935</v>
      </c>
    </row>
    <row r="15" spans="2:12" s="5" customFormat="1" ht="17.100000000000001" customHeight="1">
      <c r="B15" s="230" t="s">
        <v>17</v>
      </c>
      <c r="C15" s="230"/>
      <c r="D15" s="88">
        <f>+D13+D14</f>
        <v>6314783169838</v>
      </c>
      <c r="E15" s="82"/>
      <c r="F15" s="83"/>
      <c r="G15" s="84" t="s">
        <v>46</v>
      </c>
      <c r="H15" s="84"/>
      <c r="I15" s="85" t="s">
        <v>46</v>
      </c>
      <c r="J15" s="85">
        <f>+J13+J14</f>
        <v>510010249</v>
      </c>
      <c r="K15" s="85">
        <f>+K13+K14</f>
        <v>96901948</v>
      </c>
      <c r="L15" s="85">
        <f>+ROUND(SUM(J15:K15),0)</f>
        <v>606912197</v>
      </c>
    </row>
    <row r="16" spans="2:12" s="5" customFormat="1" ht="17.100000000000001" customHeight="1">
      <c r="B16" s="217" t="s">
        <v>18</v>
      </c>
      <c r="C16" s="217"/>
      <c r="D16" s="87">
        <v>1700000000</v>
      </c>
      <c r="E16" s="197">
        <f>'TASAS PROMEDIO'!L17</f>
        <v>82</v>
      </c>
      <c r="F16" s="17" t="s">
        <v>47</v>
      </c>
      <c r="G16" s="21">
        <f t="shared" ref="G16:G22" si="0">ROUND((D16*E16/100),0)</f>
        <v>1394000000</v>
      </c>
      <c r="H16" s="22">
        <f t="shared" ref="H16:H18" si="1">ROUND((G16*19%),0)</f>
        <v>264860000</v>
      </c>
      <c r="I16" s="18">
        <f t="shared" ref="I16:I21" si="2">+G16+H16</f>
        <v>1658860000</v>
      </c>
      <c r="J16" s="22">
        <f t="shared" ref="J16:J24" si="3">ROUND((G16/365*$D$9),0)</f>
        <v>26734247</v>
      </c>
      <c r="K16" s="21">
        <f t="shared" ref="K16:K22" si="4">ROUND((J16*19%),0)</f>
        <v>5079507</v>
      </c>
      <c r="L16" s="193">
        <f t="shared" ref="L16:L24" si="5">+ROUND(SUM(J16:K16),0)</f>
        <v>31813754</v>
      </c>
    </row>
    <row r="17" spans="2:12" s="5" customFormat="1" ht="17.100000000000001" customHeight="1">
      <c r="B17" s="217" t="s">
        <v>19</v>
      </c>
      <c r="C17" s="217"/>
      <c r="D17" s="87">
        <v>8000000000</v>
      </c>
      <c r="E17" s="197">
        <f>'TASAS PROMEDIO'!L19</f>
        <v>3.0477500000000002</v>
      </c>
      <c r="F17" s="17" t="s">
        <v>47</v>
      </c>
      <c r="G17" s="21">
        <f t="shared" si="0"/>
        <v>243820000</v>
      </c>
      <c r="H17" s="22">
        <f t="shared" si="1"/>
        <v>46325800</v>
      </c>
      <c r="I17" s="18">
        <f t="shared" si="2"/>
        <v>290145800</v>
      </c>
      <c r="J17" s="22">
        <f t="shared" si="3"/>
        <v>4676000</v>
      </c>
      <c r="K17" s="21">
        <f t="shared" si="4"/>
        <v>888440</v>
      </c>
      <c r="L17" s="193">
        <f t="shared" si="5"/>
        <v>5564440</v>
      </c>
    </row>
    <row r="18" spans="2:12" s="5" customFormat="1" ht="17.100000000000001" customHeight="1">
      <c r="B18" s="217" t="s">
        <v>20</v>
      </c>
      <c r="C18" s="217"/>
      <c r="D18" s="89">
        <v>500000000</v>
      </c>
      <c r="E18" s="197">
        <f>'TASAS PROMEDIO'!L27</f>
        <v>0.52833333333333332</v>
      </c>
      <c r="F18" s="17" t="s">
        <v>47</v>
      </c>
      <c r="G18" s="21">
        <f t="shared" si="0"/>
        <v>2641667</v>
      </c>
      <c r="H18" s="22">
        <f t="shared" si="1"/>
        <v>501917</v>
      </c>
      <c r="I18" s="18">
        <f t="shared" si="2"/>
        <v>3143584</v>
      </c>
      <c r="J18" s="22">
        <f t="shared" si="3"/>
        <v>50662</v>
      </c>
      <c r="K18" s="21">
        <f t="shared" si="4"/>
        <v>9626</v>
      </c>
      <c r="L18" s="193">
        <f t="shared" si="5"/>
        <v>60288</v>
      </c>
    </row>
    <row r="19" spans="2:12" s="5" customFormat="1" ht="17.100000000000001" customHeight="1">
      <c r="B19" s="217" t="s">
        <v>21</v>
      </c>
      <c r="C19" s="217"/>
      <c r="D19" s="89">
        <v>20000000000</v>
      </c>
      <c r="E19" s="197">
        <f>'TASAS PROMEDIO'!L33</f>
        <v>0.35549999999999998</v>
      </c>
      <c r="F19" s="17" t="s">
        <v>47</v>
      </c>
      <c r="G19" s="21">
        <f t="shared" si="0"/>
        <v>71100000</v>
      </c>
      <c r="H19" s="22">
        <f>ROUND((G19*19%),0)</f>
        <v>13509000</v>
      </c>
      <c r="I19" s="18">
        <f>+G19+H19</f>
        <v>84609000</v>
      </c>
      <c r="J19" s="22">
        <f t="shared" si="3"/>
        <v>1363562</v>
      </c>
      <c r="K19" s="21">
        <f t="shared" si="4"/>
        <v>259077</v>
      </c>
      <c r="L19" s="193">
        <f t="shared" si="5"/>
        <v>1622639</v>
      </c>
    </row>
    <row r="20" spans="2:12" s="5" customFormat="1" ht="17.100000000000001" customHeight="1">
      <c r="B20" s="217" t="s">
        <v>22</v>
      </c>
      <c r="C20" s="217"/>
      <c r="D20" s="203">
        <v>123626613896</v>
      </c>
      <c r="E20" s="197">
        <f>'TASAS PROMEDIO'!L37</f>
        <v>4.8249285714285719</v>
      </c>
      <c r="F20" s="17" t="s">
        <v>47</v>
      </c>
      <c r="G20" s="21">
        <f>ROUND((D20*E20/100),0)</f>
        <v>5964895816</v>
      </c>
      <c r="H20" s="22">
        <f>ROUND((G20*19%),0)</f>
        <v>1133330205</v>
      </c>
      <c r="I20" s="18">
        <f t="shared" si="2"/>
        <v>7098226021</v>
      </c>
      <c r="J20" s="22">
        <f t="shared" si="3"/>
        <v>114395262</v>
      </c>
      <c r="K20" s="21">
        <f t="shared" si="4"/>
        <v>21735100</v>
      </c>
      <c r="L20" s="193">
        <f t="shared" si="5"/>
        <v>136130362</v>
      </c>
    </row>
    <row r="21" spans="2:12">
      <c r="B21" s="217" t="s">
        <v>23</v>
      </c>
      <c r="C21" s="217"/>
      <c r="D21" s="90">
        <v>4000000000</v>
      </c>
      <c r="E21" s="197">
        <f>'TASAS PROMEDIO'!L44</f>
        <v>23.869248375000002</v>
      </c>
      <c r="F21" s="17" t="s">
        <v>47</v>
      </c>
      <c r="G21" s="21">
        <f t="shared" si="0"/>
        <v>954769935</v>
      </c>
      <c r="H21" s="22">
        <f>ROUND((G21*19%),0)</f>
        <v>181406288</v>
      </c>
      <c r="I21" s="18">
        <f t="shared" si="2"/>
        <v>1136176223</v>
      </c>
      <c r="J21" s="22">
        <f t="shared" si="3"/>
        <v>18310656</v>
      </c>
      <c r="K21" s="21">
        <f t="shared" si="4"/>
        <v>3479025</v>
      </c>
      <c r="L21" s="193">
        <f t="shared" si="5"/>
        <v>21789681</v>
      </c>
    </row>
    <row r="22" spans="2:12">
      <c r="B22" s="217" t="s">
        <v>24</v>
      </c>
      <c r="C22" s="217"/>
      <c r="D22" s="90">
        <v>3000000000</v>
      </c>
      <c r="E22" s="197">
        <f>'TASAS PROMEDIO'!L52</f>
        <v>45</v>
      </c>
      <c r="F22" s="17" t="s">
        <v>47</v>
      </c>
      <c r="G22" s="21">
        <f t="shared" si="0"/>
        <v>1350000000</v>
      </c>
      <c r="H22" s="77">
        <f>G22*19%</f>
        <v>256500000</v>
      </c>
      <c r="I22" s="77">
        <f>G22+H22</f>
        <v>1606500000</v>
      </c>
      <c r="J22" s="22">
        <f t="shared" si="3"/>
        <v>25890411</v>
      </c>
      <c r="K22" s="21">
        <f t="shared" si="4"/>
        <v>4919178</v>
      </c>
      <c r="L22" s="193">
        <f t="shared" si="5"/>
        <v>30809589</v>
      </c>
    </row>
    <row r="23" spans="2:12">
      <c r="B23" s="217" t="s">
        <v>25</v>
      </c>
      <c r="C23" s="217"/>
      <c r="D23" s="90">
        <f>'VALORES VIDA GRUPO'!H8</f>
        <v>28049498100000</v>
      </c>
      <c r="E23" s="197">
        <f>'TASAS PROMEDIO'!L54</f>
        <v>0.54</v>
      </c>
      <c r="F23" s="17" t="s">
        <v>45</v>
      </c>
      <c r="G23" s="21">
        <f>ROUND((D23*E23/1000),0)</f>
        <v>15146728974</v>
      </c>
      <c r="H23" s="77">
        <v>0</v>
      </c>
      <c r="I23" s="77">
        <f>G23+H23</f>
        <v>15146728974</v>
      </c>
      <c r="J23" s="22">
        <f t="shared" si="3"/>
        <v>290485213</v>
      </c>
      <c r="K23" s="21">
        <v>0</v>
      </c>
      <c r="L23" s="193">
        <f t="shared" si="5"/>
        <v>290485213</v>
      </c>
    </row>
    <row r="24" spans="2:12">
      <c r="B24" s="217" t="s">
        <v>26</v>
      </c>
      <c r="C24" s="217"/>
      <c r="D24" s="90">
        <v>20000000000</v>
      </c>
      <c r="E24" s="197">
        <f>'TASAS PROMEDIO'!L55</f>
        <v>7.4341249999999999</v>
      </c>
      <c r="F24" s="17" t="s">
        <v>47</v>
      </c>
      <c r="G24" s="21">
        <f>ROUND((D24*E24/100),0)</f>
        <v>1486825000</v>
      </c>
      <c r="H24" s="77">
        <f>G24*19%</f>
        <v>282496750</v>
      </c>
      <c r="I24" s="77">
        <f>G24+H24</f>
        <v>1769321750</v>
      </c>
      <c r="J24" s="22">
        <f t="shared" si="3"/>
        <v>28514452</v>
      </c>
      <c r="K24" s="21">
        <f>ROUND((J24*19%),0)</f>
        <v>5417746</v>
      </c>
      <c r="L24" s="193">
        <f t="shared" si="5"/>
        <v>33932198</v>
      </c>
    </row>
    <row r="25" spans="2:12" ht="13.5">
      <c r="B25" s="226" t="s">
        <v>27</v>
      </c>
      <c r="C25" s="226"/>
      <c r="D25" s="90"/>
      <c r="E25" s="76"/>
      <c r="F25" s="17"/>
      <c r="G25" s="21"/>
      <c r="H25" s="77"/>
      <c r="I25" s="77"/>
      <c r="J25" s="22"/>
      <c r="K25" s="21"/>
      <c r="L25" s="177">
        <v>0</v>
      </c>
    </row>
    <row r="26" spans="2:12" ht="14.45" customHeight="1">
      <c r="B26" s="219" t="s">
        <v>28</v>
      </c>
      <c r="C26" s="219"/>
      <c r="D26" s="90"/>
      <c r="E26" s="76"/>
      <c r="F26" s="17"/>
      <c r="G26" s="21"/>
      <c r="H26" s="77"/>
      <c r="I26" s="77"/>
      <c r="J26" s="22"/>
      <c r="K26" s="21"/>
      <c r="L26" s="122">
        <v>0</v>
      </c>
    </row>
    <row r="27" spans="2:12">
      <c r="B27" s="6"/>
      <c r="C27" s="6"/>
      <c r="D27" s="8"/>
      <c r="E27" s="35"/>
      <c r="G27" s="36"/>
      <c r="H27" s="36"/>
      <c r="I27" s="227" t="s">
        <v>48</v>
      </c>
      <c r="J27" s="227"/>
      <c r="K27" s="227"/>
      <c r="L27" s="194">
        <f>+ROUND(SUM(L15:L26),0)</f>
        <v>1159120361</v>
      </c>
    </row>
  </sheetData>
  <mergeCells count="29">
    <mergeCell ref="H7:J7"/>
    <mergeCell ref="K7:L7"/>
    <mergeCell ref="B2:L2"/>
    <mergeCell ref="B3:L3"/>
    <mergeCell ref="B4:L4"/>
    <mergeCell ref="H6:J6"/>
    <mergeCell ref="K6:L6"/>
    <mergeCell ref="B17:C17"/>
    <mergeCell ref="H8:J8"/>
    <mergeCell ref="K8:L8"/>
    <mergeCell ref="H9:J9"/>
    <mergeCell ref="K9:L9"/>
    <mergeCell ref="H10:J10"/>
    <mergeCell ref="K10:L10"/>
    <mergeCell ref="B12:C12"/>
    <mergeCell ref="B13:C13"/>
    <mergeCell ref="B14:C14"/>
    <mergeCell ref="B15:C15"/>
    <mergeCell ref="B16:C16"/>
    <mergeCell ref="B24:C24"/>
    <mergeCell ref="B25:C25"/>
    <mergeCell ref="B26:C26"/>
    <mergeCell ref="I27:K27"/>
    <mergeCell ref="B18:C18"/>
    <mergeCell ref="B19:C19"/>
    <mergeCell ref="B20:C20"/>
    <mergeCell ref="B21:C21"/>
    <mergeCell ref="B22:C22"/>
    <mergeCell ref="B23:C23"/>
  </mergeCells>
  <printOptions horizontalCentered="1" verticalCentered="1"/>
  <pageMargins left="0.39370078740157483" right="0.39370078740157483" top="0.39370078740157483" bottom="0.39370078740157483" header="0.51181102362204722" footer="0.51181102362204722"/>
  <pageSetup scale="70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EE67D-59D2-4694-AF98-2269D177EFBB}">
  <dimension ref="B2:O27"/>
  <sheetViews>
    <sheetView showGridLines="0" zoomScaleNormal="100" workbookViewId="0">
      <selection activeCell="H32" sqref="H32"/>
    </sheetView>
  </sheetViews>
  <sheetFormatPr defaultColWidth="12.42578125" defaultRowHeight="12.75"/>
  <cols>
    <col min="1" max="1" width="5.28515625" style="1" customWidth="1"/>
    <col min="2" max="2" width="27.7109375" style="1" customWidth="1"/>
    <col min="3" max="3" width="23.7109375" style="1" customWidth="1"/>
    <col min="4" max="4" width="20.28515625" style="1" customWidth="1"/>
    <col min="5" max="5" width="12.28515625" style="4" customWidth="1"/>
    <col min="6" max="6" width="5.85546875" style="4" customWidth="1"/>
    <col min="7" max="8" width="15.140625" style="2" customWidth="1"/>
    <col min="9" max="9" width="18" style="2" customWidth="1"/>
    <col min="10" max="10" width="19.42578125" style="2" customWidth="1"/>
    <col min="11" max="11" width="18.7109375" style="2" customWidth="1"/>
    <col min="12" max="12" width="17.85546875" style="2" customWidth="1"/>
    <col min="13" max="13" width="3.85546875" style="1" customWidth="1"/>
    <col min="14" max="14" width="4.85546875" style="1" customWidth="1"/>
    <col min="15" max="15" width="12.42578125" style="1" hidden="1" customWidth="1"/>
    <col min="16" max="16" width="2.28515625" style="1" customWidth="1"/>
    <col min="17" max="252" width="12.42578125" style="1"/>
    <col min="253" max="253" width="2.42578125" style="1" customWidth="1"/>
    <col min="254" max="254" width="23.85546875" style="1" customWidth="1"/>
    <col min="255" max="255" width="18.28515625" style="1" customWidth="1"/>
    <col min="256" max="256" width="18.42578125" style="1" customWidth="1"/>
    <col min="257" max="257" width="19.42578125" style="1" customWidth="1"/>
    <col min="258" max="258" width="5.85546875" style="1" customWidth="1"/>
    <col min="259" max="259" width="12.28515625" style="1" customWidth="1"/>
    <col min="260" max="260" width="11.85546875" style="1" customWidth="1"/>
    <col min="261" max="261" width="15.140625" style="1" customWidth="1"/>
    <col min="262" max="263" width="13.7109375" style="1" customWidth="1"/>
    <col min="264" max="264" width="15" style="1" customWidth="1"/>
    <col min="265" max="265" width="12.28515625" style="1" customWidth="1"/>
    <col min="266" max="266" width="13" style="1" customWidth="1"/>
    <col min="267" max="267" width="3.85546875" style="1" customWidth="1"/>
    <col min="268" max="268" width="4.85546875" style="1" customWidth="1"/>
    <col min="269" max="269" width="0" style="1" hidden="1" customWidth="1"/>
    <col min="270" max="270" width="2.28515625" style="1" customWidth="1"/>
    <col min="271" max="508" width="12.42578125" style="1"/>
    <col min="509" max="509" width="2.42578125" style="1" customWidth="1"/>
    <col min="510" max="510" width="23.85546875" style="1" customWidth="1"/>
    <col min="511" max="511" width="18.28515625" style="1" customWidth="1"/>
    <col min="512" max="512" width="18.42578125" style="1" customWidth="1"/>
    <col min="513" max="513" width="19.42578125" style="1" customWidth="1"/>
    <col min="514" max="514" width="5.85546875" style="1" customWidth="1"/>
    <col min="515" max="515" width="12.28515625" style="1" customWidth="1"/>
    <col min="516" max="516" width="11.85546875" style="1" customWidth="1"/>
    <col min="517" max="517" width="15.140625" style="1" customWidth="1"/>
    <col min="518" max="519" width="13.7109375" style="1" customWidth="1"/>
    <col min="520" max="520" width="15" style="1" customWidth="1"/>
    <col min="521" max="521" width="12.28515625" style="1" customWidth="1"/>
    <col min="522" max="522" width="13" style="1" customWidth="1"/>
    <col min="523" max="523" width="3.85546875" style="1" customWidth="1"/>
    <col min="524" max="524" width="4.85546875" style="1" customWidth="1"/>
    <col min="525" max="525" width="0" style="1" hidden="1" customWidth="1"/>
    <col min="526" max="526" width="2.28515625" style="1" customWidth="1"/>
    <col min="527" max="764" width="12.42578125" style="1"/>
    <col min="765" max="765" width="2.42578125" style="1" customWidth="1"/>
    <col min="766" max="766" width="23.85546875" style="1" customWidth="1"/>
    <col min="767" max="767" width="18.28515625" style="1" customWidth="1"/>
    <col min="768" max="768" width="18.42578125" style="1" customWidth="1"/>
    <col min="769" max="769" width="19.42578125" style="1" customWidth="1"/>
    <col min="770" max="770" width="5.85546875" style="1" customWidth="1"/>
    <col min="771" max="771" width="12.28515625" style="1" customWidth="1"/>
    <col min="772" max="772" width="11.85546875" style="1" customWidth="1"/>
    <col min="773" max="773" width="15.140625" style="1" customWidth="1"/>
    <col min="774" max="775" width="13.7109375" style="1" customWidth="1"/>
    <col min="776" max="776" width="15" style="1" customWidth="1"/>
    <col min="777" max="777" width="12.28515625" style="1" customWidth="1"/>
    <col min="778" max="778" width="13" style="1" customWidth="1"/>
    <col min="779" max="779" width="3.85546875" style="1" customWidth="1"/>
    <col min="780" max="780" width="4.85546875" style="1" customWidth="1"/>
    <col min="781" max="781" width="0" style="1" hidden="1" customWidth="1"/>
    <col min="782" max="782" width="2.28515625" style="1" customWidth="1"/>
    <col min="783" max="1020" width="12.42578125" style="1"/>
    <col min="1021" max="1021" width="2.42578125" style="1" customWidth="1"/>
    <col min="1022" max="1022" width="23.85546875" style="1" customWidth="1"/>
    <col min="1023" max="1023" width="18.28515625" style="1" customWidth="1"/>
    <col min="1024" max="1024" width="18.42578125" style="1" customWidth="1"/>
    <col min="1025" max="1025" width="19.42578125" style="1" customWidth="1"/>
    <col min="1026" max="1026" width="5.85546875" style="1" customWidth="1"/>
    <col min="1027" max="1027" width="12.28515625" style="1" customWidth="1"/>
    <col min="1028" max="1028" width="11.85546875" style="1" customWidth="1"/>
    <col min="1029" max="1029" width="15.140625" style="1" customWidth="1"/>
    <col min="1030" max="1031" width="13.7109375" style="1" customWidth="1"/>
    <col min="1032" max="1032" width="15" style="1" customWidth="1"/>
    <col min="1033" max="1033" width="12.28515625" style="1" customWidth="1"/>
    <col min="1034" max="1034" width="13" style="1" customWidth="1"/>
    <col min="1035" max="1035" width="3.85546875" style="1" customWidth="1"/>
    <col min="1036" max="1036" width="4.85546875" style="1" customWidth="1"/>
    <col min="1037" max="1037" width="0" style="1" hidden="1" customWidth="1"/>
    <col min="1038" max="1038" width="2.28515625" style="1" customWidth="1"/>
    <col min="1039" max="1276" width="12.42578125" style="1"/>
    <col min="1277" max="1277" width="2.42578125" style="1" customWidth="1"/>
    <col min="1278" max="1278" width="23.85546875" style="1" customWidth="1"/>
    <col min="1279" max="1279" width="18.28515625" style="1" customWidth="1"/>
    <col min="1280" max="1280" width="18.42578125" style="1" customWidth="1"/>
    <col min="1281" max="1281" width="19.42578125" style="1" customWidth="1"/>
    <col min="1282" max="1282" width="5.85546875" style="1" customWidth="1"/>
    <col min="1283" max="1283" width="12.28515625" style="1" customWidth="1"/>
    <col min="1284" max="1284" width="11.85546875" style="1" customWidth="1"/>
    <col min="1285" max="1285" width="15.140625" style="1" customWidth="1"/>
    <col min="1286" max="1287" width="13.7109375" style="1" customWidth="1"/>
    <col min="1288" max="1288" width="15" style="1" customWidth="1"/>
    <col min="1289" max="1289" width="12.28515625" style="1" customWidth="1"/>
    <col min="1290" max="1290" width="13" style="1" customWidth="1"/>
    <col min="1291" max="1291" width="3.85546875" style="1" customWidth="1"/>
    <col min="1292" max="1292" width="4.85546875" style="1" customWidth="1"/>
    <col min="1293" max="1293" width="0" style="1" hidden="1" customWidth="1"/>
    <col min="1294" max="1294" width="2.28515625" style="1" customWidth="1"/>
    <col min="1295" max="1532" width="12.42578125" style="1"/>
    <col min="1533" max="1533" width="2.42578125" style="1" customWidth="1"/>
    <col min="1534" max="1534" width="23.85546875" style="1" customWidth="1"/>
    <col min="1535" max="1535" width="18.28515625" style="1" customWidth="1"/>
    <col min="1536" max="1536" width="18.42578125" style="1" customWidth="1"/>
    <col min="1537" max="1537" width="19.42578125" style="1" customWidth="1"/>
    <col min="1538" max="1538" width="5.85546875" style="1" customWidth="1"/>
    <col min="1539" max="1539" width="12.28515625" style="1" customWidth="1"/>
    <col min="1540" max="1540" width="11.85546875" style="1" customWidth="1"/>
    <col min="1541" max="1541" width="15.140625" style="1" customWidth="1"/>
    <col min="1542" max="1543" width="13.7109375" style="1" customWidth="1"/>
    <col min="1544" max="1544" width="15" style="1" customWidth="1"/>
    <col min="1545" max="1545" width="12.28515625" style="1" customWidth="1"/>
    <col min="1546" max="1546" width="13" style="1" customWidth="1"/>
    <col min="1547" max="1547" width="3.85546875" style="1" customWidth="1"/>
    <col min="1548" max="1548" width="4.85546875" style="1" customWidth="1"/>
    <col min="1549" max="1549" width="0" style="1" hidden="1" customWidth="1"/>
    <col min="1550" max="1550" width="2.28515625" style="1" customWidth="1"/>
    <col min="1551" max="1788" width="12.42578125" style="1"/>
    <col min="1789" max="1789" width="2.42578125" style="1" customWidth="1"/>
    <col min="1790" max="1790" width="23.85546875" style="1" customWidth="1"/>
    <col min="1791" max="1791" width="18.28515625" style="1" customWidth="1"/>
    <col min="1792" max="1792" width="18.42578125" style="1" customWidth="1"/>
    <col min="1793" max="1793" width="19.42578125" style="1" customWidth="1"/>
    <col min="1794" max="1794" width="5.85546875" style="1" customWidth="1"/>
    <col min="1795" max="1795" width="12.28515625" style="1" customWidth="1"/>
    <col min="1796" max="1796" width="11.85546875" style="1" customWidth="1"/>
    <col min="1797" max="1797" width="15.140625" style="1" customWidth="1"/>
    <col min="1798" max="1799" width="13.7109375" style="1" customWidth="1"/>
    <col min="1800" max="1800" width="15" style="1" customWidth="1"/>
    <col min="1801" max="1801" width="12.28515625" style="1" customWidth="1"/>
    <col min="1802" max="1802" width="13" style="1" customWidth="1"/>
    <col min="1803" max="1803" width="3.85546875" style="1" customWidth="1"/>
    <col min="1804" max="1804" width="4.85546875" style="1" customWidth="1"/>
    <col min="1805" max="1805" width="0" style="1" hidden="1" customWidth="1"/>
    <col min="1806" max="1806" width="2.28515625" style="1" customWidth="1"/>
    <col min="1807" max="2044" width="12.42578125" style="1"/>
    <col min="2045" max="2045" width="2.42578125" style="1" customWidth="1"/>
    <col min="2046" max="2046" width="23.85546875" style="1" customWidth="1"/>
    <col min="2047" max="2047" width="18.28515625" style="1" customWidth="1"/>
    <col min="2048" max="2048" width="18.42578125" style="1" customWidth="1"/>
    <col min="2049" max="2049" width="19.42578125" style="1" customWidth="1"/>
    <col min="2050" max="2050" width="5.85546875" style="1" customWidth="1"/>
    <col min="2051" max="2051" width="12.28515625" style="1" customWidth="1"/>
    <col min="2052" max="2052" width="11.85546875" style="1" customWidth="1"/>
    <col min="2053" max="2053" width="15.140625" style="1" customWidth="1"/>
    <col min="2054" max="2055" width="13.7109375" style="1" customWidth="1"/>
    <col min="2056" max="2056" width="15" style="1" customWidth="1"/>
    <col min="2057" max="2057" width="12.28515625" style="1" customWidth="1"/>
    <col min="2058" max="2058" width="13" style="1" customWidth="1"/>
    <col min="2059" max="2059" width="3.85546875" style="1" customWidth="1"/>
    <col min="2060" max="2060" width="4.85546875" style="1" customWidth="1"/>
    <col min="2061" max="2061" width="0" style="1" hidden="1" customWidth="1"/>
    <col min="2062" max="2062" width="2.28515625" style="1" customWidth="1"/>
    <col min="2063" max="2300" width="12.42578125" style="1"/>
    <col min="2301" max="2301" width="2.42578125" style="1" customWidth="1"/>
    <col min="2302" max="2302" width="23.85546875" style="1" customWidth="1"/>
    <col min="2303" max="2303" width="18.28515625" style="1" customWidth="1"/>
    <col min="2304" max="2304" width="18.42578125" style="1" customWidth="1"/>
    <col min="2305" max="2305" width="19.42578125" style="1" customWidth="1"/>
    <col min="2306" max="2306" width="5.85546875" style="1" customWidth="1"/>
    <col min="2307" max="2307" width="12.28515625" style="1" customWidth="1"/>
    <col min="2308" max="2308" width="11.85546875" style="1" customWidth="1"/>
    <col min="2309" max="2309" width="15.140625" style="1" customWidth="1"/>
    <col min="2310" max="2311" width="13.7109375" style="1" customWidth="1"/>
    <col min="2312" max="2312" width="15" style="1" customWidth="1"/>
    <col min="2313" max="2313" width="12.28515625" style="1" customWidth="1"/>
    <col min="2314" max="2314" width="13" style="1" customWidth="1"/>
    <col min="2315" max="2315" width="3.85546875" style="1" customWidth="1"/>
    <col min="2316" max="2316" width="4.85546875" style="1" customWidth="1"/>
    <col min="2317" max="2317" width="0" style="1" hidden="1" customWidth="1"/>
    <col min="2318" max="2318" width="2.28515625" style="1" customWidth="1"/>
    <col min="2319" max="2556" width="12.42578125" style="1"/>
    <col min="2557" max="2557" width="2.42578125" style="1" customWidth="1"/>
    <col min="2558" max="2558" width="23.85546875" style="1" customWidth="1"/>
    <col min="2559" max="2559" width="18.28515625" style="1" customWidth="1"/>
    <col min="2560" max="2560" width="18.42578125" style="1" customWidth="1"/>
    <col min="2561" max="2561" width="19.42578125" style="1" customWidth="1"/>
    <col min="2562" max="2562" width="5.85546875" style="1" customWidth="1"/>
    <col min="2563" max="2563" width="12.28515625" style="1" customWidth="1"/>
    <col min="2564" max="2564" width="11.85546875" style="1" customWidth="1"/>
    <col min="2565" max="2565" width="15.140625" style="1" customWidth="1"/>
    <col min="2566" max="2567" width="13.7109375" style="1" customWidth="1"/>
    <col min="2568" max="2568" width="15" style="1" customWidth="1"/>
    <col min="2569" max="2569" width="12.28515625" style="1" customWidth="1"/>
    <col min="2570" max="2570" width="13" style="1" customWidth="1"/>
    <col min="2571" max="2571" width="3.85546875" style="1" customWidth="1"/>
    <col min="2572" max="2572" width="4.85546875" style="1" customWidth="1"/>
    <col min="2573" max="2573" width="0" style="1" hidden="1" customWidth="1"/>
    <col min="2574" max="2574" width="2.28515625" style="1" customWidth="1"/>
    <col min="2575" max="2812" width="12.42578125" style="1"/>
    <col min="2813" max="2813" width="2.42578125" style="1" customWidth="1"/>
    <col min="2814" max="2814" width="23.85546875" style="1" customWidth="1"/>
    <col min="2815" max="2815" width="18.28515625" style="1" customWidth="1"/>
    <col min="2816" max="2816" width="18.42578125" style="1" customWidth="1"/>
    <col min="2817" max="2817" width="19.42578125" style="1" customWidth="1"/>
    <col min="2818" max="2818" width="5.85546875" style="1" customWidth="1"/>
    <col min="2819" max="2819" width="12.28515625" style="1" customWidth="1"/>
    <col min="2820" max="2820" width="11.85546875" style="1" customWidth="1"/>
    <col min="2821" max="2821" width="15.140625" style="1" customWidth="1"/>
    <col min="2822" max="2823" width="13.7109375" style="1" customWidth="1"/>
    <col min="2824" max="2824" width="15" style="1" customWidth="1"/>
    <col min="2825" max="2825" width="12.28515625" style="1" customWidth="1"/>
    <col min="2826" max="2826" width="13" style="1" customWidth="1"/>
    <col min="2827" max="2827" width="3.85546875" style="1" customWidth="1"/>
    <col min="2828" max="2828" width="4.85546875" style="1" customWidth="1"/>
    <col min="2829" max="2829" width="0" style="1" hidden="1" customWidth="1"/>
    <col min="2830" max="2830" width="2.28515625" style="1" customWidth="1"/>
    <col min="2831" max="3068" width="12.42578125" style="1"/>
    <col min="3069" max="3069" width="2.42578125" style="1" customWidth="1"/>
    <col min="3070" max="3070" width="23.85546875" style="1" customWidth="1"/>
    <col min="3071" max="3071" width="18.28515625" style="1" customWidth="1"/>
    <col min="3072" max="3072" width="18.42578125" style="1" customWidth="1"/>
    <col min="3073" max="3073" width="19.42578125" style="1" customWidth="1"/>
    <col min="3074" max="3074" width="5.85546875" style="1" customWidth="1"/>
    <col min="3075" max="3075" width="12.28515625" style="1" customWidth="1"/>
    <col min="3076" max="3076" width="11.85546875" style="1" customWidth="1"/>
    <col min="3077" max="3077" width="15.140625" style="1" customWidth="1"/>
    <col min="3078" max="3079" width="13.7109375" style="1" customWidth="1"/>
    <col min="3080" max="3080" width="15" style="1" customWidth="1"/>
    <col min="3081" max="3081" width="12.28515625" style="1" customWidth="1"/>
    <col min="3082" max="3082" width="13" style="1" customWidth="1"/>
    <col min="3083" max="3083" width="3.85546875" style="1" customWidth="1"/>
    <col min="3084" max="3084" width="4.85546875" style="1" customWidth="1"/>
    <col min="3085" max="3085" width="0" style="1" hidden="1" customWidth="1"/>
    <col min="3086" max="3086" width="2.28515625" style="1" customWidth="1"/>
    <col min="3087" max="3324" width="12.42578125" style="1"/>
    <col min="3325" max="3325" width="2.42578125" style="1" customWidth="1"/>
    <col min="3326" max="3326" width="23.85546875" style="1" customWidth="1"/>
    <col min="3327" max="3327" width="18.28515625" style="1" customWidth="1"/>
    <col min="3328" max="3328" width="18.42578125" style="1" customWidth="1"/>
    <col min="3329" max="3329" width="19.42578125" style="1" customWidth="1"/>
    <col min="3330" max="3330" width="5.85546875" style="1" customWidth="1"/>
    <col min="3331" max="3331" width="12.28515625" style="1" customWidth="1"/>
    <col min="3332" max="3332" width="11.85546875" style="1" customWidth="1"/>
    <col min="3333" max="3333" width="15.140625" style="1" customWidth="1"/>
    <col min="3334" max="3335" width="13.7109375" style="1" customWidth="1"/>
    <col min="3336" max="3336" width="15" style="1" customWidth="1"/>
    <col min="3337" max="3337" width="12.28515625" style="1" customWidth="1"/>
    <col min="3338" max="3338" width="13" style="1" customWidth="1"/>
    <col min="3339" max="3339" width="3.85546875" style="1" customWidth="1"/>
    <col min="3340" max="3340" width="4.85546875" style="1" customWidth="1"/>
    <col min="3341" max="3341" width="0" style="1" hidden="1" customWidth="1"/>
    <col min="3342" max="3342" width="2.28515625" style="1" customWidth="1"/>
    <col min="3343" max="3580" width="12.42578125" style="1"/>
    <col min="3581" max="3581" width="2.42578125" style="1" customWidth="1"/>
    <col min="3582" max="3582" width="23.85546875" style="1" customWidth="1"/>
    <col min="3583" max="3583" width="18.28515625" style="1" customWidth="1"/>
    <col min="3584" max="3584" width="18.42578125" style="1" customWidth="1"/>
    <col min="3585" max="3585" width="19.42578125" style="1" customWidth="1"/>
    <col min="3586" max="3586" width="5.85546875" style="1" customWidth="1"/>
    <col min="3587" max="3587" width="12.28515625" style="1" customWidth="1"/>
    <col min="3588" max="3588" width="11.85546875" style="1" customWidth="1"/>
    <col min="3589" max="3589" width="15.140625" style="1" customWidth="1"/>
    <col min="3590" max="3591" width="13.7109375" style="1" customWidth="1"/>
    <col min="3592" max="3592" width="15" style="1" customWidth="1"/>
    <col min="3593" max="3593" width="12.28515625" style="1" customWidth="1"/>
    <col min="3594" max="3594" width="13" style="1" customWidth="1"/>
    <col min="3595" max="3595" width="3.85546875" style="1" customWidth="1"/>
    <col min="3596" max="3596" width="4.85546875" style="1" customWidth="1"/>
    <col min="3597" max="3597" width="0" style="1" hidden="1" customWidth="1"/>
    <col min="3598" max="3598" width="2.28515625" style="1" customWidth="1"/>
    <col min="3599" max="3836" width="12.42578125" style="1"/>
    <col min="3837" max="3837" width="2.42578125" style="1" customWidth="1"/>
    <col min="3838" max="3838" width="23.85546875" style="1" customWidth="1"/>
    <col min="3839" max="3839" width="18.28515625" style="1" customWidth="1"/>
    <col min="3840" max="3840" width="18.42578125" style="1" customWidth="1"/>
    <col min="3841" max="3841" width="19.42578125" style="1" customWidth="1"/>
    <col min="3842" max="3842" width="5.85546875" style="1" customWidth="1"/>
    <col min="3843" max="3843" width="12.28515625" style="1" customWidth="1"/>
    <col min="3844" max="3844" width="11.85546875" style="1" customWidth="1"/>
    <col min="3845" max="3845" width="15.140625" style="1" customWidth="1"/>
    <col min="3846" max="3847" width="13.7109375" style="1" customWidth="1"/>
    <col min="3848" max="3848" width="15" style="1" customWidth="1"/>
    <col min="3849" max="3849" width="12.28515625" style="1" customWidth="1"/>
    <col min="3850" max="3850" width="13" style="1" customWidth="1"/>
    <col min="3851" max="3851" width="3.85546875" style="1" customWidth="1"/>
    <col min="3852" max="3852" width="4.85546875" style="1" customWidth="1"/>
    <col min="3853" max="3853" width="0" style="1" hidden="1" customWidth="1"/>
    <col min="3854" max="3854" width="2.28515625" style="1" customWidth="1"/>
    <col min="3855" max="4092" width="12.42578125" style="1"/>
    <col min="4093" max="4093" width="2.42578125" style="1" customWidth="1"/>
    <col min="4094" max="4094" width="23.85546875" style="1" customWidth="1"/>
    <col min="4095" max="4095" width="18.28515625" style="1" customWidth="1"/>
    <col min="4096" max="4096" width="18.42578125" style="1" customWidth="1"/>
    <col min="4097" max="4097" width="19.42578125" style="1" customWidth="1"/>
    <col min="4098" max="4098" width="5.85546875" style="1" customWidth="1"/>
    <col min="4099" max="4099" width="12.28515625" style="1" customWidth="1"/>
    <col min="4100" max="4100" width="11.85546875" style="1" customWidth="1"/>
    <col min="4101" max="4101" width="15.140625" style="1" customWidth="1"/>
    <col min="4102" max="4103" width="13.7109375" style="1" customWidth="1"/>
    <col min="4104" max="4104" width="15" style="1" customWidth="1"/>
    <col min="4105" max="4105" width="12.28515625" style="1" customWidth="1"/>
    <col min="4106" max="4106" width="13" style="1" customWidth="1"/>
    <col min="4107" max="4107" width="3.85546875" style="1" customWidth="1"/>
    <col min="4108" max="4108" width="4.85546875" style="1" customWidth="1"/>
    <col min="4109" max="4109" width="0" style="1" hidden="1" customWidth="1"/>
    <col min="4110" max="4110" width="2.28515625" style="1" customWidth="1"/>
    <col min="4111" max="4348" width="12.42578125" style="1"/>
    <col min="4349" max="4349" width="2.42578125" style="1" customWidth="1"/>
    <col min="4350" max="4350" width="23.85546875" style="1" customWidth="1"/>
    <col min="4351" max="4351" width="18.28515625" style="1" customWidth="1"/>
    <col min="4352" max="4352" width="18.42578125" style="1" customWidth="1"/>
    <col min="4353" max="4353" width="19.42578125" style="1" customWidth="1"/>
    <col min="4354" max="4354" width="5.85546875" style="1" customWidth="1"/>
    <col min="4355" max="4355" width="12.28515625" style="1" customWidth="1"/>
    <col min="4356" max="4356" width="11.85546875" style="1" customWidth="1"/>
    <col min="4357" max="4357" width="15.140625" style="1" customWidth="1"/>
    <col min="4358" max="4359" width="13.7109375" style="1" customWidth="1"/>
    <col min="4360" max="4360" width="15" style="1" customWidth="1"/>
    <col min="4361" max="4361" width="12.28515625" style="1" customWidth="1"/>
    <col min="4362" max="4362" width="13" style="1" customWidth="1"/>
    <col min="4363" max="4363" width="3.85546875" style="1" customWidth="1"/>
    <col min="4364" max="4364" width="4.85546875" style="1" customWidth="1"/>
    <col min="4365" max="4365" width="0" style="1" hidden="1" customWidth="1"/>
    <col min="4366" max="4366" width="2.28515625" style="1" customWidth="1"/>
    <col min="4367" max="4604" width="12.42578125" style="1"/>
    <col min="4605" max="4605" width="2.42578125" style="1" customWidth="1"/>
    <col min="4606" max="4606" width="23.85546875" style="1" customWidth="1"/>
    <col min="4607" max="4607" width="18.28515625" style="1" customWidth="1"/>
    <col min="4608" max="4608" width="18.42578125" style="1" customWidth="1"/>
    <col min="4609" max="4609" width="19.42578125" style="1" customWidth="1"/>
    <col min="4610" max="4610" width="5.85546875" style="1" customWidth="1"/>
    <col min="4611" max="4611" width="12.28515625" style="1" customWidth="1"/>
    <col min="4612" max="4612" width="11.85546875" style="1" customWidth="1"/>
    <col min="4613" max="4613" width="15.140625" style="1" customWidth="1"/>
    <col min="4614" max="4615" width="13.7109375" style="1" customWidth="1"/>
    <col min="4616" max="4616" width="15" style="1" customWidth="1"/>
    <col min="4617" max="4617" width="12.28515625" style="1" customWidth="1"/>
    <col min="4618" max="4618" width="13" style="1" customWidth="1"/>
    <col min="4619" max="4619" width="3.85546875" style="1" customWidth="1"/>
    <col min="4620" max="4620" width="4.85546875" style="1" customWidth="1"/>
    <col min="4621" max="4621" width="0" style="1" hidden="1" customWidth="1"/>
    <col min="4622" max="4622" width="2.28515625" style="1" customWidth="1"/>
    <col min="4623" max="4860" width="12.42578125" style="1"/>
    <col min="4861" max="4861" width="2.42578125" style="1" customWidth="1"/>
    <col min="4862" max="4862" width="23.85546875" style="1" customWidth="1"/>
    <col min="4863" max="4863" width="18.28515625" style="1" customWidth="1"/>
    <col min="4864" max="4864" width="18.42578125" style="1" customWidth="1"/>
    <col min="4865" max="4865" width="19.42578125" style="1" customWidth="1"/>
    <col min="4866" max="4866" width="5.85546875" style="1" customWidth="1"/>
    <col min="4867" max="4867" width="12.28515625" style="1" customWidth="1"/>
    <col min="4868" max="4868" width="11.85546875" style="1" customWidth="1"/>
    <col min="4869" max="4869" width="15.140625" style="1" customWidth="1"/>
    <col min="4870" max="4871" width="13.7109375" style="1" customWidth="1"/>
    <col min="4872" max="4872" width="15" style="1" customWidth="1"/>
    <col min="4873" max="4873" width="12.28515625" style="1" customWidth="1"/>
    <col min="4874" max="4874" width="13" style="1" customWidth="1"/>
    <col min="4875" max="4875" width="3.85546875" style="1" customWidth="1"/>
    <col min="4876" max="4876" width="4.85546875" style="1" customWidth="1"/>
    <col min="4877" max="4877" width="0" style="1" hidden="1" customWidth="1"/>
    <col min="4878" max="4878" width="2.28515625" style="1" customWidth="1"/>
    <col min="4879" max="5116" width="12.42578125" style="1"/>
    <col min="5117" max="5117" width="2.42578125" style="1" customWidth="1"/>
    <col min="5118" max="5118" width="23.85546875" style="1" customWidth="1"/>
    <col min="5119" max="5119" width="18.28515625" style="1" customWidth="1"/>
    <col min="5120" max="5120" width="18.42578125" style="1" customWidth="1"/>
    <col min="5121" max="5121" width="19.42578125" style="1" customWidth="1"/>
    <col min="5122" max="5122" width="5.85546875" style="1" customWidth="1"/>
    <col min="5123" max="5123" width="12.28515625" style="1" customWidth="1"/>
    <col min="5124" max="5124" width="11.85546875" style="1" customWidth="1"/>
    <col min="5125" max="5125" width="15.140625" style="1" customWidth="1"/>
    <col min="5126" max="5127" width="13.7109375" style="1" customWidth="1"/>
    <col min="5128" max="5128" width="15" style="1" customWidth="1"/>
    <col min="5129" max="5129" width="12.28515625" style="1" customWidth="1"/>
    <col min="5130" max="5130" width="13" style="1" customWidth="1"/>
    <col min="5131" max="5131" width="3.85546875" style="1" customWidth="1"/>
    <col min="5132" max="5132" width="4.85546875" style="1" customWidth="1"/>
    <col min="5133" max="5133" width="0" style="1" hidden="1" customWidth="1"/>
    <col min="5134" max="5134" width="2.28515625" style="1" customWidth="1"/>
    <col min="5135" max="5372" width="12.42578125" style="1"/>
    <col min="5373" max="5373" width="2.42578125" style="1" customWidth="1"/>
    <col min="5374" max="5374" width="23.85546875" style="1" customWidth="1"/>
    <col min="5375" max="5375" width="18.28515625" style="1" customWidth="1"/>
    <col min="5376" max="5376" width="18.42578125" style="1" customWidth="1"/>
    <col min="5377" max="5377" width="19.42578125" style="1" customWidth="1"/>
    <col min="5378" max="5378" width="5.85546875" style="1" customWidth="1"/>
    <col min="5379" max="5379" width="12.28515625" style="1" customWidth="1"/>
    <col min="5380" max="5380" width="11.85546875" style="1" customWidth="1"/>
    <col min="5381" max="5381" width="15.140625" style="1" customWidth="1"/>
    <col min="5382" max="5383" width="13.7109375" style="1" customWidth="1"/>
    <col min="5384" max="5384" width="15" style="1" customWidth="1"/>
    <col min="5385" max="5385" width="12.28515625" style="1" customWidth="1"/>
    <col min="5386" max="5386" width="13" style="1" customWidth="1"/>
    <col min="5387" max="5387" width="3.85546875" style="1" customWidth="1"/>
    <col min="5388" max="5388" width="4.85546875" style="1" customWidth="1"/>
    <col min="5389" max="5389" width="0" style="1" hidden="1" customWidth="1"/>
    <col min="5390" max="5390" width="2.28515625" style="1" customWidth="1"/>
    <col min="5391" max="5628" width="12.42578125" style="1"/>
    <col min="5629" max="5629" width="2.42578125" style="1" customWidth="1"/>
    <col min="5630" max="5630" width="23.85546875" style="1" customWidth="1"/>
    <col min="5631" max="5631" width="18.28515625" style="1" customWidth="1"/>
    <col min="5632" max="5632" width="18.42578125" style="1" customWidth="1"/>
    <col min="5633" max="5633" width="19.42578125" style="1" customWidth="1"/>
    <col min="5634" max="5634" width="5.85546875" style="1" customWidth="1"/>
    <col min="5635" max="5635" width="12.28515625" style="1" customWidth="1"/>
    <col min="5636" max="5636" width="11.85546875" style="1" customWidth="1"/>
    <col min="5637" max="5637" width="15.140625" style="1" customWidth="1"/>
    <col min="5638" max="5639" width="13.7109375" style="1" customWidth="1"/>
    <col min="5640" max="5640" width="15" style="1" customWidth="1"/>
    <col min="5641" max="5641" width="12.28515625" style="1" customWidth="1"/>
    <col min="5642" max="5642" width="13" style="1" customWidth="1"/>
    <col min="5643" max="5643" width="3.85546875" style="1" customWidth="1"/>
    <col min="5644" max="5644" width="4.85546875" style="1" customWidth="1"/>
    <col min="5645" max="5645" width="0" style="1" hidden="1" customWidth="1"/>
    <col min="5646" max="5646" width="2.28515625" style="1" customWidth="1"/>
    <col min="5647" max="5884" width="12.42578125" style="1"/>
    <col min="5885" max="5885" width="2.42578125" style="1" customWidth="1"/>
    <col min="5886" max="5886" width="23.85546875" style="1" customWidth="1"/>
    <col min="5887" max="5887" width="18.28515625" style="1" customWidth="1"/>
    <col min="5888" max="5888" width="18.42578125" style="1" customWidth="1"/>
    <col min="5889" max="5889" width="19.42578125" style="1" customWidth="1"/>
    <col min="5890" max="5890" width="5.85546875" style="1" customWidth="1"/>
    <col min="5891" max="5891" width="12.28515625" style="1" customWidth="1"/>
    <col min="5892" max="5892" width="11.85546875" style="1" customWidth="1"/>
    <col min="5893" max="5893" width="15.140625" style="1" customWidth="1"/>
    <col min="5894" max="5895" width="13.7109375" style="1" customWidth="1"/>
    <col min="5896" max="5896" width="15" style="1" customWidth="1"/>
    <col min="5897" max="5897" width="12.28515625" style="1" customWidth="1"/>
    <col min="5898" max="5898" width="13" style="1" customWidth="1"/>
    <col min="5899" max="5899" width="3.85546875" style="1" customWidth="1"/>
    <col min="5900" max="5900" width="4.85546875" style="1" customWidth="1"/>
    <col min="5901" max="5901" width="0" style="1" hidden="1" customWidth="1"/>
    <col min="5902" max="5902" width="2.28515625" style="1" customWidth="1"/>
    <col min="5903" max="6140" width="12.42578125" style="1"/>
    <col min="6141" max="6141" width="2.42578125" style="1" customWidth="1"/>
    <col min="6142" max="6142" width="23.85546875" style="1" customWidth="1"/>
    <col min="6143" max="6143" width="18.28515625" style="1" customWidth="1"/>
    <col min="6144" max="6144" width="18.42578125" style="1" customWidth="1"/>
    <col min="6145" max="6145" width="19.42578125" style="1" customWidth="1"/>
    <col min="6146" max="6146" width="5.85546875" style="1" customWidth="1"/>
    <col min="6147" max="6147" width="12.28515625" style="1" customWidth="1"/>
    <col min="6148" max="6148" width="11.85546875" style="1" customWidth="1"/>
    <col min="6149" max="6149" width="15.140625" style="1" customWidth="1"/>
    <col min="6150" max="6151" width="13.7109375" style="1" customWidth="1"/>
    <col min="6152" max="6152" width="15" style="1" customWidth="1"/>
    <col min="6153" max="6153" width="12.28515625" style="1" customWidth="1"/>
    <col min="6154" max="6154" width="13" style="1" customWidth="1"/>
    <col min="6155" max="6155" width="3.85546875" style="1" customWidth="1"/>
    <col min="6156" max="6156" width="4.85546875" style="1" customWidth="1"/>
    <col min="6157" max="6157" width="0" style="1" hidden="1" customWidth="1"/>
    <col min="6158" max="6158" width="2.28515625" style="1" customWidth="1"/>
    <col min="6159" max="6396" width="12.42578125" style="1"/>
    <col min="6397" max="6397" width="2.42578125" style="1" customWidth="1"/>
    <col min="6398" max="6398" width="23.85546875" style="1" customWidth="1"/>
    <col min="6399" max="6399" width="18.28515625" style="1" customWidth="1"/>
    <col min="6400" max="6400" width="18.42578125" style="1" customWidth="1"/>
    <col min="6401" max="6401" width="19.42578125" style="1" customWidth="1"/>
    <col min="6402" max="6402" width="5.85546875" style="1" customWidth="1"/>
    <col min="6403" max="6403" width="12.28515625" style="1" customWidth="1"/>
    <col min="6404" max="6404" width="11.85546875" style="1" customWidth="1"/>
    <col min="6405" max="6405" width="15.140625" style="1" customWidth="1"/>
    <col min="6406" max="6407" width="13.7109375" style="1" customWidth="1"/>
    <col min="6408" max="6408" width="15" style="1" customWidth="1"/>
    <col min="6409" max="6409" width="12.28515625" style="1" customWidth="1"/>
    <col min="6410" max="6410" width="13" style="1" customWidth="1"/>
    <col min="6411" max="6411" width="3.85546875" style="1" customWidth="1"/>
    <col min="6412" max="6412" width="4.85546875" style="1" customWidth="1"/>
    <col min="6413" max="6413" width="0" style="1" hidden="1" customWidth="1"/>
    <col min="6414" max="6414" width="2.28515625" style="1" customWidth="1"/>
    <col min="6415" max="6652" width="12.42578125" style="1"/>
    <col min="6653" max="6653" width="2.42578125" style="1" customWidth="1"/>
    <col min="6654" max="6654" width="23.85546875" style="1" customWidth="1"/>
    <col min="6655" max="6655" width="18.28515625" style="1" customWidth="1"/>
    <col min="6656" max="6656" width="18.42578125" style="1" customWidth="1"/>
    <col min="6657" max="6657" width="19.42578125" style="1" customWidth="1"/>
    <col min="6658" max="6658" width="5.85546875" style="1" customWidth="1"/>
    <col min="6659" max="6659" width="12.28515625" style="1" customWidth="1"/>
    <col min="6660" max="6660" width="11.85546875" style="1" customWidth="1"/>
    <col min="6661" max="6661" width="15.140625" style="1" customWidth="1"/>
    <col min="6662" max="6663" width="13.7109375" style="1" customWidth="1"/>
    <col min="6664" max="6664" width="15" style="1" customWidth="1"/>
    <col min="6665" max="6665" width="12.28515625" style="1" customWidth="1"/>
    <col min="6666" max="6666" width="13" style="1" customWidth="1"/>
    <col min="6667" max="6667" width="3.85546875" style="1" customWidth="1"/>
    <col min="6668" max="6668" width="4.85546875" style="1" customWidth="1"/>
    <col min="6669" max="6669" width="0" style="1" hidden="1" customWidth="1"/>
    <col min="6670" max="6670" width="2.28515625" style="1" customWidth="1"/>
    <col min="6671" max="6908" width="12.42578125" style="1"/>
    <col min="6909" max="6909" width="2.42578125" style="1" customWidth="1"/>
    <col min="6910" max="6910" width="23.85546875" style="1" customWidth="1"/>
    <col min="6911" max="6911" width="18.28515625" style="1" customWidth="1"/>
    <col min="6912" max="6912" width="18.42578125" style="1" customWidth="1"/>
    <col min="6913" max="6913" width="19.42578125" style="1" customWidth="1"/>
    <col min="6914" max="6914" width="5.85546875" style="1" customWidth="1"/>
    <col min="6915" max="6915" width="12.28515625" style="1" customWidth="1"/>
    <col min="6916" max="6916" width="11.85546875" style="1" customWidth="1"/>
    <col min="6917" max="6917" width="15.140625" style="1" customWidth="1"/>
    <col min="6918" max="6919" width="13.7109375" style="1" customWidth="1"/>
    <col min="6920" max="6920" width="15" style="1" customWidth="1"/>
    <col min="6921" max="6921" width="12.28515625" style="1" customWidth="1"/>
    <col min="6922" max="6922" width="13" style="1" customWidth="1"/>
    <col min="6923" max="6923" width="3.85546875" style="1" customWidth="1"/>
    <col min="6924" max="6924" width="4.85546875" style="1" customWidth="1"/>
    <col min="6925" max="6925" width="0" style="1" hidden="1" customWidth="1"/>
    <col min="6926" max="6926" width="2.28515625" style="1" customWidth="1"/>
    <col min="6927" max="7164" width="12.42578125" style="1"/>
    <col min="7165" max="7165" width="2.42578125" style="1" customWidth="1"/>
    <col min="7166" max="7166" width="23.85546875" style="1" customWidth="1"/>
    <col min="7167" max="7167" width="18.28515625" style="1" customWidth="1"/>
    <col min="7168" max="7168" width="18.42578125" style="1" customWidth="1"/>
    <col min="7169" max="7169" width="19.42578125" style="1" customWidth="1"/>
    <col min="7170" max="7170" width="5.85546875" style="1" customWidth="1"/>
    <col min="7171" max="7171" width="12.28515625" style="1" customWidth="1"/>
    <col min="7172" max="7172" width="11.85546875" style="1" customWidth="1"/>
    <col min="7173" max="7173" width="15.140625" style="1" customWidth="1"/>
    <col min="7174" max="7175" width="13.7109375" style="1" customWidth="1"/>
    <col min="7176" max="7176" width="15" style="1" customWidth="1"/>
    <col min="7177" max="7177" width="12.28515625" style="1" customWidth="1"/>
    <col min="7178" max="7178" width="13" style="1" customWidth="1"/>
    <col min="7179" max="7179" width="3.85546875" style="1" customWidth="1"/>
    <col min="7180" max="7180" width="4.85546875" style="1" customWidth="1"/>
    <col min="7181" max="7181" width="0" style="1" hidden="1" customWidth="1"/>
    <col min="7182" max="7182" width="2.28515625" style="1" customWidth="1"/>
    <col min="7183" max="7420" width="12.42578125" style="1"/>
    <col min="7421" max="7421" width="2.42578125" style="1" customWidth="1"/>
    <col min="7422" max="7422" width="23.85546875" style="1" customWidth="1"/>
    <col min="7423" max="7423" width="18.28515625" style="1" customWidth="1"/>
    <col min="7424" max="7424" width="18.42578125" style="1" customWidth="1"/>
    <col min="7425" max="7425" width="19.42578125" style="1" customWidth="1"/>
    <col min="7426" max="7426" width="5.85546875" style="1" customWidth="1"/>
    <col min="7427" max="7427" width="12.28515625" style="1" customWidth="1"/>
    <col min="7428" max="7428" width="11.85546875" style="1" customWidth="1"/>
    <col min="7429" max="7429" width="15.140625" style="1" customWidth="1"/>
    <col min="7430" max="7431" width="13.7109375" style="1" customWidth="1"/>
    <col min="7432" max="7432" width="15" style="1" customWidth="1"/>
    <col min="7433" max="7433" width="12.28515625" style="1" customWidth="1"/>
    <col min="7434" max="7434" width="13" style="1" customWidth="1"/>
    <col min="7435" max="7435" width="3.85546875" style="1" customWidth="1"/>
    <col min="7436" max="7436" width="4.85546875" style="1" customWidth="1"/>
    <col min="7437" max="7437" width="0" style="1" hidden="1" customWidth="1"/>
    <col min="7438" max="7438" width="2.28515625" style="1" customWidth="1"/>
    <col min="7439" max="7676" width="12.42578125" style="1"/>
    <col min="7677" max="7677" width="2.42578125" style="1" customWidth="1"/>
    <col min="7678" max="7678" width="23.85546875" style="1" customWidth="1"/>
    <col min="7679" max="7679" width="18.28515625" style="1" customWidth="1"/>
    <col min="7680" max="7680" width="18.42578125" style="1" customWidth="1"/>
    <col min="7681" max="7681" width="19.42578125" style="1" customWidth="1"/>
    <col min="7682" max="7682" width="5.85546875" style="1" customWidth="1"/>
    <col min="7683" max="7683" width="12.28515625" style="1" customWidth="1"/>
    <col min="7684" max="7684" width="11.85546875" style="1" customWidth="1"/>
    <col min="7685" max="7685" width="15.140625" style="1" customWidth="1"/>
    <col min="7686" max="7687" width="13.7109375" style="1" customWidth="1"/>
    <col min="7688" max="7688" width="15" style="1" customWidth="1"/>
    <col min="7689" max="7689" width="12.28515625" style="1" customWidth="1"/>
    <col min="7690" max="7690" width="13" style="1" customWidth="1"/>
    <col min="7691" max="7691" width="3.85546875" style="1" customWidth="1"/>
    <col min="7692" max="7692" width="4.85546875" style="1" customWidth="1"/>
    <col min="7693" max="7693" width="0" style="1" hidden="1" customWidth="1"/>
    <col min="7694" max="7694" width="2.28515625" style="1" customWidth="1"/>
    <col min="7695" max="7932" width="12.42578125" style="1"/>
    <col min="7933" max="7933" width="2.42578125" style="1" customWidth="1"/>
    <col min="7934" max="7934" width="23.85546875" style="1" customWidth="1"/>
    <col min="7935" max="7935" width="18.28515625" style="1" customWidth="1"/>
    <col min="7936" max="7936" width="18.42578125" style="1" customWidth="1"/>
    <col min="7937" max="7937" width="19.42578125" style="1" customWidth="1"/>
    <col min="7938" max="7938" width="5.85546875" style="1" customWidth="1"/>
    <col min="7939" max="7939" width="12.28515625" style="1" customWidth="1"/>
    <col min="7940" max="7940" width="11.85546875" style="1" customWidth="1"/>
    <col min="7941" max="7941" width="15.140625" style="1" customWidth="1"/>
    <col min="7942" max="7943" width="13.7109375" style="1" customWidth="1"/>
    <col min="7944" max="7944" width="15" style="1" customWidth="1"/>
    <col min="7945" max="7945" width="12.28515625" style="1" customWidth="1"/>
    <col min="7946" max="7946" width="13" style="1" customWidth="1"/>
    <col min="7947" max="7947" width="3.85546875" style="1" customWidth="1"/>
    <col min="7948" max="7948" width="4.85546875" style="1" customWidth="1"/>
    <col min="7949" max="7949" width="0" style="1" hidden="1" customWidth="1"/>
    <col min="7950" max="7950" width="2.28515625" style="1" customWidth="1"/>
    <col min="7951" max="8188" width="12.42578125" style="1"/>
    <col min="8189" max="8189" width="2.42578125" style="1" customWidth="1"/>
    <col min="8190" max="8190" width="23.85546875" style="1" customWidth="1"/>
    <col min="8191" max="8191" width="18.28515625" style="1" customWidth="1"/>
    <col min="8192" max="8192" width="18.42578125" style="1" customWidth="1"/>
    <col min="8193" max="8193" width="19.42578125" style="1" customWidth="1"/>
    <col min="8194" max="8194" width="5.85546875" style="1" customWidth="1"/>
    <col min="8195" max="8195" width="12.28515625" style="1" customWidth="1"/>
    <col min="8196" max="8196" width="11.85546875" style="1" customWidth="1"/>
    <col min="8197" max="8197" width="15.140625" style="1" customWidth="1"/>
    <col min="8198" max="8199" width="13.7109375" style="1" customWidth="1"/>
    <col min="8200" max="8200" width="15" style="1" customWidth="1"/>
    <col min="8201" max="8201" width="12.28515625" style="1" customWidth="1"/>
    <col min="8202" max="8202" width="13" style="1" customWidth="1"/>
    <col min="8203" max="8203" width="3.85546875" style="1" customWidth="1"/>
    <col min="8204" max="8204" width="4.85546875" style="1" customWidth="1"/>
    <col min="8205" max="8205" width="0" style="1" hidden="1" customWidth="1"/>
    <col min="8206" max="8206" width="2.28515625" style="1" customWidth="1"/>
    <col min="8207" max="8444" width="12.42578125" style="1"/>
    <col min="8445" max="8445" width="2.42578125" style="1" customWidth="1"/>
    <col min="8446" max="8446" width="23.85546875" style="1" customWidth="1"/>
    <col min="8447" max="8447" width="18.28515625" style="1" customWidth="1"/>
    <col min="8448" max="8448" width="18.42578125" style="1" customWidth="1"/>
    <col min="8449" max="8449" width="19.42578125" style="1" customWidth="1"/>
    <col min="8450" max="8450" width="5.85546875" style="1" customWidth="1"/>
    <col min="8451" max="8451" width="12.28515625" style="1" customWidth="1"/>
    <col min="8452" max="8452" width="11.85546875" style="1" customWidth="1"/>
    <col min="8453" max="8453" width="15.140625" style="1" customWidth="1"/>
    <col min="8454" max="8455" width="13.7109375" style="1" customWidth="1"/>
    <col min="8456" max="8456" width="15" style="1" customWidth="1"/>
    <col min="8457" max="8457" width="12.28515625" style="1" customWidth="1"/>
    <col min="8458" max="8458" width="13" style="1" customWidth="1"/>
    <col min="8459" max="8459" width="3.85546875" style="1" customWidth="1"/>
    <col min="8460" max="8460" width="4.85546875" style="1" customWidth="1"/>
    <col min="8461" max="8461" width="0" style="1" hidden="1" customWidth="1"/>
    <col min="8462" max="8462" width="2.28515625" style="1" customWidth="1"/>
    <col min="8463" max="8700" width="12.42578125" style="1"/>
    <col min="8701" max="8701" width="2.42578125" style="1" customWidth="1"/>
    <col min="8702" max="8702" width="23.85546875" style="1" customWidth="1"/>
    <col min="8703" max="8703" width="18.28515625" style="1" customWidth="1"/>
    <col min="8704" max="8704" width="18.42578125" style="1" customWidth="1"/>
    <col min="8705" max="8705" width="19.42578125" style="1" customWidth="1"/>
    <col min="8706" max="8706" width="5.85546875" style="1" customWidth="1"/>
    <col min="8707" max="8707" width="12.28515625" style="1" customWidth="1"/>
    <col min="8708" max="8708" width="11.85546875" style="1" customWidth="1"/>
    <col min="8709" max="8709" width="15.140625" style="1" customWidth="1"/>
    <col min="8710" max="8711" width="13.7109375" style="1" customWidth="1"/>
    <col min="8712" max="8712" width="15" style="1" customWidth="1"/>
    <col min="8713" max="8713" width="12.28515625" style="1" customWidth="1"/>
    <col min="8714" max="8714" width="13" style="1" customWidth="1"/>
    <col min="8715" max="8715" width="3.85546875" style="1" customWidth="1"/>
    <col min="8716" max="8716" width="4.85546875" style="1" customWidth="1"/>
    <col min="8717" max="8717" width="0" style="1" hidden="1" customWidth="1"/>
    <col min="8718" max="8718" width="2.28515625" style="1" customWidth="1"/>
    <col min="8719" max="8956" width="12.42578125" style="1"/>
    <col min="8957" max="8957" width="2.42578125" style="1" customWidth="1"/>
    <col min="8958" max="8958" width="23.85546875" style="1" customWidth="1"/>
    <col min="8959" max="8959" width="18.28515625" style="1" customWidth="1"/>
    <col min="8960" max="8960" width="18.42578125" style="1" customWidth="1"/>
    <col min="8961" max="8961" width="19.42578125" style="1" customWidth="1"/>
    <col min="8962" max="8962" width="5.85546875" style="1" customWidth="1"/>
    <col min="8963" max="8963" width="12.28515625" style="1" customWidth="1"/>
    <col min="8964" max="8964" width="11.85546875" style="1" customWidth="1"/>
    <col min="8965" max="8965" width="15.140625" style="1" customWidth="1"/>
    <col min="8966" max="8967" width="13.7109375" style="1" customWidth="1"/>
    <col min="8968" max="8968" width="15" style="1" customWidth="1"/>
    <col min="8969" max="8969" width="12.28515625" style="1" customWidth="1"/>
    <col min="8970" max="8970" width="13" style="1" customWidth="1"/>
    <col min="8971" max="8971" width="3.85546875" style="1" customWidth="1"/>
    <col min="8972" max="8972" width="4.85546875" style="1" customWidth="1"/>
    <col min="8973" max="8973" width="0" style="1" hidden="1" customWidth="1"/>
    <col min="8974" max="8974" width="2.28515625" style="1" customWidth="1"/>
    <col min="8975" max="9212" width="12.42578125" style="1"/>
    <col min="9213" max="9213" width="2.42578125" style="1" customWidth="1"/>
    <col min="9214" max="9214" width="23.85546875" style="1" customWidth="1"/>
    <col min="9215" max="9215" width="18.28515625" style="1" customWidth="1"/>
    <col min="9216" max="9216" width="18.42578125" style="1" customWidth="1"/>
    <col min="9217" max="9217" width="19.42578125" style="1" customWidth="1"/>
    <col min="9218" max="9218" width="5.85546875" style="1" customWidth="1"/>
    <col min="9219" max="9219" width="12.28515625" style="1" customWidth="1"/>
    <col min="9220" max="9220" width="11.85546875" style="1" customWidth="1"/>
    <col min="9221" max="9221" width="15.140625" style="1" customWidth="1"/>
    <col min="9222" max="9223" width="13.7109375" style="1" customWidth="1"/>
    <col min="9224" max="9224" width="15" style="1" customWidth="1"/>
    <col min="9225" max="9225" width="12.28515625" style="1" customWidth="1"/>
    <col min="9226" max="9226" width="13" style="1" customWidth="1"/>
    <col min="9227" max="9227" width="3.85546875" style="1" customWidth="1"/>
    <col min="9228" max="9228" width="4.85546875" style="1" customWidth="1"/>
    <col min="9229" max="9229" width="0" style="1" hidden="1" customWidth="1"/>
    <col min="9230" max="9230" width="2.28515625" style="1" customWidth="1"/>
    <col min="9231" max="9468" width="12.42578125" style="1"/>
    <col min="9469" max="9469" width="2.42578125" style="1" customWidth="1"/>
    <col min="9470" max="9470" width="23.85546875" style="1" customWidth="1"/>
    <col min="9471" max="9471" width="18.28515625" style="1" customWidth="1"/>
    <col min="9472" max="9472" width="18.42578125" style="1" customWidth="1"/>
    <col min="9473" max="9473" width="19.42578125" style="1" customWidth="1"/>
    <col min="9474" max="9474" width="5.85546875" style="1" customWidth="1"/>
    <col min="9475" max="9475" width="12.28515625" style="1" customWidth="1"/>
    <col min="9476" max="9476" width="11.85546875" style="1" customWidth="1"/>
    <col min="9477" max="9477" width="15.140625" style="1" customWidth="1"/>
    <col min="9478" max="9479" width="13.7109375" style="1" customWidth="1"/>
    <col min="9480" max="9480" width="15" style="1" customWidth="1"/>
    <col min="9481" max="9481" width="12.28515625" style="1" customWidth="1"/>
    <col min="9482" max="9482" width="13" style="1" customWidth="1"/>
    <col min="9483" max="9483" width="3.85546875" style="1" customWidth="1"/>
    <col min="9484" max="9484" width="4.85546875" style="1" customWidth="1"/>
    <col min="9485" max="9485" width="0" style="1" hidden="1" customWidth="1"/>
    <col min="9486" max="9486" width="2.28515625" style="1" customWidth="1"/>
    <col min="9487" max="9724" width="12.42578125" style="1"/>
    <col min="9725" max="9725" width="2.42578125" style="1" customWidth="1"/>
    <col min="9726" max="9726" width="23.85546875" style="1" customWidth="1"/>
    <col min="9727" max="9727" width="18.28515625" style="1" customWidth="1"/>
    <col min="9728" max="9728" width="18.42578125" style="1" customWidth="1"/>
    <col min="9729" max="9729" width="19.42578125" style="1" customWidth="1"/>
    <col min="9730" max="9730" width="5.85546875" style="1" customWidth="1"/>
    <col min="9731" max="9731" width="12.28515625" style="1" customWidth="1"/>
    <col min="9732" max="9732" width="11.85546875" style="1" customWidth="1"/>
    <col min="9733" max="9733" width="15.140625" style="1" customWidth="1"/>
    <col min="9734" max="9735" width="13.7109375" style="1" customWidth="1"/>
    <col min="9736" max="9736" width="15" style="1" customWidth="1"/>
    <col min="9737" max="9737" width="12.28515625" style="1" customWidth="1"/>
    <col min="9738" max="9738" width="13" style="1" customWidth="1"/>
    <col min="9739" max="9739" width="3.85546875" style="1" customWidth="1"/>
    <col min="9740" max="9740" width="4.85546875" style="1" customWidth="1"/>
    <col min="9741" max="9741" width="0" style="1" hidden="1" customWidth="1"/>
    <col min="9742" max="9742" width="2.28515625" style="1" customWidth="1"/>
    <col min="9743" max="9980" width="12.42578125" style="1"/>
    <col min="9981" max="9981" width="2.42578125" style="1" customWidth="1"/>
    <col min="9982" max="9982" width="23.85546875" style="1" customWidth="1"/>
    <col min="9983" max="9983" width="18.28515625" style="1" customWidth="1"/>
    <col min="9984" max="9984" width="18.42578125" style="1" customWidth="1"/>
    <col min="9985" max="9985" width="19.42578125" style="1" customWidth="1"/>
    <col min="9986" max="9986" width="5.85546875" style="1" customWidth="1"/>
    <col min="9987" max="9987" width="12.28515625" style="1" customWidth="1"/>
    <col min="9988" max="9988" width="11.85546875" style="1" customWidth="1"/>
    <col min="9989" max="9989" width="15.140625" style="1" customWidth="1"/>
    <col min="9990" max="9991" width="13.7109375" style="1" customWidth="1"/>
    <col min="9992" max="9992" width="15" style="1" customWidth="1"/>
    <col min="9993" max="9993" width="12.28515625" style="1" customWidth="1"/>
    <col min="9994" max="9994" width="13" style="1" customWidth="1"/>
    <col min="9995" max="9995" width="3.85546875" style="1" customWidth="1"/>
    <col min="9996" max="9996" width="4.85546875" style="1" customWidth="1"/>
    <col min="9997" max="9997" width="0" style="1" hidden="1" customWidth="1"/>
    <col min="9998" max="9998" width="2.28515625" style="1" customWidth="1"/>
    <col min="9999" max="10236" width="12.42578125" style="1"/>
    <col min="10237" max="10237" width="2.42578125" style="1" customWidth="1"/>
    <col min="10238" max="10238" width="23.85546875" style="1" customWidth="1"/>
    <col min="10239" max="10239" width="18.28515625" style="1" customWidth="1"/>
    <col min="10240" max="10240" width="18.42578125" style="1" customWidth="1"/>
    <col min="10241" max="10241" width="19.42578125" style="1" customWidth="1"/>
    <col min="10242" max="10242" width="5.85546875" style="1" customWidth="1"/>
    <col min="10243" max="10243" width="12.28515625" style="1" customWidth="1"/>
    <col min="10244" max="10244" width="11.85546875" style="1" customWidth="1"/>
    <col min="10245" max="10245" width="15.140625" style="1" customWidth="1"/>
    <col min="10246" max="10247" width="13.7109375" style="1" customWidth="1"/>
    <col min="10248" max="10248" width="15" style="1" customWidth="1"/>
    <col min="10249" max="10249" width="12.28515625" style="1" customWidth="1"/>
    <col min="10250" max="10250" width="13" style="1" customWidth="1"/>
    <col min="10251" max="10251" width="3.85546875" style="1" customWidth="1"/>
    <col min="10252" max="10252" width="4.85546875" style="1" customWidth="1"/>
    <col min="10253" max="10253" width="0" style="1" hidden="1" customWidth="1"/>
    <col min="10254" max="10254" width="2.28515625" style="1" customWidth="1"/>
    <col min="10255" max="10492" width="12.42578125" style="1"/>
    <col min="10493" max="10493" width="2.42578125" style="1" customWidth="1"/>
    <col min="10494" max="10494" width="23.85546875" style="1" customWidth="1"/>
    <col min="10495" max="10495" width="18.28515625" style="1" customWidth="1"/>
    <col min="10496" max="10496" width="18.42578125" style="1" customWidth="1"/>
    <col min="10497" max="10497" width="19.42578125" style="1" customWidth="1"/>
    <col min="10498" max="10498" width="5.85546875" style="1" customWidth="1"/>
    <col min="10499" max="10499" width="12.28515625" style="1" customWidth="1"/>
    <col min="10500" max="10500" width="11.85546875" style="1" customWidth="1"/>
    <col min="10501" max="10501" width="15.140625" style="1" customWidth="1"/>
    <col min="10502" max="10503" width="13.7109375" style="1" customWidth="1"/>
    <col min="10504" max="10504" width="15" style="1" customWidth="1"/>
    <col min="10505" max="10505" width="12.28515625" style="1" customWidth="1"/>
    <col min="10506" max="10506" width="13" style="1" customWidth="1"/>
    <col min="10507" max="10507" width="3.85546875" style="1" customWidth="1"/>
    <col min="10508" max="10508" width="4.85546875" style="1" customWidth="1"/>
    <col min="10509" max="10509" width="0" style="1" hidden="1" customWidth="1"/>
    <col min="10510" max="10510" width="2.28515625" style="1" customWidth="1"/>
    <col min="10511" max="10748" width="12.42578125" style="1"/>
    <col min="10749" max="10749" width="2.42578125" style="1" customWidth="1"/>
    <col min="10750" max="10750" width="23.85546875" style="1" customWidth="1"/>
    <col min="10751" max="10751" width="18.28515625" style="1" customWidth="1"/>
    <col min="10752" max="10752" width="18.42578125" style="1" customWidth="1"/>
    <col min="10753" max="10753" width="19.42578125" style="1" customWidth="1"/>
    <col min="10754" max="10754" width="5.85546875" style="1" customWidth="1"/>
    <col min="10755" max="10755" width="12.28515625" style="1" customWidth="1"/>
    <col min="10756" max="10756" width="11.85546875" style="1" customWidth="1"/>
    <col min="10757" max="10757" width="15.140625" style="1" customWidth="1"/>
    <col min="10758" max="10759" width="13.7109375" style="1" customWidth="1"/>
    <col min="10760" max="10760" width="15" style="1" customWidth="1"/>
    <col min="10761" max="10761" width="12.28515625" style="1" customWidth="1"/>
    <col min="10762" max="10762" width="13" style="1" customWidth="1"/>
    <col min="10763" max="10763" width="3.85546875" style="1" customWidth="1"/>
    <col min="10764" max="10764" width="4.85546875" style="1" customWidth="1"/>
    <col min="10765" max="10765" width="0" style="1" hidden="1" customWidth="1"/>
    <col min="10766" max="10766" width="2.28515625" style="1" customWidth="1"/>
    <col min="10767" max="11004" width="12.42578125" style="1"/>
    <col min="11005" max="11005" width="2.42578125" style="1" customWidth="1"/>
    <col min="11006" max="11006" width="23.85546875" style="1" customWidth="1"/>
    <col min="11007" max="11007" width="18.28515625" style="1" customWidth="1"/>
    <col min="11008" max="11008" width="18.42578125" style="1" customWidth="1"/>
    <col min="11009" max="11009" width="19.42578125" style="1" customWidth="1"/>
    <col min="11010" max="11010" width="5.85546875" style="1" customWidth="1"/>
    <col min="11011" max="11011" width="12.28515625" style="1" customWidth="1"/>
    <col min="11012" max="11012" width="11.85546875" style="1" customWidth="1"/>
    <col min="11013" max="11013" width="15.140625" style="1" customWidth="1"/>
    <col min="11014" max="11015" width="13.7109375" style="1" customWidth="1"/>
    <col min="11016" max="11016" width="15" style="1" customWidth="1"/>
    <col min="11017" max="11017" width="12.28515625" style="1" customWidth="1"/>
    <col min="11018" max="11018" width="13" style="1" customWidth="1"/>
    <col min="11019" max="11019" width="3.85546875" style="1" customWidth="1"/>
    <col min="11020" max="11020" width="4.85546875" style="1" customWidth="1"/>
    <col min="11021" max="11021" width="0" style="1" hidden="1" customWidth="1"/>
    <col min="11022" max="11022" width="2.28515625" style="1" customWidth="1"/>
    <col min="11023" max="11260" width="12.42578125" style="1"/>
    <col min="11261" max="11261" width="2.42578125" style="1" customWidth="1"/>
    <col min="11262" max="11262" width="23.85546875" style="1" customWidth="1"/>
    <col min="11263" max="11263" width="18.28515625" style="1" customWidth="1"/>
    <col min="11264" max="11264" width="18.42578125" style="1" customWidth="1"/>
    <col min="11265" max="11265" width="19.42578125" style="1" customWidth="1"/>
    <col min="11266" max="11266" width="5.85546875" style="1" customWidth="1"/>
    <col min="11267" max="11267" width="12.28515625" style="1" customWidth="1"/>
    <col min="11268" max="11268" width="11.85546875" style="1" customWidth="1"/>
    <col min="11269" max="11269" width="15.140625" style="1" customWidth="1"/>
    <col min="11270" max="11271" width="13.7109375" style="1" customWidth="1"/>
    <col min="11272" max="11272" width="15" style="1" customWidth="1"/>
    <col min="11273" max="11273" width="12.28515625" style="1" customWidth="1"/>
    <col min="11274" max="11274" width="13" style="1" customWidth="1"/>
    <col min="11275" max="11275" width="3.85546875" style="1" customWidth="1"/>
    <col min="11276" max="11276" width="4.85546875" style="1" customWidth="1"/>
    <col min="11277" max="11277" width="0" style="1" hidden="1" customWidth="1"/>
    <col min="11278" max="11278" width="2.28515625" style="1" customWidth="1"/>
    <col min="11279" max="11516" width="12.42578125" style="1"/>
    <col min="11517" max="11517" width="2.42578125" style="1" customWidth="1"/>
    <col min="11518" max="11518" width="23.85546875" style="1" customWidth="1"/>
    <col min="11519" max="11519" width="18.28515625" style="1" customWidth="1"/>
    <col min="11520" max="11520" width="18.42578125" style="1" customWidth="1"/>
    <col min="11521" max="11521" width="19.42578125" style="1" customWidth="1"/>
    <col min="11522" max="11522" width="5.85546875" style="1" customWidth="1"/>
    <col min="11523" max="11523" width="12.28515625" style="1" customWidth="1"/>
    <col min="11524" max="11524" width="11.85546875" style="1" customWidth="1"/>
    <col min="11525" max="11525" width="15.140625" style="1" customWidth="1"/>
    <col min="11526" max="11527" width="13.7109375" style="1" customWidth="1"/>
    <col min="11528" max="11528" width="15" style="1" customWidth="1"/>
    <col min="11529" max="11529" width="12.28515625" style="1" customWidth="1"/>
    <col min="11530" max="11530" width="13" style="1" customWidth="1"/>
    <col min="11531" max="11531" width="3.85546875" style="1" customWidth="1"/>
    <col min="11532" max="11532" width="4.85546875" style="1" customWidth="1"/>
    <col min="11533" max="11533" width="0" style="1" hidden="1" customWidth="1"/>
    <col min="11534" max="11534" width="2.28515625" style="1" customWidth="1"/>
    <col min="11535" max="11772" width="12.42578125" style="1"/>
    <col min="11773" max="11773" width="2.42578125" style="1" customWidth="1"/>
    <col min="11774" max="11774" width="23.85546875" style="1" customWidth="1"/>
    <col min="11775" max="11775" width="18.28515625" style="1" customWidth="1"/>
    <col min="11776" max="11776" width="18.42578125" style="1" customWidth="1"/>
    <col min="11777" max="11777" width="19.42578125" style="1" customWidth="1"/>
    <col min="11778" max="11778" width="5.85546875" style="1" customWidth="1"/>
    <col min="11779" max="11779" width="12.28515625" style="1" customWidth="1"/>
    <col min="11780" max="11780" width="11.85546875" style="1" customWidth="1"/>
    <col min="11781" max="11781" width="15.140625" style="1" customWidth="1"/>
    <col min="11782" max="11783" width="13.7109375" style="1" customWidth="1"/>
    <col min="11784" max="11784" width="15" style="1" customWidth="1"/>
    <col min="11785" max="11785" width="12.28515625" style="1" customWidth="1"/>
    <col min="11786" max="11786" width="13" style="1" customWidth="1"/>
    <col min="11787" max="11787" width="3.85546875" style="1" customWidth="1"/>
    <col min="11788" max="11788" width="4.85546875" style="1" customWidth="1"/>
    <col min="11789" max="11789" width="0" style="1" hidden="1" customWidth="1"/>
    <col min="11790" max="11790" width="2.28515625" style="1" customWidth="1"/>
    <col min="11791" max="12028" width="12.42578125" style="1"/>
    <col min="12029" max="12029" width="2.42578125" style="1" customWidth="1"/>
    <col min="12030" max="12030" width="23.85546875" style="1" customWidth="1"/>
    <col min="12031" max="12031" width="18.28515625" style="1" customWidth="1"/>
    <col min="12032" max="12032" width="18.42578125" style="1" customWidth="1"/>
    <col min="12033" max="12033" width="19.42578125" style="1" customWidth="1"/>
    <col min="12034" max="12034" width="5.85546875" style="1" customWidth="1"/>
    <col min="12035" max="12035" width="12.28515625" style="1" customWidth="1"/>
    <col min="12036" max="12036" width="11.85546875" style="1" customWidth="1"/>
    <col min="12037" max="12037" width="15.140625" style="1" customWidth="1"/>
    <col min="12038" max="12039" width="13.7109375" style="1" customWidth="1"/>
    <col min="12040" max="12040" width="15" style="1" customWidth="1"/>
    <col min="12041" max="12041" width="12.28515625" style="1" customWidth="1"/>
    <col min="12042" max="12042" width="13" style="1" customWidth="1"/>
    <col min="12043" max="12043" width="3.85546875" style="1" customWidth="1"/>
    <col min="12044" max="12044" width="4.85546875" style="1" customWidth="1"/>
    <col min="12045" max="12045" width="0" style="1" hidden="1" customWidth="1"/>
    <col min="12046" max="12046" width="2.28515625" style="1" customWidth="1"/>
    <col min="12047" max="12284" width="12.42578125" style="1"/>
    <col min="12285" max="12285" width="2.42578125" style="1" customWidth="1"/>
    <col min="12286" max="12286" width="23.85546875" style="1" customWidth="1"/>
    <col min="12287" max="12287" width="18.28515625" style="1" customWidth="1"/>
    <col min="12288" max="12288" width="18.42578125" style="1" customWidth="1"/>
    <col min="12289" max="12289" width="19.42578125" style="1" customWidth="1"/>
    <col min="12290" max="12290" width="5.85546875" style="1" customWidth="1"/>
    <col min="12291" max="12291" width="12.28515625" style="1" customWidth="1"/>
    <col min="12292" max="12292" width="11.85546875" style="1" customWidth="1"/>
    <col min="12293" max="12293" width="15.140625" style="1" customWidth="1"/>
    <col min="12294" max="12295" width="13.7109375" style="1" customWidth="1"/>
    <col min="12296" max="12296" width="15" style="1" customWidth="1"/>
    <col min="12297" max="12297" width="12.28515625" style="1" customWidth="1"/>
    <col min="12298" max="12298" width="13" style="1" customWidth="1"/>
    <col min="12299" max="12299" width="3.85546875" style="1" customWidth="1"/>
    <col min="12300" max="12300" width="4.85546875" style="1" customWidth="1"/>
    <col min="12301" max="12301" width="0" style="1" hidden="1" customWidth="1"/>
    <col min="12302" max="12302" width="2.28515625" style="1" customWidth="1"/>
    <col min="12303" max="12540" width="12.42578125" style="1"/>
    <col min="12541" max="12541" width="2.42578125" style="1" customWidth="1"/>
    <col min="12542" max="12542" width="23.85546875" style="1" customWidth="1"/>
    <col min="12543" max="12543" width="18.28515625" style="1" customWidth="1"/>
    <col min="12544" max="12544" width="18.42578125" style="1" customWidth="1"/>
    <col min="12545" max="12545" width="19.42578125" style="1" customWidth="1"/>
    <col min="12546" max="12546" width="5.85546875" style="1" customWidth="1"/>
    <col min="12547" max="12547" width="12.28515625" style="1" customWidth="1"/>
    <col min="12548" max="12548" width="11.85546875" style="1" customWidth="1"/>
    <col min="12549" max="12549" width="15.140625" style="1" customWidth="1"/>
    <col min="12550" max="12551" width="13.7109375" style="1" customWidth="1"/>
    <col min="12552" max="12552" width="15" style="1" customWidth="1"/>
    <col min="12553" max="12553" width="12.28515625" style="1" customWidth="1"/>
    <col min="12554" max="12554" width="13" style="1" customWidth="1"/>
    <col min="12555" max="12555" width="3.85546875" style="1" customWidth="1"/>
    <col min="12556" max="12556" width="4.85546875" style="1" customWidth="1"/>
    <col min="12557" max="12557" width="0" style="1" hidden="1" customWidth="1"/>
    <col min="12558" max="12558" width="2.28515625" style="1" customWidth="1"/>
    <col min="12559" max="12796" width="12.42578125" style="1"/>
    <col min="12797" max="12797" width="2.42578125" style="1" customWidth="1"/>
    <col min="12798" max="12798" width="23.85546875" style="1" customWidth="1"/>
    <col min="12799" max="12799" width="18.28515625" style="1" customWidth="1"/>
    <col min="12800" max="12800" width="18.42578125" style="1" customWidth="1"/>
    <col min="12801" max="12801" width="19.42578125" style="1" customWidth="1"/>
    <col min="12802" max="12802" width="5.85546875" style="1" customWidth="1"/>
    <col min="12803" max="12803" width="12.28515625" style="1" customWidth="1"/>
    <col min="12804" max="12804" width="11.85546875" style="1" customWidth="1"/>
    <col min="12805" max="12805" width="15.140625" style="1" customWidth="1"/>
    <col min="12806" max="12807" width="13.7109375" style="1" customWidth="1"/>
    <col min="12808" max="12808" width="15" style="1" customWidth="1"/>
    <col min="12809" max="12809" width="12.28515625" style="1" customWidth="1"/>
    <col min="12810" max="12810" width="13" style="1" customWidth="1"/>
    <col min="12811" max="12811" width="3.85546875" style="1" customWidth="1"/>
    <col min="12812" max="12812" width="4.85546875" style="1" customWidth="1"/>
    <col min="12813" max="12813" width="0" style="1" hidden="1" customWidth="1"/>
    <col min="12814" max="12814" width="2.28515625" style="1" customWidth="1"/>
    <col min="12815" max="13052" width="12.42578125" style="1"/>
    <col min="13053" max="13053" width="2.42578125" style="1" customWidth="1"/>
    <col min="13054" max="13054" width="23.85546875" style="1" customWidth="1"/>
    <col min="13055" max="13055" width="18.28515625" style="1" customWidth="1"/>
    <col min="13056" max="13056" width="18.42578125" style="1" customWidth="1"/>
    <col min="13057" max="13057" width="19.42578125" style="1" customWidth="1"/>
    <col min="13058" max="13058" width="5.85546875" style="1" customWidth="1"/>
    <col min="13059" max="13059" width="12.28515625" style="1" customWidth="1"/>
    <col min="13060" max="13060" width="11.85546875" style="1" customWidth="1"/>
    <col min="13061" max="13061" width="15.140625" style="1" customWidth="1"/>
    <col min="13062" max="13063" width="13.7109375" style="1" customWidth="1"/>
    <col min="13064" max="13064" width="15" style="1" customWidth="1"/>
    <col min="13065" max="13065" width="12.28515625" style="1" customWidth="1"/>
    <col min="13066" max="13066" width="13" style="1" customWidth="1"/>
    <col min="13067" max="13067" width="3.85546875" style="1" customWidth="1"/>
    <col min="13068" max="13068" width="4.85546875" style="1" customWidth="1"/>
    <col min="13069" max="13069" width="0" style="1" hidden="1" customWidth="1"/>
    <col min="13070" max="13070" width="2.28515625" style="1" customWidth="1"/>
    <col min="13071" max="13308" width="12.42578125" style="1"/>
    <col min="13309" max="13309" width="2.42578125" style="1" customWidth="1"/>
    <col min="13310" max="13310" width="23.85546875" style="1" customWidth="1"/>
    <col min="13311" max="13311" width="18.28515625" style="1" customWidth="1"/>
    <col min="13312" max="13312" width="18.42578125" style="1" customWidth="1"/>
    <col min="13313" max="13313" width="19.42578125" style="1" customWidth="1"/>
    <col min="13314" max="13314" width="5.85546875" style="1" customWidth="1"/>
    <col min="13315" max="13315" width="12.28515625" style="1" customWidth="1"/>
    <col min="13316" max="13316" width="11.85546875" style="1" customWidth="1"/>
    <col min="13317" max="13317" width="15.140625" style="1" customWidth="1"/>
    <col min="13318" max="13319" width="13.7109375" style="1" customWidth="1"/>
    <col min="13320" max="13320" width="15" style="1" customWidth="1"/>
    <col min="13321" max="13321" width="12.28515625" style="1" customWidth="1"/>
    <col min="13322" max="13322" width="13" style="1" customWidth="1"/>
    <col min="13323" max="13323" width="3.85546875" style="1" customWidth="1"/>
    <col min="13324" max="13324" width="4.85546875" style="1" customWidth="1"/>
    <col min="13325" max="13325" width="0" style="1" hidden="1" customWidth="1"/>
    <col min="13326" max="13326" width="2.28515625" style="1" customWidth="1"/>
    <col min="13327" max="13564" width="12.42578125" style="1"/>
    <col min="13565" max="13565" width="2.42578125" style="1" customWidth="1"/>
    <col min="13566" max="13566" width="23.85546875" style="1" customWidth="1"/>
    <col min="13567" max="13567" width="18.28515625" style="1" customWidth="1"/>
    <col min="13568" max="13568" width="18.42578125" style="1" customWidth="1"/>
    <col min="13569" max="13569" width="19.42578125" style="1" customWidth="1"/>
    <col min="13570" max="13570" width="5.85546875" style="1" customWidth="1"/>
    <col min="13571" max="13571" width="12.28515625" style="1" customWidth="1"/>
    <col min="13572" max="13572" width="11.85546875" style="1" customWidth="1"/>
    <col min="13573" max="13573" width="15.140625" style="1" customWidth="1"/>
    <col min="13574" max="13575" width="13.7109375" style="1" customWidth="1"/>
    <col min="13576" max="13576" width="15" style="1" customWidth="1"/>
    <col min="13577" max="13577" width="12.28515625" style="1" customWidth="1"/>
    <col min="13578" max="13578" width="13" style="1" customWidth="1"/>
    <col min="13579" max="13579" width="3.85546875" style="1" customWidth="1"/>
    <col min="13580" max="13580" width="4.85546875" style="1" customWidth="1"/>
    <col min="13581" max="13581" width="0" style="1" hidden="1" customWidth="1"/>
    <col min="13582" max="13582" width="2.28515625" style="1" customWidth="1"/>
    <col min="13583" max="13820" width="12.42578125" style="1"/>
    <col min="13821" max="13821" width="2.42578125" style="1" customWidth="1"/>
    <col min="13822" max="13822" width="23.85546875" style="1" customWidth="1"/>
    <col min="13823" max="13823" width="18.28515625" style="1" customWidth="1"/>
    <col min="13824" max="13824" width="18.42578125" style="1" customWidth="1"/>
    <col min="13825" max="13825" width="19.42578125" style="1" customWidth="1"/>
    <col min="13826" max="13826" width="5.85546875" style="1" customWidth="1"/>
    <col min="13827" max="13827" width="12.28515625" style="1" customWidth="1"/>
    <col min="13828" max="13828" width="11.85546875" style="1" customWidth="1"/>
    <col min="13829" max="13829" width="15.140625" style="1" customWidth="1"/>
    <col min="13830" max="13831" width="13.7109375" style="1" customWidth="1"/>
    <col min="13832" max="13832" width="15" style="1" customWidth="1"/>
    <col min="13833" max="13833" width="12.28515625" style="1" customWidth="1"/>
    <col min="13834" max="13834" width="13" style="1" customWidth="1"/>
    <col min="13835" max="13835" width="3.85546875" style="1" customWidth="1"/>
    <col min="13836" max="13836" width="4.85546875" style="1" customWidth="1"/>
    <col min="13837" max="13837" width="0" style="1" hidden="1" customWidth="1"/>
    <col min="13838" max="13838" width="2.28515625" style="1" customWidth="1"/>
    <col min="13839" max="14076" width="12.42578125" style="1"/>
    <col min="14077" max="14077" width="2.42578125" style="1" customWidth="1"/>
    <col min="14078" max="14078" width="23.85546875" style="1" customWidth="1"/>
    <col min="14079" max="14079" width="18.28515625" style="1" customWidth="1"/>
    <col min="14080" max="14080" width="18.42578125" style="1" customWidth="1"/>
    <col min="14081" max="14081" width="19.42578125" style="1" customWidth="1"/>
    <col min="14082" max="14082" width="5.85546875" style="1" customWidth="1"/>
    <col min="14083" max="14083" width="12.28515625" style="1" customWidth="1"/>
    <col min="14084" max="14084" width="11.85546875" style="1" customWidth="1"/>
    <col min="14085" max="14085" width="15.140625" style="1" customWidth="1"/>
    <col min="14086" max="14087" width="13.7109375" style="1" customWidth="1"/>
    <col min="14088" max="14088" width="15" style="1" customWidth="1"/>
    <col min="14089" max="14089" width="12.28515625" style="1" customWidth="1"/>
    <col min="14090" max="14090" width="13" style="1" customWidth="1"/>
    <col min="14091" max="14091" width="3.85546875" style="1" customWidth="1"/>
    <col min="14092" max="14092" width="4.85546875" style="1" customWidth="1"/>
    <col min="14093" max="14093" width="0" style="1" hidden="1" customWidth="1"/>
    <col min="14094" max="14094" width="2.28515625" style="1" customWidth="1"/>
    <col min="14095" max="14332" width="12.42578125" style="1"/>
    <col min="14333" max="14333" width="2.42578125" style="1" customWidth="1"/>
    <col min="14334" max="14334" width="23.85546875" style="1" customWidth="1"/>
    <col min="14335" max="14335" width="18.28515625" style="1" customWidth="1"/>
    <col min="14336" max="14336" width="18.42578125" style="1" customWidth="1"/>
    <col min="14337" max="14337" width="19.42578125" style="1" customWidth="1"/>
    <col min="14338" max="14338" width="5.85546875" style="1" customWidth="1"/>
    <col min="14339" max="14339" width="12.28515625" style="1" customWidth="1"/>
    <col min="14340" max="14340" width="11.85546875" style="1" customWidth="1"/>
    <col min="14341" max="14341" width="15.140625" style="1" customWidth="1"/>
    <col min="14342" max="14343" width="13.7109375" style="1" customWidth="1"/>
    <col min="14344" max="14344" width="15" style="1" customWidth="1"/>
    <col min="14345" max="14345" width="12.28515625" style="1" customWidth="1"/>
    <col min="14346" max="14346" width="13" style="1" customWidth="1"/>
    <col min="14347" max="14347" width="3.85546875" style="1" customWidth="1"/>
    <col min="14348" max="14348" width="4.85546875" style="1" customWidth="1"/>
    <col min="14349" max="14349" width="0" style="1" hidden="1" customWidth="1"/>
    <col min="14350" max="14350" width="2.28515625" style="1" customWidth="1"/>
    <col min="14351" max="14588" width="12.42578125" style="1"/>
    <col min="14589" max="14589" width="2.42578125" style="1" customWidth="1"/>
    <col min="14590" max="14590" width="23.85546875" style="1" customWidth="1"/>
    <col min="14591" max="14591" width="18.28515625" style="1" customWidth="1"/>
    <col min="14592" max="14592" width="18.42578125" style="1" customWidth="1"/>
    <col min="14593" max="14593" width="19.42578125" style="1" customWidth="1"/>
    <col min="14594" max="14594" width="5.85546875" style="1" customWidth="1"/>
    <col min="14595" max="14595" width="12.28515625" style="1" customWidth="1"/>
    <col min="14596" max="14596" width="11.85546875" style="1" customWidth="1"/>
    <col min="14597" max="14597" width="15.140625" style="1" customWidth="1"/>
    <col min="14598" max="14599" width="13.7109375" style="1" customWidth="1"/>
    <col min="14600" max="14600" width="15" style="1" customWidth="1"/>
    <col min="14601" max="14601" width="12.28515625" style="1" customWidth="1"/>
    <col min="14602" max="14602" width="13" style="1" customWidth="1"/>
    <col min="14603" max="14603" width="3.85546875" style="1" customWidth="1"/>
    <col min="14604" max="14604" width="4.85546875" style="1" customWidth="1"/>
    <col min="14605" max="14605" width="0" style="1" hidden="1" customWidth="1"/>
    <col min="14606" max="14606" width="2.28515625" style="1" customWidth="1"/>
    <col min="14607" max="14844" width="12.42578125" style="1"/>
    <col min="14845" max="14845" width="2.42578125" style="1" customWidth="1"/>
    <col min="14846" max="14846" width="23.85546875" style="1" customWidth="1"/>
    <col min="14847" max="14847" width="18.28515625" style="1" customWidth="1"/>
    <col min="14848" max="14848" width="18.42578125" style="1" customWidth="1"/>
    <col min="14849" max="14849" width="19.42578125" style="1" customWidth="1"/>
    <col min="14850" max="14850" width="5.85546875" style="1" customWidth="1"/>
    <col min="14851" max="14851" width="12.28515625" style="1" customWidth="1"/>
    <col min="14852" max="14852" width="11.85546875" style="1" customWidth="1"/>
    <col min="14853" max="14853" width="15.140625" style="1" customWidth="1"/>
    <col min="14854" max="14855" width="13.7109375" style="1" customWidth="1"/>
    <col min="14856" max="14856" width="15" style="1" customWidth="1"/>
    <col min="14857" max="14857" width="12.28515625" style="1" customWidth="1"/>
    <col min="14858" max="14858" width="13" style="1" customWidth="1"/>
    <col min="14859" max="14859" width="3.85546875" style="1" customWidth="1"/>
    <col min="14860" max="14860" width="4.85546875" style="1" customWidth="1"/>
    <col min="14861" max="14861" width="0" style="1" hidden="1" customWidth="1"/>
    <col min="14862" max="14862" width="2.28515625" style="1" customWidth="1"/>
    <col min="14863" max="15100" width="12.42578125" style="1"/>
    <col min="15101" max="15101" width="2.42578125" style="1" customWidth="1"/>
    <col min="15102" max="15102" width="23.85546875" style="1" customWidth="1"/>
    <col min="15103" max="15103" width="18.28515625" style="1" customWidth="1"/>
    <col min="15104" max="15104" width="18.42578125" style="1" customWidth="1"/>
    <col min="15105" max="15105" width="19.42578125" style="1" customWidth="1"/>
    <col min="15106" max="15106" width="5.85546875" style="1" customWidth="1"/>
    <col min="15107" max="15107" width="12.28515625" style="1" customWidth="1"/>
    <col min="15108" max="15108" width="11.85546875" style="1" customWidth="1"/>
    <col min="15109" max="15109" width="15.140625" style="1" customWidth="1"/>
    <col min="15110" max="15111" width="13.7109375" style="1" customWidth="1"/>
    <col min="15112" max="15112" width="15" style="1" customWidth="1"/>
    <col min="15113" max="15113" width="12.28515625" style="1" customWidth="1"/>
    <col min="15114" max="15114" width="13" style="1" customWidth="1"/>
    <col min="15115" max="15115" width="3.85546875" style="1" customWidth="1"/>
    <col min="15116" max="15116" width="4.85546875" style="1" customWidth="1"/>
    <col min="15117" max="15117" width="0" style="1" hidden="1" customWidth="1"/>
    <col min="15118" max="15118" width="2.28515625" style="1" customWidth="1"/>
    <col min="15119" max="15356" width="12.42578125" style="1"/>
    <col min="15357" max="15357" width="2.42578125" style="1" customWidth="1"/>
    <col min="15358" max="15358" width="23.85546875" style="1" customWidth="1"/>
    <col min="15359" max="15359" width="18.28515625" style="1" customWidth="1"/>
    <col min="15360" max="15360" width="18.42578125" style="1" customWidth="1"/>
    <col min="15361" max="15361" width="19.42578125" style="1" customWidth="1"/>
    <col min="15362" max="15362" width="5.85546875" style="1" customWidth="1"/>
    <col min="15363" max="15363" width="12.28515625" style="1" customWidth="1"/>
    <col min="15364" max="15364" width="11.85546875" style="1" customWidth="1"/>
    <col min="15365" max="15365" width="15.140625" style="1" customWidth="1"/>
    <col min="15366" max="15367" width="13.7109375" style="1" customWidth="1"/>
    <col min="15368" max="15368" width="15" style="1" customWidth="1"/>
    <col min="15369" max="15369" width="12.28515625" style="1" customWidth="1"/>
    <col min="15370" max="15370" width="13" style="1" customWidth="1"/>
    <col min="15371" max="15371" width="3.85546875" style="1" customWidth="1"/>
    <col min="15372" max="15372" width="4.85546875" style="1" customWidth="1"/>
    <col min="15373" max="15373" width="0" style="1" hidden="1" customWidth="1"/>
    <col min="15374" max="15374" width="2.28515625" style="1" customWidth="1"/>
    <col min="15375" max="15612" width="12.42578125" style="1"/>
    <col min="15613" max="15613" width="2.42578125" style="1" customWidth="1"/>
    <col min="15614" max="15614" width="23.85546875" style="1" customWidth="1"/>
    <col min="15615" max="15615" width="18.28515625" style="1" customWidth="1"/>
    <col min="15616" max="15616" width="18.42578125" style="1" customWidth="1"/>
    <col min="15617" max="15617" width="19.42578125" style="1" customWidth="1"/>
    <col min="15618" max="15618" width="5.85546875" style="1" customWidth="1"/>
    <col min="15619" max="15619" width="12.28515625" style="1" customWidth="1"/>
    <col min="15620" max="15620" width="11.85546875" style="1" customWidth="1"/>
    <col min="15621" max="15621" width="15.140625" style="1" customWidth="1"/>
    <col min="15622" max="15623" width="13.7109375" style="1" customWidth="1"/>
    <col min="15624" max="15624" width="15" style="1" customWidth="1"/>
    <col min="15625" max="15625" width="12.28515625" style="1" customWidth="1"/>
    <col min="15626" max="15626" width="13" style="1" customWidth="1"/>
    <col min="15627" max="15627" width="3.85546875" style="1" customWidth="1"/>
    <col min="15628" max="15628" width="4.85546875" style="1" customWidth="1"/>
    <col min="15629" max="15629" width="0" style="1" hidden="1" customWidth="1"/>
    <col min="15630" max="15630" width="2.28515625" style="1" customWidth="1"/>
    <col min="15631" max="15868" width="12.42578125" style="1"/>
    <col min="15869" max="15869" width="2.42578125" style="1" customWidth="1"/>
    <col min="15870" max="15870" width="23.85546875" style="1" customWidth="1"/>
    <col min="15871" max="15871" width="18.28515625" style="1" customWidth="1"/>
    <col min="15872" max="15872" width="18.42578125" style="1" customWidth="1"/>
    <col min="15873" max="15873" width="19.42578125" style="1" customWidth="1"/>
    <col min="15874" max="15874" width="5.85546875" style="1" customWidth="1"/>
    <col min="15875" max="15875" width="12.28515625" style="1" customWidth="1"/>
    <col min="15876" max="15876" width="11.85546875" style="1" customWidth="1"/>
    <col min="15877" max="15877" width="15.140625" style="1" customWidth="1"/>
    <col min="15878" max="15879" width="13.7109375" style="1" customWidth="1"/>
    <col min="15880" max="15880" width="15" style="1" customWidth="1"/>
    <col min="15881" max="15881" width="12.28515625" style="1" customWidth="1"/>
    <col min="15882" max="15882" width="13" style="1" customWidth="1"/>
    <col min="15883" max="15883" width="3.85546875" style="1" customWidth="1"/>
    <col min="15884" max="15884" width="4.85546875" style="1" customWidth="1"/>
    <col min="15885" max="15885" width="0" style="1" hidden="1" customWidth="1"/>
    <col min="15886" max="15886" width="2.28515625" style="1" customWidth="1"/>
    <col min="15887" max="16124" width="12.42578125" style="1"/>
    <col min="16125" max="16125" width="2.42578125" style="1" customWidth="1"/>
    <col min="16126" max="16126" width="23.85546875" style="1" customWidth="1"/>
    <col min="16127" max="16127" width="18.28515625" style="1" customWidth="1"/>
    <col min="16128" max="16128" width="18.42578125" style="1" customWidth="1"/>
    <col min="16129" max="16129" width="19.42578125" style="1" customWidth="1"/>
    <col min="16130" max="16130" width="5.85546875" style="1" customWidth="1"/>
    <col min="16131" max="16131" width="12.28515625" style="1" customWidth="1"/>
    <col min="16132" max="16132" width="11.85546875" style="1" customWidth="1"/>
    <col min="16133" max="16133" width="15.140625" style="1" customWidth="1"/>
    <col min="16134" max="16135" width="13.7109375" style="1" customWidth="1"/>
    <col min="16136" max="16136" width="15" style="1" customWidth="1"/>
    <col min="16137" max="16137" width="12.28515625" style="1" customWidth="1"/>
    <col min="16138" max="16138" width="13" style="1" customWidth="1"/>
    <col min="16139" max="16139" width="3.85546875" style="1" customWidth="1"/>
    <col min="16140" max="16140" width="4.85546875" style="1" customWidth="1"/>
    <col min="16141" max="16141" width="0" style="1" hidden="1" customWidth="1"/>
    <col min="16142" max="16142" width="2.28515625" style="1" customWidth="1"/>
    <col min="16143" max="16384" width="12.42578125" style="1"/>
  </cols>
  <sheetData>
    <row r="2" spans="2:12"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</row>
    <row r="3" spans="2:12" ht="18">
      <c r="B3" s="222" t="s">
        <v>0</v>
      </c>
      <c r="C3" s="222"/>
      <c r="D3" s="222"/>
      <c r="E3" s="222"/>
      <c r="F3" s="222"/>
      <c r="G3" s="222"/>
      <c r="H3" s="222"/>
      <c r="I3" s="222"/>
      <c r="J3" s="222"/>
      <c r="K3" s="222"/>
      <c r="L3" s="222"/>
    </row>
    <row r="4" spans="2:12" ht="18">
      <c r="B4" s="232" t="s">
        <v>49</v>
      </c>
      <c r="C4" s="232"/>
      <c r="D4" s="232"/>
      <c r="E4" s="232"/>
      <c r="F4" s="232"/>
      <c r="G4" s="232"/>
      <c r="H4" s="232"/>
      <c r="I4" s="232"/>
      <c r="J4" s="232"/>
      <c r="K4" s="232"/>
      <c r="L4" s="232"/>
    </row>
    <row r="5" spans="2:12" ht="18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</row>
    <row r="6" spans="2:12" ht="15.75">
      <c r="B6" s="78" t="s">
        <v>32</v>
      </c>
      <c r="C6" s="78" t="s">
        <v>33</v>
      </c>
      <c r="D6" s="79" t="s">
        <v>50</v>
      </c>
      <c r="H6" s="228"/>
      <c r="I6" s="228"/>
      <c r="J6" s="228"/>
      <c r="K6" s="229"/>
      <c r="L6" s="229"/>
    </row>
    <row r="7" spans="2:12" ht="15.75">
      <c r="B7" s="19" t="s">
        <v>35</v>
      </c>
      <c r="C7" s="20">
        <f>'ESTUDIO DE MERCADO 2026'!C7</f>
        <v>46381</v>
      </c>
      <c r="D7" s="20">
        <v>46388</v>
      </c>
      <c r="E7" s="11"/>
      <c r="F7" s="9"/>
      <c r="G7" s="3"/>
      <c r="H7" s="228"/>
      <c r="I7" s="228"/>
      <c r="J7" s="228"/>
      <c r="K7" s="231"/>
      <c r="L7" s="231"/>
    </row>
    <row r="8" spans="2:12" ht="15.75" customHeight="1">
      <c r="B8" s="19" t="s">
        <v>36</v>
      </c>
      <c r="C8" s="20">
        <f>'ESTUDIO DE MERCADO 2026'!C8</f>
        <v>46745</v>
      </c>
      <c r="D8" s="20">
        <f>C8</f>
        <v>46745</v>
      </c>
      <c r="E8" s="12"/>
      <c r="F8" s="14"/>
      <c r="H8" s="228"/>
      <c r="I8" s="228"/>
      <c r="J8" s="228"/>
      <c r="K8" s="229"/>
      <c r="L8" s="229"/>
    </row>
    <row r="9" spans="2:12">
      <c r="B9" s="19" t="s">
        <v>6</v>
      </c>
      <c r="C9" s="80">
        <f>+C8-C7+1</f>
        <v>365</v>
      </c>
      <c r="D9" s="81">
        <f>D8-D7+1</f>
        <v>358</v>
      </c>
      <c r="H9" s="228"/>
      <c r="I9" s="228"/>
      <c r="J9" s="228"/>
      <c r="K9" s="229"/>
      <c r="L9" s="229"/>
    </row>
    <row r="10" spans="2:12">
      <c r="H10" s="228"/>
      <c r="I10" s="228"/>
      <c r="J10" s="228"/>
      <c r="K10" s="229"/>
      <c r="L10" s="229"/>
    </row>
    <row r="12" spans="2:12" s="5" customFormat="1" ht="38.25">
      <c r="B12" s="221" t="s">
        <v>11</v>
      </c>
      <c r="C12" s="221"/>
      <c r="D12" s="15" t="s">
        <v>37</v>
      </c>
      <c r="E12" s="15" t="s">
        <v>38</v>
      </c>
      <c r="F12" s="15" t="s">
        <v>39</v>
      </c>
      <c r="G12" s="16" t="s">
        <v>40</v>
      </c>
      <c r="H12" s="16" t="s">
        <v>41</v>
      </c>
      <c r="I12" s="16" t="s">
        <v>42</v>
      </c>
      <c r="J12" s="86" t="s">
        <v>43</v>
      </c>
      <c r="K12" s="86" t="s">
        <v>41</v>
      </c>
      <c r="L12" s="86" t="s">
        <v>44</v>
      </c>
    </row>
    <row r="13" spans="2:12" s="5" customFormat="1" ht="17.100000000000001" customHeight="1">
      <c r="B13" s="217" t="s">
        <v>15</v>
      </c>
      <c r="C13" s="217"/>
      <c r="D13" s="87">
        <f>'VALORES ASEGURADOS TRDM'!F25</f>
        <v>6314783169838</v>
      </c>
      <c r="E13" s="197">
        <f>'TASAS PROMEDIO'!L8</f>
        <v>4.3103988888888889</v>
      </c>
      <c r="F13" s="17" t="s">
        <v>45</v>
      </c>
      <c r="G13" s="21">
        <f>ROUND((D13*E13/1000),0)</f>
        <v>27219234359</v>
      </c>
      <c r="H13" s="22">
        <f>ROUND((G13*19%),0)</f>
        <v>5171654528</v>
      </c>
      <c r="I13" s="18">
        <f>+G13+H13</f>
        <v>32390888887</v>
      </c>
      <c r="J13" s="22">
        <f>ROUND((G13/365*$D$9),0)</f>
        <v>26697221645</v>
      </c>
      <c r="K13" s="21">
        <f>ROUND((J13*19%),0)</f>
        <v>5072472113</v>
      </c>
      <c r="L13" s="193">
        <f>+ROUND(SUM(J13:K13),0)</f>
        <v>31769693758</v>
      </c>
    </row>
    <row r="14" spans="2:12" s="5" customFormat="1" ht="17.100000000000001" customHeight="1">
      <c r="B14" s="217" t="s">
        <v>16</v>
      </c>
      <c r="C14" s="217"/>
      <c r="D14" s="87">
        <f>'VALORES ASEGURADOS TRDM'!G25</f>
        <v>305197198299</v>
      </c>
      <c r="E14" s="197">
        <f>E13/2</f>
        <v>2.1551994444444444</v>
      </c>
      <c r="F14" s="17" t="s">
        <v>45</v>
      </c>
      <c r="G14" s="21">
        <f>ROUND((D14*E14/1000),0)</f>
        <v>657760832</v>
      </c>
      <c r="H14" s="22">
        <f>ROUND((G14*19%),0)</f>
        <v>124974558</v>
      </c>
      <c r="I14" s="18">
        <f>+G14+H14</f>
        <v>782735390</v>
      </c>
      <c r="J14" s="22">
        <f>ROUND((G14/365*$D$9),0)</f>
        <v>645146241</v>
      </c>
      <c r="K14" s="21">
        <f>ROUND((J14*19%),0)</f>
        <v>122577786</v>
      </c>
      <c r="L14" s="193">
        <f>+ROUND(SUM(J14:K14),0)</f>
        <v>767724027</v>
      </c>
    </row>
    <row r="15" spans="2:12" s="5" customFormat="1" ht="17.100000000000001" customHeight="1">
      <c r="B15" s="230" t="s">
        <v>17</v>
      </c>
      <c r="C15" s="230"/>
      <c r="D15" s="88">
        <f>+D13+D14</f>
        <v>6619980368137</v>
      </c>
      <c r="E15" s="82"/>
      <c r="F15" s="83"/>
      <c r="G15" s="84" t="s">
        <v>46</v>
      </c>
      <c r="H15" s="84"/>
      <c r="I15" s="85" t="s">
        <v>46</v>
      </c>
      <c r="J15" s="85">
        <f>+J13+J14</f>
        <v>27342367886</v>
      </c>
      <c r="K15" s="85">
        <f>+K13+K14</f>
        <v>5195049899</v>
      </c>
      <c r="L15" s="85">
        <f>+ROUND(SUM(J15:K15),0)</f>
        <v>32537417785</v>
      </c>
    </row>
    <row r="16" spans="2:12" s="5" customFormat="1" ht="17.100000000000001" customHeight="1">
      <c r="B16" s="217" t="s">
        <v>18</v>
      </c>
      <c r="C16" s="217"/>
      <c r="D16" s="87">
        <v>1700000000</v>
      </c>
      <c r="E16" s="197">
        <f>'TASAS PROMEDIO'!L17</f>
        <v>82</v>
      </c>
      <c r="F16" s="17" t="s">
        <v>47</v>
      </c>
      <c r="G16" s="21">
        <f t="shared" ref="G16:G22" si="0">ROUND((D16*E16/100),0)</f>
        <v>1394000000</v>
      </c>
      <c r="H16" s="22">
        <f t="shared" ref="H16:H18" si="1">ROUND((G16*19%),0)</f>
        <v>264860000</v>
      </c>
      <c r="I16" s="18">
        <f t="shared" ref="I16:I21" si="2">+G16+H16</f>
        <v>1658860000</v>
      </c>
      <c r="J16" s="22">
        <f t="shared" ref="J16:J24" si="3">ROUND((G16/365*$D$9),0)</f>
        <v>1367265753</v>
      </c>
      <c r="K16" s="21">
        <f t="shared" ref="K16:K22" si="4">ROUND((J16*19%),0)</f>
        <v>259780493</v>
      </c>
      <c r="L16" s="193">
        <f t="shared" ref="L16:L24" si="5">+ROUND(SUM(J16:K16),0)</f>
        <v>1627046246</v>
      </c>
    </row>
    <row r="17" spans="2:12" s="5" customFormat="1" ht="17.100000000000001" customHeight="1">
      <c r="B17" s="217" t="s">
        <v>19</v>
      </c>
      <c r="C17" s="217"/>
      <c r="D17" s="87">
        <v>8000000000</v>
      </c>
      <c r="E17" s="197">
        <f>'TASAS PROMEDIO'!L19</f>
        <v>3.0477500000000002</v>
      </c>
      <c r="F17" s="17" t="s">
        <v>47</v>
      </c>
      <c r="G17" s="21">
        <f t="shared" si="0"/>
        <v>243820000</v>
      </c>
      <c r="H17" s="22">
        <f t="shared" si="1"/>
        <v>46325800</v>
      </c>
      <c r="I17" s="18">
        <f t="shared" si="2"/>
        <v>290145800</v>
      </c>
      <c r="J17" s="22">
        <f t="shared" si="3"/>
        <v>239144000</v>
      </c>
      <c r="K17" s="21">
        <f t="shared" si="4"/>
        <v>45437360</v>
      </c>
      <c r="L17" s="193">
        <f t="shared" si="5"/>
        <v>284581360</v>
      </c>
    </row>
    <row r="18" spans="2:12" s="5" customFormat="1" ht="17.100000000000001" customHeight="1">
      <c r="B18" s="217" t="s">
        <v>20</v>
      </c>
      <c r="C18" s="217"/>
      <c r="D18" s="89">
        <v>500000000</v>
      </c>
      <c r="E18" s="197">
        <f>'TASAS PROMEDIO'!L27</f>
        <v>0.52833333333333332</v>
      </c>
      <c r="F18" s="17" t="s">
        <v>47</v>
      </c>
      <c r="G18" s="21">
        <f t="shared" si="0"/>
        <v>2641667</v>
      </c>
      <c r="H18" s="22">
        <f t="shared" si="1"/>
        <v>501917</v>
      </c>
      <c r="I18" s="18">
        <f t="shared" si="2"/>
        <v>3143584</v>
      </c>
      <c r="J18" s="22">
        <f t="shared" si="3"/>
        <v>2591005</v>
      </c>
      <c r="K18" s="21">
        <f t="shared" si="4"/>
        <v>492291</v>
      </c>
      <c r="L18" s="193">
        <f t="shared" si="5"/>
        <v>3083296</v>
      </c>
    </row>
    <row r="19" spans="2:12" s="5" customFormat="1" ht="17.100000000000001" customHeight="1">
      <c r="B19" s="217" t="s">
        <v>21</v>
      </c>
      <c r="C19" s="217"/>
      <c r="D19" s="89">
        <v>20000000000</v>
      </c>
      <c r="E19" s="197">
        <f>'TASAS PROMEDIO'!L33</f>
        <v>0.35549999999999998</v>
      </c>
      <c r="F19" s="17" t="s">
        <v>47</v>
      </c>
      <c r="G19" s="21">
        <f t="shared" si="0"/>
        <v>71100000</v>
      </c>
      <c r="H19" s="22">
        <f>ROUND((G19*19%),0)</f>
        <v>13509000</v>
      </c>
      <c r="I19" s="18">
        <f>+G19+H19</f>
        <v>84609000</v>
      </c>
      <c r="J19" s="22">
        <f t="shared" si="3"/>
        <v>69736438</v>
      </c>
      <c r="K19" s="21">
        <f t="shared" si="4"/>
        <v>13249923</v>
      </c>
      <c r="L19" s="193">
        <f t="shared" si="5"/>
        <v>82986361</v>
      </c>
    </row>
    <row r="20" spans="2:12" s="5" customFormat="1" ht="17.100000000000001" customHeight="1">
      <c r="B20" s="217" t="s">
        <v>22</v>
      </c>
      <c r="C20" s="217"/>
      <c r="D20" s="203">
        <v>123626613896</v>
      </c>
      <c r="E20" s="197">
        <f>'TASAS PROMEDIO'!L37</f>
        <v>4.8249285714285719</v>
      </c>
      <c r="F20" s="17" t="s">
        <v>47</v>
      </c>
      <c r="G20" s="21">
        <f>ROUND((D20*E20/100),0)</f>
        <v>5964895816</v>
      </c>
      <c r="H20" s="22">
        <f>ROUND((G20*19%),0)</f>
        <v>1133330205</v>
      </c>
      <c r="I20" s="18">
        <f t="shared" si="2"/>
        <v>7098226021</v>
      </c>
      <c r="J20" s="22">
        <f t="shared" si="3"/>
        <v>5850500554</v>
      </c>
      <c r="K20" s="21">
        <f t="shared" si="4"/>
        <v>1111595105</v>
      </c>
      <c r="L20" s="193">
        <f t="shared" si="5"/>
        <v>6962095659</v>
      </c>
    </row>
    <row r="21" spans="2:12">
      <c r="B21" s="217" t="s">
        <v>23</v>
      </c>
      <c r="C21" s="217"/>
      <c r="D21" s="90">
        <v>4000000000</v>
      </c>
      <c r="E21" s="197">
        <f>'TASAS PROMEDIO'!L44</f>
        <v>23.869248375000002</v>
      </c>
      <c r="F21" s="17" t="s">
        <v>47</v>
      </c>
      <c r="G21" s="21">
        <f t="shared" si="0"/>
        <v>954769935</v>
      </c>
      <c r="H21" s="22">
        <f>ROUND((G21*19%),0)</f>
        <v>181406288</v>
      </c>
      <c r="I21" s="18">
        <f t="shared" si="2"/>
        <v>1136176223</v>
      </c>
      <c r="J21" s="22">
        <f t="shared" si="3"/>
        <v>936459279</v>
      </c>
      <c r="K21" s="21">
        <f t="shared" si="4"/>
        <v>177927263</v>
      </c>
      <c r="L21" s="193">
        <f t="shared" si="5"/>
        <v>1114386542</v>
      </c>
    </row>
    <row r="22" spans="2:12">
      <c r="B22" s="217" t="s">
        <v>24</v>
      </c>
      <c r="C22" s="217"/>
      <c r="D22" s="90">
        <v>3000000000</v>
      </c>
      <c r="E22" s="197">
        <f>'TASAS PROMEDIO'!L52</f>
        <v>45</v>
      </c>
      <c r="F22" s="17" t="s">
        <v>47</v>
      </c>
      <c r="G22" s="21">
        <f t="shared" si="0"/>
        <v>1350000000</v>
      </c>
      <c r="H22" s="77">
        <f>G22*19%</f>
        <v>256500000</v>
      </c>
      <c r="I22" s="77">
        <f>G22+H22</f>
        <v>1606500000</v>
      </c>
      <c r="J22" s="22">
        <f t="shared" si="3"/>
        <v>1324109589</v>
      </c>
      <c r="K22" s="21">
        <f t="shared" si="4"/>
        <v>251580822</v>
      </c>
      <c r="L22" s="193">
        <f t="shared" si="5"/>
        <v>1575690411</v>
      </c>
    </row>
    <row r="23" spans="2:12">
      <c r="B23" s="217" t="s">
        <v>25</v>
      </c>
      <c r="C23" s="217"/>
      <c r="D23" s="90">
        <f>'VALORES VIDA GRUPO'!H11</f>
        <v>31976432640000</v>
      </c>
      <c r="E23" s="197">
        <f>'TASAS PROMEDIO'!L54</f>
        <v>0.54</v>
      </c>
      <c r="F23" s="17" t="s">
        <v>45</v>
      </c>
      <c r="G23" s="21">
        <f>ROUND((D23*E23/1000),0)</f>
        <v>17267273626</v>
      </c>
      <c r="H23" s="77">
        <v>0</v>
      </c>
      <c r="I23" s="77">
        <f>G23+H23</f>
        <v>17267273626</v>
      </c>
      <c r="J23" s="22">
        <f t="shared" si="3"/>
        <v>16936120433</v>
      </c>
      <c r="K23" s="21">
        <v>0</v>
      </c>
      <c r="L23" s="193">
        <f t="shared" si="5"/>
        <v>16936120433</v>
      </c>
    </row>
    <row r="24" spans="2:12">
      <c r="B24" s="217" t="s">
        <v>26</v>
      </c>
      <c r="C24" s="217"/>
      <c r="D24" s="90">
        <v>20000000000</v>
      </c>
      <c r="E24" s="197">
        <f>'TASAS PROMEDIO'!L55</f>
        <v>7.4341249999999999</v>
      </c>
      <c r="F24" s="17" t="s">
        <v>47</v>
      </c>
      <c r="G24" s="21">
        <f>ROUND((D24*E24/100),0)</f>
        <v>1486825000</v>
      </c>
      <c r="H24" s="77">
        <f>G24*19%</f>
        <v>282496750</v>
      </c>
      <c r="I24" s="77">
        <f>G24+H24</f>
        <v>1769321750</v>
      </c>
      <c r="J24" s="22">
        <f t="shared" si="3"/>
        <v>1458310548</v>
      </c>
      <c r="K24" s="21">
        <f>ROUND((J24*19%),0)</f>
        <v>277079004</v>
      </c>
      <c r="L24" s="193">
        <f t="shared" si="5"/>
        <v>1735389552</v>
      </c>
    </row>
    <row r="25" spans="2:12" ht="13.5">
      <c r="B25" s="226" t="s">
        <v>27</v>
      </c>
      <c r="C25" s="226"/>
      <c r="D25" s="90"/>
      <c r="E25" s="76"/>
      <c r="F25" s="17"/>
      <c r="G25" s="21"/>
      <c r="H25" s="77"/>
      <c r="I25" s="77"/>
      <c r="J25" s="22"/>
      <c r="K25" s="21"/>
      <c r="L25" s="177">
        <v>831077060</v>
      </c>
    </row>
    <row r="26" spans="2:12" ht="14.45" customHeight="1">
      <c r="B26" s="219" t="s">
        <v>28</v>
      </c>
      <c r="C26" s="219"/>
      <c r="D26" s="90"/>
      <c r="E26" s="76"/>
      <c r="F26" s="17"/>
      <c r="G26" s="21"/>
      <c r="H26" s="77"/>
      <c r="I26" s="77"/>
      <c r="J26" s="22"/>
      <c r="K26" s="21"/>
      <c r="L26" s="122">
        <f>ROUND(((L15+L20)*2%),0)</f>
        <v>789990269</v>
      </c>
    </row>
    <row r="27" spans="2:12">
      <c r="B27" s="6"/>
      <c r="C27" s="6"/>
      <c r="D27" s="8"/>
      <c r="E27" s="35"/>
      <c r="G27" s="36"/>
      <c r="H27" s="36"/>
      <c r="I27" s="227" t="s">
        <v>51</v>
      </c>
      <c r="J27" s="227"/>
      <c r="K27" s="227"/>
      <c r="L27" s="194">
        <f>+ROUND(SUM(L15:L26),0)</f>
        <v>64479864974</v>
      </c>
    </row>
  </sheetData>
  <mergeCells count="29">
    <mergeCell ref="B22:C22"/>
    <mergeCell ref="B23:C23"/>
    <mergeCell ref="B24:C24"/>
    <mergeCell ref="I27:K27"/>
    <mergeCell ref="B16:C16"/>
    <mergeCell ref="B17:C17"/>
    <mergeCell ref="B18:C18"/>
    <mergeCell ref="B19:C19"/>
    <mergeCell ref="B20:C20"/>
    <mergeCell ref="B21:C21"/>
    <mergeCell ref="B26:C26"/>
    <mergeCell ref="B25:C25"/>
    <mergeCell ref="B15:C15"/>
    <mergeCell ref="H7:J7"/>
    <mergeCell ref="K7:L7"/>
    <mergeCell ref="H8:J8"/>
    <mergeCell ref="K8:L8"/>
    <mergeCell ref="H9:J9"/>
    <mergeCell ref="K9:L9"/>
    <mergeCell ref="H10:J10"/>
    <mergeCell ref="K10:L10"/>
    <mergeCell ref="B12:C12"/>
    <mergeCell ref="B13:C13"/>
    <mergeCell ref="B14:C14"/>
    <mergeCell ref="B2:L2"/>
    <mergeCell ref="B3:L3"/>
    <mergeCell ref="B4:L4"/>
    <mergeCell ref="H6:J6"/>
    <mergeCell ref="K6:L6"/>
  </mergeCells>
  <printOptions horizontalCentered="1" verticalCentered="1"/>
  <pageMargins left="0.39370078740157483" right="0.39370078740157483" top="0.39370078740157483" bottom="0.39370078740157483" header="0.51181102362204722" footer="0.51181102362204722"/>
  <pageSetup scale="70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6911E-976F-4C0A-92F4-7187631597C9}">
  <dimension ref="B2:O59"/>
  <sheetViews>
    <sheetView showGridLines="0" topLeftCell="A27" zoomScaleNormal="100" workbookViewId="0">
      <selection activeCell="G5" sqref="G5"/>
    </sheetView>
  </sheetViews>
  <sheetFormatPr defaultColWidth="11.42578125" defaultRowHeight="16.5"/>
  <cols>
    <col min="1" max="1" width="5" style="124" customWidth="1"/>
    <col min="2" max="2" width="18.42578125" style="124" customWidth="1"/>
    <col min="3" max="3" width="63.140625" style="124" customWidth="1"/>
    <col min="4" max="4" width="22.140625" style="124" customWidth="1"/>
    <col min="5" max="5" width="16.140625" style="132" customWidth="1"/>
    <col min="6" max="6" width="6.7109375" style="124" customWidth="1"/>
    <col min="7" max="7" width="6.42578125" style="124" customWidth="1"/>
    <col min="8" max="8" width="7.42578125" style="125" customWidth="1"/>
    <col min="9" max="9" width="3.85546875" style="126" customWidth="1"/>
    <col min="10" max="10" width="13.28515625" style="127" customWidth="1"/>
    <col min="11" max="11" width="16.28515625" style="127" customWidth="1"/>
    <col min="12" max="12" width="11.140625" style="128" customWidth="1"/>
    <col min="13" max="13" width="10.28515625" style="124" customWidth="1"/>
    <col min="14" max="14" width="4.42578125" style="124" customWidth="1"/>
    <col min="15" max="15" width="4.85546875" style="124" customWidth="1"/>
    <col min="16" max="255" width="11.42578125" style="124"/>
    <col min="256" max="256" width="1.42578125" style="124" customWidth="1"/>
    <col min="257" max="257" width="57.140625" style="124" customWidth="1"/>
    <col min="258" max="258" width="37.28515625" style="124" customWidth="1"/>
    <col min="259" max="259" width="18" style="124" customWidth="1"/>
    <col min="260" max="260" width="28.85546875" style="124" customWidth="1"/>
    <col min="261" max="261" width="9" style="124" customWidth="1"/>
    <col min="262" max="262" width="6.42578125" style="124" customWidth="1"/>
    <col min="263" max="263" width="9.28515625" style="124" customWidth="1"/>
    <col min="264" max="264" width="8.42578125" style="124" customWidth="1"/>
    <col min="265" max="267" width="0" style="124" hidden="1" customWidth="1"/>
    <col min="268" max="268" width="15.85546875" style="124" bestFit="1" customWidth="1"/>
    <col min="269" max="511" width="11.42578125" style="124"/>
    <col min="512" max="512" width="1.42578125" style="124" customWidth="1"/>
    <col min="513" max="513" width="57.140625" style="124" customWidth="1"/>
    <col min="514" max="514" width="37.28515625" style="124" customWidth="1"/>
    <col min="515" max="515" width="18" style="124" customWidth="1"/>
    <col min="516" max="516" width="28.85546875" style="124" customWidth="1"/>
    <col min="517" max="517" width="9" style="124" customWidth="1"/>
    <col min="518" max="518" width="6.42578125" style="124" customWidth="1"/>
    <col min="519" max="519" width="9.28515625" style="124" customWidth="1"/>
    <col min="520" max="520" width="8.42578125" style="124" customWidth="1"/>
    <col min="521" max="523" width="0" style="124" hidden="1" customWidth="1"/>
    <col min="524" max="524" width="15.85546875" style="124" bestFit="1" customWidth="1"/>
    <col min="525" max="767" width="11.42578125" style="124"/>
    <col min="768" max="768" width="1.42578125" style="124" customWidth="1"/>
    <col min="769" max="769" width="57.140625" style="124" customWidth="1"/>
    <col min="770" max="770" width="37.28515625" style="124" customWidth="1"/>
    <col min="771" max="771" width="18" style="124" customWidth="1"/>
    <col min="772" max="772" width="28.85546875" style="124" customWidth="1"/>
    <col min="773" max="773" width="9" style="124" customWidth="1"/>
    <col min="774" max="774" width="6.42578125" style="124" customWidth="1"/>
    <col min="775" max="775" width="9.28515625" style="124" customWidth="1"/>
    <col min="776" max="776" width="8.42578125" style="124" customWidth="1"/>
    <col min="777" max="779" width="0" style="124" hidden="1" customWidth="1"/>
    <col min="780" max="780" width="15.85546875" style="124" bestFit="1" customWidth="1"/>
    <col min="781" max="1023" width="11.42578125" style="124"/>
    <col min="1024" max="1024" width="1.42578125" style="124" customWidth="1"/>
    <col min="1025" max="1025" width="57.140625" style="124" customWidth="1"/>
    <col min="1026" max="1026" width="37.28515625" style="124" customWidth="1"/>
    <col min="1027" max="1027" width="18" style="124" customWidth="1"/>
    <col min="1028" max="1028" width="28.85546875" style="124" customWidth="1"/>
    <col min="1029" max="1029" width="9" style="124" customWidth="1"/>
    <col min="1030" max="1030" width="6.42578125" style="124" customWidth="1"/>
    <col min="1031" max="1031" width="9.28515625" style="124" customWidth="1"/>
    <col min="1032" max="1032" width="8.42578125" style="124" customWidth="1"/>
    <col min="1033" max="1035" width="0" style="124" hidden="1" customWidth="1"/>
    <col min="1036" max="1036" width="15.85546875" style="124" bestFit="1" customWidth="1"/>
    <col min="1037" max="1279" width="11.42578125" style="124"/>
    <col min="1280" max="1280" width="1.42578125" style="124" customWidth="1"/>
    <col min="1281" max="1281" width="57.140625" style="124" customWidth="1"/>
    <col min="1282" max="1282" width="37.28515625" style="124" customWidth="1"/>
    <col min="1283" max="1283" width="18" style="124" customWidth="1"/>
    <col min="1284" max="1284" width="28.85546875" style="124" customWidth="1"/>
    <col min="1285" max="1285" width="9" style="124" customWidth="1"/>
    <col min="1286" max="1286" width="6.42578125" style="124" customWidth="1"/>
    <col min="1287" max="1287" width="9.28515625" style="124" customWidth="1"/>
    <col min="1288" max="1288" width="8.42578125" style="124" customWidth="1"/>
    <col min="1289" max="1291" width="0" style="124" hidden="1" customWidth="1"/>
    <col min="1292" max="1292" width="15.85546875" style="124" bestFit="1" customWidth="1"/>
    <col min="1293" max="1535" width="11.42578125" style="124"/>
    <col min="1536" max="1536" width="1.42578125" style="124" customWidth="1"/>
    <col min="1537" max="1537" width="57.140625" style="124" customWidth="1"/>
    <col min="1538" max="1538" width="37.28515625" style="124" customWidth="1"/>
    <col min="1539" max="1539" width="18" style="124" customWidth="1"/>
    <col min="1540" max="1540" width="28.85546875" style="124" customWidth="1"/>
    <col min="1541" max="1541" width="9" style="124" customWidth="1"/>
    <col min="1542" max="1542" width="6.42578125" style="124" customWidth="1"/>
    <col min="1543" max="1543" width="9.28515625" style="124" customWidth="1"/>
    <col min="1544" max="1544" width="8.42578125" style="124" customWidth="1"/>
    <col min="1545" max="1547" width="0" style="124" hidden="1" customWidth="1"/>
    <col min="1548" max="1548" width="15.85546875" style="124" bestFit="1" customWidth="1"/>
    <col min="1549" max="1791" width="11.42578125" style="124"/>
    <col min="1792" max="1792" width="1.42578125" style="124" customWidth="1"/>
    <col min="1793" max="1793" width="57.140625" style="124" customWidth="1"/>
    <col min="1794" max="1794" width="37.28515625" style="124" customWidth="1"/>
    <col min="1795" max="1795" width="18" style="124" customWidth="1"/>
    <col min="1796" max="1796" width="28.85546875" style="124" customWidth="1"/>
    <col min="1797" max="1797" width="9" style="124" customWidth="1"/>
    <col min="1798" max="1798" width="6.42578125" style="124" customWidth="1"/>
    <col min="1799" max="1799" width="9.28515625" style="124" customWidth="1"/>
    <col min="1800" max="1800" width="8.42578125" style="124" customWidth="1"/>
    <col min="1801" max="1803" width="0" style="124" hidden="1" customWidth="1"/>
    <col min="1804" max="1804" width="15.85546875" style="124" bestFit="1" customWidth="1"/>
    <col min="1805" max="2047" width="11.42578125" style="124"/>
    <col min="2048" max="2048" width="1.42578125" style="124" customWidth="1"/>
    <col min="2049" max="2049" width="57.140625" style="124" customWidth="1"/>
    <col min="2050" max="2050" width="37.28515625" style="124" customWidth="1"/>
    <col min="2051" max="2051" width="18" style="124" customWidth="1"/>
    <col min="2052" max="2052" width="28.85546875" style="124" customWidth="1"/>
    <col min="2053" max="2053" width="9" style="124" customWidth="1"/>
    <col min="2054" max="2054" width="6.42578125" style="124" customWidth="1"/>
    <col min="2055" max="2055" width="9.28515625" style="124" customWidth="1"/>
    <col min="2056" max="2056" width="8.42578125" style="124" customWidth="1"/>
    <col min="2057" max="2059" width="0" style="124" hidden="1" customWidth="1"/>
    <col min="2060" max="2060" width="15.85546875" style="124" bestFit="1" customWidth="1"/>
    <col min="2061" max="2303" width="11.42578125" style="124"/>
    <col min="2304" max="2304" width="1.42578125" style="124" customWidth="1"/>
    <col min="2305" max="2305" width="57.140625" style="124" customWidth="1"/>
    <col min="2306" max="2306" width="37.28515625" style="124" customWidth="1"/>
    <col min="2307" max="2307" width="18" style="124" customWidth="1"/>
    <col min="2308" max="2308" width="28.85546875" style="124" customWidth="1"/>
    <col min="2309" max="2309" width="9" style="124" customWidth="1"/>
    <col min="2310" max="2310" width="6.42578125" style="124" customWidth="1"/>
    <col min="2311" max="2311" width="9.28515625" style="124" customWidth="1"/>
    <col min="2312" max="2312" width="8.42578125" style="124" customWidth="1"/>
    <col min="2313" max="2315" width="0" style="124" hidden="1" customWidth="1"/>
    <col min="2316" max="2316" width="15.85546875" style="124" bestFit="1" customWidth="1"/>
    <col min="2317" max="2559" width="11.42578125" style="124"/>
    <col min="2560" max="2560" width="1.42578125" style="124" customWidth="1"/>
    <col min="2561" max="2561" width="57.140625" style="124" customWidth="1"/>
    <col min="2562" max="2562" width="37.28515625" style="124" customWidth="1"/>
    <col min="2563" max="2563" width="18" style="124" customWidth="1"/>
    <col min="2564" max="2564" width="28.85546875" style="124" customWidth="1"/>
    <col min="2565" max="2565" width="9" style="124" customWidth="1"/>
    <col min="2566" max="2566" width="6.42578125" style="124" customWidth="1"/>
    <col min="2567" max="2567" width="9.28515625" style="124" customWidth="1"/>
    <col min="2568" max="2568" width="8.42578125" style="124" customWidth="1"/>
    <col min="2569" max="2571" width="0" style="124" hidden="1" customWidth="1"/>
    <col min="2572" max="2572" width="15.85546875" style="124" bestFit="1" customWidth="1"/>
    <col min="2573" max="2815" width="11.42578125" style="124"/>
    <col min="2816" max="2816" width="1.42578125" style="124" customWidth="1"/>
    <col min="2817" max="2817" width="57.140625" style="124" customWidth="1"/>
    <col min="2818" max="2818" width="37.28515625" style="124" customWidth="1"/>
    <col min="2819" max="2819" width="18" style="124" customWidth="1"/>
    <col min="2820" max="2820" width="28.85546875" style="124" customWidth="1"/>
    <col min="2821" max="2821" width="9" style="124" customWidth="1"/>
    <col min="2822" max="2822" width="6.42578125" style="124" customWidth="1"/>
    <col min="2823" max="2823" width="9.28515625" style="124" customWidth="1"/>
    <col min="2824" max="2824" width="8.42578125" style="124" customWidth="1"/>
    <col min="2825" max="2827" width="0" style="124" hidden="1" customWidth="1"/>
    <col min="2828" max="2828" width="15.85546875" style="124" bestFit="1" customWidth="1"/>
    <col min="2829" max="3071" width="11.42578125" style="124"/>
    <col min="3072" max="3072" width="1.42578125" style="124" customWidth="1"/>
    <col min="3073" max="3073" width="57.140625" style="124" customWidth="1"/>
    <col min="3074" max="3074" width="37.28515625" style="124" customWidth="1"/>
    <col min="3075" max="3075" width="18" style="124" customWidth="1"/>
    <col min="3076" max="3076" width="28.85546875" style="124" customWidth="1"/>
    <col min="3077" max="3077" width="9" style="124" customWidth="1"/>
    <col min="3078" max="3078" width="6.42578125" style="124" customWidth="1"/>
    <col min="3079" max="3079" width="9.28515625" style="124" customWidth="1"/>
    <col min="3080" max="3080" width="8.42578125" style="124" customWidth="1"/>
    <col min="3081" max="3083" width="0" style="124" hidden="1" customWidth="1"/>
    <col min="3084" max="3084" width="15.85546875" style="124" bestFit="1" customWidth="1"/>
    <col min="3085" max="3327" width="11.42578125" style="124"/>
    <col min="3328" max="3328" width="1.42578125" style="124" customWidth="1"/>
    <col min="3329" max="3329" width="57.140625" style="124" customWidth="1"/>
    <col min="3330" max="3330" width="37.28515625" style="124" customWidth="1"/>
    <col min="3331" max="3331" width="18" style="124" customWidth="1"/>
    <col min="3332" max="3332" width="28.85546875" style="124" customWidth="1"/>
    <col min="3333" max="3333" width="9" style="124" customWidth="1"/>
    <col min="3334" max="3334" width="6.42578125" style="124" customWidth="1"/>
    <col min="3335" max="3335" width="9.28515625" style="124" customWidth="1"/>
    <col min="3336" max="3336" width="8.42578125" style="124" customWidth="1"/>
    <col min="3337" max="3339" width="0" style="124" hidden="1" customWidth="1"/>
    <col min="3340" max="3340" width="15.85546875" style="124" bestFit="1" customWidth="1"/>
    <col min="3341" max="3583" width="11.42578125" style="124"/>
    <col min="3584" max="3584" width="1.42578125" style="124" customWidth="1"/>
    <col min="3585" max="3585" width="57.140625" style="124" customWidth="1"/>
    <col min="3586" max="3586" width="37.28515625" style="124" customWidth="1"/>
    <col min="3587" max="3587" width="18" style="124" customWidth="1"/>
    <col min="3588" max="3588" width="28.85546875" style="124" customWidth="1"/>
    <col min="3589" max="3589" width="9" style="124" customWidth="1"/>
    <col min="3590" max="3590" width="6.42578125" style="124" customWidth="1"/>
    <col min="3591" max="3591" width="9.28515625" style="124" customWidth="1"/>
    <col min="3592" max="3592" width="8.42578125" style="124" customWidth="1"/>
    <col min="3593" max="3595" width="0" style="124" hidden="1" customWidth="1"/>
    <col min="3596" max="3596" width="15.85546875" style="124" bestFit="1" customWidth="1"/>
    <col min="3597" max="3839" width="11.42578125" style="124"/>
    <col min="3840" max="3840" width="1.42578125" style="124" customWidth="1"/>
    <col min="3841" max="3841" width="57.140625" style="124" customWidth="1"/>
    <col min="3842" max="3842" width="37.28515625" style="124" customWidth="1"/>
    <col min="3843" max="3843" width="18" style="124" customWidth="1"/>
    <col min="3844" max="3844" width="28.85546875" style="124" customWidth="1"/>
    <col min="3845" max="3845" width="9" style="124" customWidth="1"/>
    <col min="3846" max="3846" width="6.42578125" style="124" customWidth="1"/>
    <col min="3847" max="3847" width="9.28515625" style="124" customWidth="1"/>
    <col min="3848" max="3848" width="8.42578125" style="124" customWidth="1"/>
    <col min="3849" max="3851" width="0" style="124" hidden="1" customWidth="1"/>
    <col min="3852" max="3852" width="15.85546875" style="124" bestFit="1" customWidth="1"/>
    <col min="3853" max="4095" width="11.42578125" style="124"/>
    <col min="4096" max="4096" width="1.42578125" style="124" customWidth="1"/>
    <col min="4097" max="4097" width="57.140625" style="124" customWidth="1"/>
    <col min="4098" max="4098" width="37.28515625" style="124" customWidth="1"/>
    <col min="4099" max="4099" width="18" style="124" customWidth="1"/>
    <col min="4100" max="4100" width="28.85546875" style="124" customWidth="1"/>
    <col min="4101" max="4101" width="9" style="124" customWidth="1"/>
    <col min="4102" max="4102" width="6.42578125" style="124" customWidth="1"/>
    <col min="4103" max="4103" width="9.28515625" style="124" customWidth="1"/>
    <col min="4104" max="4104" width="8.42578125" style="124" customWidth="1"/>
    <col min="4105" max="4107" width="0" style="124" hidden="1" customWidth="1"/>
    <col min="4108" max="4108" width="15.85546875" style="124" bestFit="1" customWidth="1"/>
    <col min="4109" max="4351" width="11.42578125" style="124"/>
    <col min="4352" max="4352" width="1.42578125" style="124" customWidth="1"/>
    <col min="4353" max="4353" width="57.140625" style="124" customWidth="1"/>
    <col min="4354" max="4354" width="37.28515625" style="124" customWidth="1"/>
    <col min="4355" max="4355" width="18" style="124" customWidth="1"/>
    <col min="4356" max="4356" width="28.85546875" style="124" customWidth="1"/>
    <col min="4357" max="4357" width="9" style="124" customWidth="1"/>
    <col min="4358" max="4358" width="6.42578125" style="124" customWidth="1"/>
    <col min="4359" max="4359" width="9.28515625" style="124" customWidth="1"/>
    <col min="4360" max="4360" width="8.42578125" style="124" customWidth="1"/>
    <col min="4361" max="4363" width="0" style="124" hidden="1" customWidth="1"/>
    <col min="4364" max="4364" width="15.85546875" style="124" bestFit="1" customWidth="1"/>
    <col min="4365" max="4607" width="11.42578125" style="124"/>
    <col min="4608" max="4608" width="1.42578125" style="124" customWidth="1"/>
    <col min="4609" max="4609" width="57.140625" style="124" customWidth="1"/>
    <col min="4610" max="4610" width="37.28515625" style="124" customWidth="1"/>
    <col min="4611" max="4611" width="18" style="124" customWidth="1"/>
    <col min="4612" max="4612" width="28.85546875" style="124" customWidth="1"/>
    <col min="4613" max="4613" width="9" style="124" customWidth="1"/>
    <col min="4614" max="4614" width="6.42578125" style="124" customWidth="1"/>
    <col min="4615" max="4615" width="9.28515625" style="124" customWidth="1"/>
    <col min="4616" max="4616" width="8.42578125" style="124" customWidth="1"/>
    <col min="4617" max="4619" width="0" style="124" hidden="1" customWidth="1"/>
    <col min="4620" max="4620" width="15.85546875" style="124" bestFit="1" customWidth="1"/>
    <col min="4621" max="4863" width="11.42578125" style="124"/>
    <col min="4864" max="4864" width="1.42578125" style="124" customWidth="1"/>
    <col min="4865" max="4865" width="57.140625" style="124" customWidth="1"/>
    <col min="4866" max="4866" width="37.28515625" style="124" customWidth="1"/>
    <col min="4867" max="4867" width="18" style="124" customWidth="1"/>
    <col min="4868" max="4868" width="28.85546875" style="124" customWidth="1"/>
    <col min="4869" max="4869" width="9" style="124" customWidth="1"/>
    <col min="4870" max="4870" width="6.42578125" style="124" customWidth="1"/>
    <col min="4871" max="4871" width="9.28515625" style="124" customWidth="1"/>
    <col min="4872" max="4872" width="8.42578125" style="124" customWidth="1"/>
    <col min="4873" max="4875" width="0" style="124" hidden="1" customWidth="1"/>
    <col min="4876" max="4876" width="15.85546875" style="124" bestFit="1" customWidth="1"/>
    <col min="4877" max="5119" width="11.42578125" style="124"/>
    <col min="5120" max="5120" width="1.42578125" style="124" customWidth="1"/>
    <col min="5121" max="5121" width="57.140625" style="124" customWidth="1"/>
    <col min="5122" max="5122" width="37.28515625" style="124" customWidth="1"/>
    <col min="5123" max="5123" width="18" style="124" customWidth="1"/>
    <col min="5124" max="5124" width="28.85546875" style="124" customWidth="1"/>
    <col min="5125" max="5125" width="9" style="124" customWidth="1"/>
    <col min="5126" max="5126" width="6.42578125" style="124" customWidth="1"/>
    <col min="5127" max="5127" width="9.28515625" style="124" customWidth="1"/>
    <col min="5128" max="5128" width="8.42578125" style="124" customWidth="1"/>
    <col min="5129" max="5131" width="0" style="124" hidden="1" customWidth="1"/>
    <col min="5132" max="5132" width="15.85546875" style="124" bestFit="1" customWidth="1"/>
    <col min="5133" max="5375" width="11.42578125" style="124"/>
    <col min="5376" max="5376" width="1.42578125" style="124" customWidth="1"/>
    <col min="5377" max="5377" width="57.140625" style="124" customWidth="1"/>
    <col min="5378" max="5378" width="37.28515625" style="124" customWidth="1"/>
    <col min="5379" max="5379" width="18" style="124" customWidth="1"/>
    <col min="5380" max="5380" width="28.85546875" style="124" customWidth="1"/>
    <col min="5381" max="5381" width="9" style="124" customWidth="1"/>
    <col min="5382" max="5382" width="6.42578125" style="124" customWidth="1"/>
    <col min="5383" max="5383" width="9.28515625" style="124" customWidth="1"/>
    <col min="5384" max="5384" width="8.42578125" style="124" customWidth="1"/>
    <col min="5385" max="5387" width="0" style="124" hidden="1" customWidth="1"/>
    <col min="5388" max="5388" width="15.85546875" style="124" bestFit="1" customWidth="1"/>
    <col min="5389" max="5631" width="11.42578125" style="124"/>
    <col min="5632" max="5632" width="1.42578125" style="124" customWidth="1"/>
    <col min="5633" max="5633" width="57.140625" style="124" customWidth="1"/>
    <col min="5634" max="5634" width="37.28515625" style="124" customWidth="1"/>
    <col min="5635" max="5635" width="18" style="124" customWidth="1"/>
    <col min="5636" max="5636" width="28.85546875" style="124" customWidth="1"/>
    <col min="5637" max="5637" width="9" style="124" customWidth="1"/>
    <col min="5638" max="5638" width="6.42578125" style="124" customWidth="1"/>
    <col min="5639" max="5639" width="9.28515625" style="124" customWidth="1"/>
    <col min="5640" max="5640" width="8.42578125" style="124" customWidth="1"/>
    <col min="5641" max="5643" width="0" style="124" hidden="1" customWidth="1"/>
    <col min="5644" max="5644" width="15.85546875" style="124" bestFit="1" customWidth="1"/>
    <col min="5645" max="5887" width="11.42578125" style="124"/>
    <col min="5888" max="5888" width="1.42578125" style="124" customWidth="1"/>
    <col min="5889" max="5889" width="57.140625" style="124" customWidth="1"/>
    <col min="5890" max="5890" width="37.28515625" style="124" customWidth="1"/>
    <col min="5891" max="5891" width="18" style="124" customWidth="1"/>
    <col min="5892" max="5892" width="28.85546875" style="124" customWidth="1"/>
    <col min="5893" max="5893" width="9" style="124" customWidth="1"/>
    <col min="5894" max="5894" width="6.42578125" style="124" customWidth="1"/>
    <col min="5895" max="5895" width="9.28515625" style="124" customWidth="1"/>
    <col min="5896" max="5896" width="8.42578125" style="124" customWidth="1"/>
    <col min="5897" max="5899" width="0" style="124" hidden="1" customWidth="1"/>
    <col min="5900" max="5900" width="15.85546875" style="124" bestFit="1" customWidth="1"/>
    <col min="5901" max="6143" width="11.42578125" style="124"/>
    <col min="6144" max="6144" width="1.42578125" style="124" customWidth="1"/>
    <col min="6145" max="6145" width="57.140625" style="124" customWidth="1"/>
    <col min="6146" max="6146" width="37.28515625" style="124" customWidth="1"/>
    <col min="6147" max="6147" width="18" style="124" customWidth="1"/>
    <col min="6148" max="6148" width="28.85546875" style="124" customWidth="1"/>
    <col min="6149" max="6149" width="9" style="124" customWidth="1"/>
    <col min="6150" max="6150" width="6.42578125" style="124" customWidth="1"/>
    <col min="6151" max="6151" width="9.28515625" style="124" customWidth="1"/>
    <col min="6152" max="6152" width="8.42578125" style="124" customWidth="1"/>
    <col min="6153" max="6155" width="0" style="124" hidden="1" customWidth="1"/>
    <col min="6156" max="6156" width="15.85546875" style="124" bestFit="1" customWidth="1"/>
    <col min="6157" max="6399" width="11.42578125" style="124"/>
    <col min="6400" max="6400" width="1.42578125" style="124" customWidth="1"/>
    <col min="6401" max="6401" width="57.140625" style="124" customWidth="1"/>
    <col min="6402" max="6402" width="37.28515625" style="124" customWidth="1"/>
    <col min="6403" max="6403" width="18" style="124" customWidth="1"/>
    <col min="6404" max="6404" width="28.85546875" style="124" customWidth="1"/>
    <col min="6405" max="6405" width="9" style="124" customWidth="1"/>
    <col min="6406" max="6406" width="6.42578125" style="124" customWidth="1"/>
    <col min="6407" max="6407" width="9.28515625" style="124" customWidth="1"/>
    <col min="6408" max="6408" width="8.42578125" style="124" customWidth="1"/>
    <col min="6409" max="6411" width="0" style="124" hidden="1" customWidth="1"/>
    <col min="6412" max="6412" width="15.85546875" style="124" bestFit="1" customWidth="1"/>
    <col min="6413" max="6655" width="11.42578125" style="124"/>
    <col min="6656" max="6656" width="1.42578125" style="124" customWidth="1"/>
    <col min="6657" max="6657" width="57.140625" style="124" customWidth="1"/>
    <col min="6658" max="6658" width="37.28515625" style="124" customWidth="1"/>
    <col min="6659" max="6659" width="18" style="124" customWidth="1"/>
    <col min="6660" max="6660" width="28.85546875" style="124" customWidth="1"/>
    <col min="6661" max="6661" width="9" style="124" customWidth="1"/>
    <col min="6662" max="6662" width="6.42578125" style="124" customWidth="1"/>
    <col min="6663" max="6663" width="9.28515625" style="124" customWidth="1"/>
    <col min="6664" max="6664" width="8.42578125" style="124" customWidth="1"/>
    <col min="6665" max="6667" width="0" style="124" hidden="1" customWidth="1"/>
    <col min="6668" max="6668" width="15.85546875" style="124" bestFit="1" customWidth="1"/>
    <col min="6669" max="6911" width="11.42578125" style="124"/>
    <col min="6912" max="6912" width="1.42578125" style="124" customWidth="1"/>
    <col min="6913" max="6913" width="57.140625" style="124" customWidth="1"/>
    <col min="6914" max="6914" width="37.28515625" style="124" customWidth="1"/>
    <col min="6915" max="6915" width="18" style="124" customWidth="1"/>
    <col min="6916" max="6916" width="28.85546875" style="124" customWidth="1"/>
    <col min="6917" max="6917" width="9" style="124" customWidth="1"/>
    <col min="6918" max="6918" width="6.42578125" style="124" customWidth="1"/>
    <col min="6919" max="6919" width="9.28515625" style="124" customWidth="1"/>
    <col min="6920" max="6920" width="8.42578125" style="124" customWidth="1"/>
    <col min="6921" max="6923" width="0" style="124" hidden="1" customWidth="1"/>
    <col min="6924" max="6924" width="15.85546875" style="124" bestFit="1" customWidth="1"/>
    <col min="6925" max="7167" width="11.42578125" style="124"/>
    <col min="7168" max="7168" width="1.42578125" style="124" customWidth="1"/>
    <col min="7169" max="7169" width="57.140625" style="124" customWidth="1"/>
    <col min="7170" max="7170" width="37.28515625" style="124" customWidth="1"/>
    <col min="7171" max="7171" width="18" style="124" customWidth="1"/>
    <col min="7172" max="7172" width="28.85546875" style="124" customWidth="1"/>
    <col min="7173" max="7173" width="9" style="124" customWidth="1"/>
    <col min="7174" max="7174" width="6.42578125" style="124" customWidth="1"/>
    <col min="7175" max="7175" width="9.28515625" style="124" customWidth="1"/>
    <col min="7176" max="7176" width="8.42578125" style="124" customWidth="1"/>
    <col min="7177" max="7179" width="0" style="124" hidden="1" customWidth="1"/>
    <col min="7180" max="7180" width="15.85546875" style="124" bestFit="1" customWidth="1"/>
    <col min="7181" max="7423" width="11.42578125" style="124"/>
    <col min="7424" max="7424" width="1.42578125" style="124" customWidth="1"/>
    <col min="7425" max="7425" width="57.140625" style="124" customWidth="1"/>
    <col min="7426" max="7426" width="37.28515625" style="124" customWidth="1"/>
    <col min="7427" max="7427" width="18" style="124" customWidth="1"/>
    <col min="7428" max="7428" width="28.85546875" style="124" customWidth="1"/>
    <col min="7429" max="7429" width="9" style="124" customWidth="1"/>
    <col min="7430" max="7430" width="6.42578125" style="124" customWidth="1"/>
    <col min="7431" max="7431" width="9.28515625" style="124" customWidth="1"/>
    <col min="7432" max="7432" width="8.42578125" style="124" customWidth="1"/>
    <col min="7433" max="7435" width="0" style="124" hidden="1" customWidth="1"/>
    <col min="7436" max="7436" width="15.85546875" style="124" bestFit="1" customWidth="1"/>
    <col min="7437" max="7679" width="11.42578125" style="124"/>
    <col min="7680" max="7680" width="1.42578125" style="124" customWidth="1"/>
    <col min="7681" max="7681" width="57.140625" style="124" customWidth="1"/>
    <col min="7682" max="7682" width="37.28515625" style="124" customWidth="1"/>
    <col min="7683" max="7683" width="18" style="124" customWidth="1"/>
    <col min="7684" max="7684" width="28.85546875" style="124" customWidth="1"/>
    <col min="7685" max="7685" width="9" style="124" customWidth="1"/>
    <col min="7686" max="7686" width="6.42578125" style="124" customWidth="1"/>
    <col min="7687" max="7687" width="9.28515625" style="124" customWidth="1"/>
    <col min="7688" max="7688" width="8.42578125" style="124" customWidth="1"/>
    <col min="7689" max="7691" width="0" style="124" hidden="1" customWidth="1"/>
    <col min="7692" max="7692" width="15.85546875" style="124" bestFit="1" customWidth="1"/>
    <col min="7693" max="7935" width="11.42578125" style="124"/>
    <col min="7936" max="7936" width="1.42578125" style="124" customWidth="1"/>
    <col min="7937" max="7937" width="57.140625" style="124" customWidth="1"/>
    <col min="7938" max="7938" width="37.28515625" style="124" customWidth="1"/>
    <col min="7939" max="7939" width="18" style="124" customWidth="1"/>
    <col min="7940" max="7940" width="28.85546875" style="124" customWidth="1"/>
    <col min="7941" max="7941" width="9" style="124" customWidth="1"/>
    <col min="7942" max="7942" width="6.42578125" style="124" customWidth="1"/>
    <col min="7943" max="7943" width="9.28515625" style="124" customWidth="1"/>
    <col min="7944" max="7944" width="8.42578125" style="124" customWidth="1"/>
    <col min="7945" max="7947" width="0" style="124" hidden="1" customWidth="1"/>
    <col min="7948" max="7948" width="15.85546875" style="124" bestFit="1" customWidth="1"/>
    <col min="7949" max="8191" width="11.42578125" style="124"/>
    <col min="8192" max="8192" width="1.42578125" style="124" customWidth="1"/>
    <col min="8193" max="8193" width="57.140625" style="124" customWidth="1"/>
    <col min="8194" max="8194" width="37.28515625" style="124" customWidth="1"/>
    <col min="8195" max="8195" width="18" style="124" customWidth="1"/>
    <col min="8196" max="8196" width="28.85546875" style="124" customWidth="1"/>
    <col min="8197" max="8197" width="9" style="124" customWidth="1"/>
    <col min="8198" max="8198" width="6.42578125" style="124" customWidth="1"/>
    <col min="8199" max="8199" width="9.28515625" style="124" customWidth="1"/>
    <col min="8200" max="8200" width="8.42578125" style="124" customWidth="1"/>
    <col min="8201" max="8203" width="0" style="124" hidden="1" customWidth="1"/>
    <col min="8204" max="8204" width="15.85546875" style="124" bestFit="1" customWidth="1"/>
    <col min="8205" max="8447" width="11.42578125" style="124"/>
    <col min="8448" max="8448" width="1.42578125" style="124" customWidth="1"/>
    <col min="8449" max="8449" width="57.140625" style="124" customWidth="1"/>
    <col min="8450" max="8450" width="37.28515625" style="124" customWidth="1"/>
    <col min="8451" max="8451" width="18" style="124" customWidth="1"/>
    <col min="8452" max="8452" width="28.85546875" style="124" customWidth="1"/>
    <col min="8453" max="8453" width="9" style="124" customWidth="1"/>
    <col min="8454" max="8454" width="6.42578125" style="124" customWidth="1"/>
    <col min="8455" max="8455" width="9.28515625" style="124" customWidth="1"/>
    <col min="8456" max="8456" width="8.42578125" style="124" customWidth="1"/>
    <col min="8457" max="8459" width="0" style="124" hidden="1" customWidth="1"/>
    <col min="8460" max="8460" width="15.85546875" style="124" bestFit="1" customWidth="1"/>
    <col min="8461" max="8703" width="11.42578125" style="124"/>
    <col min="8704" max="8704" width="1.42578125" style="124" customWidth="1"/>
    <col min="8705" max="8705" width="57.140625" style="124" customWidth="1"/>
    <col min="8706" max="8706" width="37.28515625" style="124" customWidth="1"/>
    <col min="8707" max="8707" width="18" style="124" customWidth="1"/>
    <col min="8708" max="8708" width="28.85546875" style="124" customWidth="1"/>
    <col min="8709" max="8709" width="9" style="124" customWidth="1"/>
    <col min="8710" max="8710" width="6.42578125" style="124" customWidth="1"/>
    <col min="8711" max="8711" width="9.28515625" style="124" customWidth="1"/>
    <col min="8712" max="8712" width="8.42578125" style="124" customWidth="1"/>
    <col min="8713" max="8715" width="0" style="124" hidden="1" customWidth="1"/>
    <col min="8716" max="8716" width="15.85546875" style="124" bestFit="1" customWidth="1"/>
    <col min="8717" max="8959" width="11.42578125" style="124"/>
    <col min="8960" max="8960" width="1.42578125" style="124" customWidth="1"/>
    <col min="8961" max="8961" width="57.140625" style="124" customWidth="1"/>
    <col min="8962" max="8962" width="37.28515625" style="124" customWidth="1"/>
    <col min="8963" max="8963" width="18" style="124" customWidth="1"/>
    <col min="8964" max="8964" width="28.85546875" style="124" customWidth="1"/>
    <col min="8965" max="8965" width="9" style="124" customWidth="1"/>
    <col min="8966" max="8966" width="6.42578125" style="124" customWidth="1"/>
    <col min="8967" max="8967" width="9.28515625" style="124" customWidth="1"/>
    <col min="8968" max="8968" width="8.42578125" style="124" customWidth="1"/>
    <col min="8969" max="8971" width="0" style="124" hidden="1" customWidth="1"/>
    <col min="8972" max="8972" width="15.85546875" style="124" bestFit="1" customWidth="1"/>
    <col min="8973" max="9215" width="11.42578125" style="124"/>
    <col min="9216" max="9216" width="1.42578125" style="124" customWidth="1"/>
    <col min="9217" max="9217" width="57.140625" style="124" customWidth="1"/>
    <col min="9218" max="9218" width="37.28515625" style="124" customWidth="1"/>
    <col min="9219" max="9219" width="18" style="124" customWidth="1"/>
    <col min="9220" max="9220" width="28.85546875" style="124" customWidth="1"/>
    <col min="9221" max="9221" width="9" style="124" customWidth="1"/>
    <col min="9222" max="9222" width="6.42578125" style="124" customWidth="1"/>
    <col min="9223" max="9223" width="9.28515625" style="124" customWidth="1"/>
    <col min="9224" max="9224" width="8.42578125" style="124" customWidth="1"/>
    <col min="9225" max="9227" width="0" style="124" hidden="1" customWidth="1"/>
    <col min="9228" max="9228" width="15.85546875" style="124" bestFit="1" customWidth="1"/>
    <col min="9229" max="9471" width="11.42578125" style="124"/>
    <col min="9472" max="9472" width="1.42578125" style="124" customWidth="1"/>
    <col min="9473" max="9473" width="57.140625" style="124" customWidth="1"/>
    <col min="9474" max="9474" width="37.28515625" style="124" customWidth="1"/>
    <col min="9475" max="9475" width="18" style="124" customWidth="1"/>
    <col min="9476" max="9476" width="28.85546875" style="124" customWidth="1"/>
    <col min="9477" max="9477" width="9" style="124" customWidth="1"/>
    <col min="9478" max="9478" width="6.42578125" style="124" customWidth="1"/>
    <col min="9479" max="9479" width="9.28515625" style="124" customWidth="1"/>
    <col min="9480" max="9480" width="8.42578125" style="124" customWidth="1"/>
    <col min="9481" max="9483" width="0" style="124" hidden="1" customWidth="1"/>
    <col min="9484" max="9484" width="15.85546875" style="124" bestFit="1" customWidth="1"/>
    <col min="9485" max="9727" width="11.42578125" style="124"/>
    <col min="9728" max="9728" width="1.42578125" style="124" customWidth="1"/>
    <col min="9729" max="9729" width="57.140625" style="124" customWidth="1"/>
    <col min="9730" max="9730" width="37.28515625" style="124" customWidth="1"/>
    <col min="9731" max="9731" width="18" style="124" customWidth="1"/>
    <col min="9732" max="9732" width="28.85546875" style="124" customWidth="1"/>
    <col min="9733" max="9733" width="9" style="124" customWidth="1"/>
    <col min="9734" max="9734" width="6.42578125" style="124" customWidth="1"/>
    <col min="9735" max="9735" width="9.28515625" style="124" customWidth="1"/>
    <col min="9736" max="9736" width="8.42578125" style="124" customWidth="1"/>
    <col min="9737" max="9739" width="0" style="124" hidden="1" customWidth="1"/>
    <col min="9740" max="9740" width="15.85546875" style="124" bestFit="1" customWidth="1"/>
    <col min="9741" max="9983" width="11.42578125" style="124"/>
    <col min="9984" max="9984" width="1.42578125" style="124" customWidth="1"/>
    <col min="9985" max="9985" width="57.140625" style="124" customWidth="1"/>
    <col min="9986" max="9986" width="37.28515625" style="124" customWidth="1"/>
    <col min="9987" max="9987" width="18" style="124" customWidth="1"/>
    <col min="9988" max="9988" width="28.85546875" style="124" customWidth="1"/>
    <col min="9989" max="9989" width="9" style="124" customWidth="1"/>
    <col min="9990" max="9990" width="6.42578125" style="124" customWidth="1"/>
    <col min="9991" max="9991" width="9.28515625" style="124" customWidth="1"/>
    <col min="9992" max="9992" width="8.42578125" style="124" customWidth="1"/>
    <col min="9993" max="9995" width="0" style="124" hidden="1" customWidth="1"/>
    <col min="9996" max="9996" width="15.85546875" style="124" bestFit="1" customWidth="1"/>
    <col min="9997" max="10239" width="11.42578125" style="124"/>
    <col min="10240" max="10240" width="1.42578125" style="124" customWidth="1"/>
    <col min="10241" max="10241" width="57.140625" style="124" customWidth="1"/>
    <col min="10242" max="10242" width="37.28515625" style="124" customWidth="1"/>
    <col min="10243" max="10243" width="18" style="124" customWidth="1"/>
    <col min="10244" max="10244" width="28.85546875" style="124" customWidth="1"/>
    <col min="10245" max="10245" width="9" style="124" customWidth="1"/>
    <col min="10246" max="10246" width="6.42578125" style="124" customWidth="1"/>
    <col min="10247" max="10247" width="9.28515625" style="124" customWidth="1"/>
    <col min="10248" max="10248" width="8.42578125" style="124" customWidth="1"/>
    <col min="10249" max="10251" width="0" style="124" hidden="1" customWidth="1"/>
    <col min="10252" max="10252" width="15.85546875" style="124" bestFit="1" customWidth="1"/>
    <col min="10253" max="10495" width="11.42578125" style="124"/>
    <col min="10496" max="10496" width="1.42578125" style="124" customWidth="1"/>
    <col min="10497" max="10497" width="57.140625" style="124" customWidth="1"/>
    <col min="10498" max="10498" width="37.28515625" style="124" customWidth="1"/>
    <col min="10499" max="10499" width="18" style="124" customWidth="1"/>
    <col min="10500" max="10500" width="28.85546875" style="124" customWidth="1"/>
    <col min="10501" max="10501" width="9" style="124" customWidth="1"/>
    <col min="10502" max="10502" width="6.42578125" style="124" customWidth="1"/>
    <col min="10503" max="10503" width="9.28515625" style="124" customWidth="1"/>
    <col min="10504" max="10504" width="8.42578125" style="124" customWidth="1"/>
    <col min="10505" max="10507" width="0" style="124" hidden="1" customWidth="1"/>
    <col min="10508" max="10508" width="15.85546875" style="124" bestFit="1" customWidth="1"/>
    <col min="10509" max="10751" width="11.42578125" style="124"/>
    <col min="10752" max="10752" width="1.42578125" style="124" customWidth="1"/>
    <col min="10753" max="10753" width="57.140625" style="124" customWidth="1"/>
    <col min="10754" max="10754" width="37.28515625" style="124" customWidth="1"/>
    <col min="10755" max="10755" width="18" style="124" customWidth="1"/>
    <col min="10756" max="10756" width="28.85546875" style="124" customWidth="1"/>
    <col min="10757" max="10757" width="9" style="124" customWidth="1"/>
    <col min="10758" max="10758" width="6.42578125" style="124" customWidth="1"/>
    <col min="10759" max="10759" width="9.28515625" style="124" customWidth="1"/>
    <col min="10760" max="10760" width="8.42578125" style="124" customWidth="1"/>
    <col min="10761" max="10763" width="0" style="124" hidden="1" customWidth="1"/>
    <col min="10764" max="10764" width="15.85546875" style="124" bestFit="1" customWidth="1"/>
    <col min="10765" max="11007" width="11.42578125" style="124"/>
    <col min="11008" max="11008" width="1.42578125" style="124" customWidth="1"/>
    <col min="11009" max="11009" width="57.140625" style="124" customWidth="1"/>
    <col min="11010" max="11010" width="37.28515625" style="124" customWidth="1"/>
    <col min="11011" max="11011" width="18" style="124" customWidth="1"/>
    <col min="11012" max="11012" width="28.85546875" style="124" customWidth="1"/>
    <col min="11013" max="11013" width="9" style="124" customWidth="1"/>
    <col min="11014" max="11014" width="6.42578125" style="124" customWidth="1"/>
    <col min="11015" max="11015" width="9.28515625" style="124" customWidth="1"/>
    <col min="11016" max="11016" width="8.42578125" style="124" customWidth="1"/>
    <col min="11017" max="11019" width="0" style="124" hidden="1" customWidth="1"/>
    <col min="11020" max="11020" width="15.85546875" style="124" bestFit="1" customWidth="1"/>
    <col min="11021" max="11263" width="11.42578125" style="124"/>
    <col min="11264" max="11264" width="1.42578125" style="124" customWidth="1"/>
    <col min="11265" max="11265" width="57.140625" style="124" customWidth="1"/>
    <col min="11266" max="11266" width="37.28515625" style="124" customWidth="1"/>
    <col min="11267" max="11267" width="18" style="124" customWidth="1"/>
    <col min="11268" max="11268" width="28.85546875" style="124" customWidth="1"/>
    <col min="11269" max="11269" width="9" style="124" customWidth="1"/>
    <col min="11270" max="11270" width="6.42578125" style="124" customWidth="1"/>
    <col min="11271" max="11271" width="9.28515625" style="124" customWidth="1"/>
    <col min="11272" max="11272" width="8.42578125" style="124" customWidth="1"/>
    <col min="11273" max="11275" width="0" style="124" hidden="1" customWidth="1"/>
    <col min="11276" max="11276" width="15.85546875" style="124" bestFit="1" customWidth="1"/>
    <col min="11277" max="11519" width="11.42578125" style="124"/>
    <col min="11520" max="11520" width="1.42578125" style="124" customWidth="1"/>
    <col min="11521" max="11521" width="57.140625" style="124" customWidth="1"/>
    <col min="11522" max="11522" width="37.28515625" style="124" customWidth="1"/>
    <col min="11523" max="11523" width="18" style="124" customWidth="1"/>
    <col min="11524" max="11524" width="28.85546875" style="124" customWidth="1"/>
    <col min="11525" max="11525" width="9" style="124" customWidth="1"/>
    <col min="11526" max="11526" width="6.42578125" style="124" customWidth="1"/>
    <col min="11527" max="11527" width="9.28515625" style="124" customWidth="1"/>
    <col min="11528" max="11528" width="8.42578125" style="124" customWidth="1"/>
    <col min="11529" max="11531" width="0" style="124" hidden="1" customWidth="1"/>
    <col min="11532" max="11532" width="15.85546875" style="124" bestFit="1" customWidth="1"/>
    <col min="11533" max="11775" width="11.42578125" style="124"/>
    <col min="11776" max="11776" width="1.42578125" style="124" customWidth="1"/>
    <col min="11777" max="11777" width="57.140625" style="124" customWidth="1"/>
    <col min="11778" max="11778" width="37.28515625" style="124" customWidth="1"/>
    <col min="11779" max="11779" width="18" style="124" customWidth="1"/>
    <col min="11780" max="11780" width="28.85546875" style="124" customWidth="1"/>
    <col min="11781" max="11781" width="9" style="124" customWidth="1"/>
    <col min="11782" max="11782" width="6.42578125" style="124" customWidth="1"/>
    <col min="11783" max="11783" width="9.28515625" style="124" customWidth="1"/>
    <col min="11784" max="11784" width="8.42578125" style="124" customWidth="1"/>
    <col min="11785" max="11787" width="0" style="124" hidden="1" customWidth="1"/>
    <col min="11788" max="11788" width="15.85546875" style="124" bestFit="1" customWidth="1"/>
    <col min="11789" max="12031" width="11.42578125" style="124"/>
    <col min="12032" max="12032" width="1.42578125" style="124" customWidth="1"/>
    <col min="12033" max="12033" width="57.140625" style="124" customWidth="1"/>
    <col min="12034" max="12034" width="37.28515625" style="124" customWidth="1"/>
    <col min="12035" max="12035" width="18" style="124" customWidth="1"/>
    <col min="12036" max="12036" width="28.85546875" style="124" customWidth="1"/>
    <col min="12037" max="12037" width="9" style="124" customWidth="1"/>
    <col min="12038" max="12038" width="6.42578125" style="124" customWidth="1"/>
    <col min="12039" max="12039" width="9.28515625" style="124" customWidth="1"/>
    <col min="12040" max="12040" width="8.42578125" style="124" customWidth="1"/>
    <col min="12041" max="12043" width="0" style="124" hidden="1" customWidth="1"/>
    <col min="12044" max="12044" width="15.85546875" style="124" bestFit="1" customWidth="1"/>
    <col min="12045" max="12287" width="11.42578125" style="124"/>
    <col min="12288" max="12288" width="1.42578125" style="124" customWidth="1"/>
    <col min="12289" max="12289" width="57.140625" style="124" customWidth="1"/>
    <col min="12290" max="12290" width="37.28515625" style="124" customWidth="1"/>
    <col min="12291" max="12291" width="18" style="124" customWidth="1"/>
    <col min="12292" max="12292" width="28.85546875" style="124" customWidth="1"/>
    <col min="12293" max="12293" width="9" style="124" customWidth="1"/>
    <col min="12294" max="12294" width="6.42578125" style="124" customWidth="1"/>
    <col min="12295" max="12295" width="9.28515625" style="124" customWidth="1"/>
    <col min="12296" max="12296" width="8.42578125" style="124" customWidth="1"/>
    <col min="12297" max="12299" width="0" style="124" hidden="1" customWidth="1"/>
    <col min="12300" max="12300" width="15.85546875" style="124" bestFit="1" customWidth="1"/>
    <col min="12301" max="12543" width="11.42578125" style="124"/>
    <col min="12544" max="12544" width="1.42578125" style="124" customWidth="1"/>
    <col min="12545" max="12545" width="57.140625" style="124" customWidth="1"/>
    <col min="12546" max="12546" width="37.28515625" style="124" customWidth="1"/>
    <col min="12547" max="12547" width="18" style="124" customWidth="1"/>
    <col min="12548" max="12548" width="28.85546875" style="124" customWidth="1"/>
    <col min="12549" max="12549" width="9" style="124" customWidth="1"/>
    <col min="12550" max="12550" width="6.42578125" style="124" customWidth="1"/>
    <col min="12551" max="12551" width="9.28515625" style="124" customWidth="1"/>
    <col min="12552" max="12552" width="8.42578125" style="124" customWidth="1"/>
    <col min="12553" max="12555" width="0" style="124" hidden="1" customWidth="1"/>
    <col min="12556" max="12556" width="15.85546875" style="124" bestFit="1" customWidth="1"/>
    <col min="12557" max="12799" width="11.42578125" style="124"/>
    <col min="12800" max="12800" width="1.42578125" style="124" customWidth="1"/>
    <col min="12801" max="12801" width="57.140625" style="124" customWidth="1"/>
    <col min="12802" max="12802" width="37.28515625" style="124" customWidth="1"/>
    <col min="12803" max="12803" width="18" style="124" customWidth="1"/>
    <col min="12804" max="12804" width="28.85546875" style="124" customWidth="1"/>
    <col min="12805" max="12805" width="9" style="124" customWidth="1"/>
    <col min="12806" max="12806" width="6.42578125" style="124" customWidth="1"/>
    <col min="12807" max="12807" width="9.28515625" style="124" customWidth="1"/>
    <col min="12808" max="12808" width="8.42578125" style="124" customWidth="1"/>
    <col min="12809" max="12811" width="0" style="124" hidden="1" customWidth="1"/>
    <col min="12812" max="12812" width="15.85546875" style="124" bestFit="1" customWidth="1"/>
    <col min="12813" max="13055" width="11.42578125" style="124"/>
    <col min="13056" max="13056" width="1.42578125" style="124" customWidth="1"/>
    <col min="13057" max="13057" width="57.140625" style="124" customWidth="1"/>
    <col min="13058" max="13058" width="37.28515625" style="124" customWidth="1"/>
    <col min="13059" max="13059" width="18" style="124" customWidth="1"/>
    <col min="13060" max="13060" width="28.85546875" style="124" customWidth="1"/>
    <col min="13061" max="13061" width="9" style="124" customWidth="1"/>
    <col min="13062" max="13062" width="6.42578125" style="124" customWidth="1"/>
    <col min="13063" max="13063" width="9.28515625" style="124" customWidth="1"/>
    <col min="13064" max="13064" width="8.42578125" style="124" customWidth="1"/>
    <col min="13065" max="13067" width="0" style="124" hidden="1" customWidth="1"/>
    <col min="13068" max="13068" width="15.85546875" style="124" bestFit="1" customWidth="1"/>
    <col min="13069" max="13311" width="11.42578125" style="124"/>
    <col min="13312" max="13312" width="1.42578125" style="124" customWidth="1"/>
    <col min="13313" max="13313" width="57.140625" style="124" customWidth="1"/>
    <col min="13314" max="13314" width="37.28515625" style="124" customWidth="1"/>
    <col min="13315" max="13315" width="18" style="124" customWidth="1"/>
    <col min="13316" max="13316" width="28.85546875" style="124" customWidth="1"/>
    <col min="13317" max="13317" width="9" style="124" customWidth="1"/>
    <col min="13318" max="13318" width="6.42578125" style="124" customWidth="1"/>
    <col min="13319" max="13319" width="9.28515625" style="124" customWidth="1"/>
    <col min="13320" max="13320" width="8.42578125" style="124" customWidth="1"/>
    <col min="13321" max="13323" width="0" style="124" hidden="1" customWidth="1"/>
    <col min="13324" max="13324" width="15.85546875" style="124" bestFit="1" customWidth="1"/>
    <col min="13325" max="13567" width="11.42578125" style="124"/>
    <col min="13568" max="13568" width="1.42578125" style="124" customWidth="1"/>
    <col min="13569" max="13569" width="57.140625" style="124" customWidth="1"/>
    <col min="13570" max="13570" width="37.28515625" style="124" customWidth="1"/>
    <col min="13571" max="13571" width="18" style="124" customWidth="1"/>
    <col min="13572" max="13572" width="28.85546875" style="124" customWidth="1"/>
    <col min="13573" max="13573" width="9" style="124" customWidth="1"/>
    <col min="13574" max="13574" width="6.42578125" style="124" customWidth="1"/>
    <col min="13575" max="13575" width="9.28515625" style="124" customWidth="1"/>
    <col min="13576" max="13576" width="8.42578125" style="124" customWidth="1"/>
    <col min="13577" max="13579" width="0" style="124" hidden="1" customWidth="1"/>
    <col min="13580" max="13580" width="15.85546875" style="124" bestFit="1" customWidth="1"/>
    <col min="13581" max="13823" width="11.42578125" style="124"/>
    <col min="13824" max="13824" width="1.42578125" style="124" customWidth="1"/>
    <col min="13825" max="13825" width="57.140625" style="124" customWidth="1"/>
    <col min="13826" max="13826" width="37.28515625" style="124" customWidth="1"/>
    <col min="13827" max="13827" width="18" style="124" customWidth="1"/>
    <col min="13828" max="13828" width="28.85546875" style="124" customWidth="1"/>
    <col min="13829" max="13829" width="9" style="124" customWidth="1"/>
    <col min="13830" max="13830" width="6.42578125" style="124" customWidth="1"/>
    <col min="13831" max="13831" width="9.28515625" style="124" customWidth="1"/>
    <col min="13832" max="13832" width="8.42578125" style="124" customWidth="1"/>
    <col min="13833" max="13835" width="0" style="124" hidden="1" customWidth="1"/>
    <col min="13836" max="13836" width="15.85546875" style="124" bestFit="1" customWidth="1"/>
    <col min="13837" max="14079" width="11.42578125" style="124"/>
    <col min="14080" max="14080" width="1.42578125" style="124" customWidth="1"/>
    <col min="14081" max="14081" width="57.140625" style="124" customWidth="1"/>
    <col min="14082" max="14082" width="37.28515625" style="124" customWidth="1"/>
    <col min="14083" max="14083" width="18" style="124" customWidth="1"/>
    <col min="14084" max="14084" width="28.85546875" style="124" customWidth="1"/>
    <col min="14085" max="14085" width="9" style="124" customWidth="1"/>
    <col min="14086" max="14086" width="6.42578125" style="124" customWidth="1"/>
    <col min="14087" max="14087" width="9.28515625" style="124" customWidth="1"/>
    <col min="14088" max="14088" width="8.42578125" style="124" customWidth="1"/>
    <col min="14089" max="14091" width="0" style="124" hidden="1" customWidth="1"/>
    <col min="14092" max="14092" width="15.85546875" style="124" bestFit="1" customWidth="1"/>
    <col min="14093" max="14335" width="11.42578125" style="124"/>
    <col min="14336" max="14336" width="1.42578125" style="124" customWidth="1"/>
    <col min="14337" max="14337" width="57.140625" style="124" customWidth="1"/>
    <col min="14338" max="14338" width="37.28515625" style="124" customWidth="1"/>
    <col min="14339" max="14339" width="18" style="124" customWidth="1"/>
    <col min="14340" max="14340" width="28.85546875" style="124" customWidth="1"/>
    <col min="14341" max="14341" width="9" style="124" customWidth="1"/>
    <col min="14342" max="14342" width="6.42578125" style="124" customWidth="1"/>
    <col min="14343" max="14343" width="9.28515625" style="124" customWidth="1"/>
    <col min="14344" max="14344" width="8.42578125" style="124" customWidth="1"/>
    <col min="14345" max="14347" width="0" style="124" hidden="1" customWidth="1"/>
    <col min="14348" max="14348" width="15.85546875" style="124" bestFit="1" customWidth="1"/>
    <col min="14349" max="14591" width="11.42578125" style="124"/>
    <col min="14592" max="14592" width="1.42578125" style="124" customWidth="1"/>
    <col min="14593" max="14593" width="57.140625" style="124" customWidth="1"/>
    <col min="14594" max="14594" width="37.28515625" style="124" customWidth="1"/>
    <col min="14595" max="14595" width="18" style="124" customWidth="1"/>
    <col min="14596" max="14596" width="28.85546875" style="124" customWidth="1"/>
    <col min="14597" max="14597" width="9" style="124" customWidth="1"/>
    <col min="14598" max="14598" width="6.42578125" style="124" customWidth="1"/>
    <col min="14599" max="14599" width="9.28515625" style="124" customWidth="1"/>
    <col min="14600" max="14600" width="8.42578125" style="124" customWidth="1"/>
    <col min="14601" max="14603" width="0" style="124" hidden="1" customWidth="1"/>
    <col min="14604" max="14604" width="15.85546875" style="124" bestFit="1" customWidth="1"/>
    <col min="14605" max="14847" width="11.42578125" style="124"/>
    <col min="14848" max="14848" width="1.42578125" style="124" customWidth="1"/>
    <col min="14849" max="14849" width="57.140625" style="124" customWidth="1"/>
    <col min="14850" max="14850" width="37.28515625" style="124" customWidth="1"/>
    <col min="14851" max="14851" width="18" style="124" customWidth="1"/>
    <col min="14852" max="14852" width="28.85546875" style="124" customWidth="1"/>
    <col min="14853" max="14853" width="9" style="124" customWidth="1"/>
    <col min="14854" max="14854" width="6.42578125" style="124" customWidth="1"/>
    <col min="14855" max="14855" width="9.28515625" style="124" customWidth="1"/>
    <col min="14856" max="14856" width="8.42578125" style="124" customWidth="1"/>
    <col min="14857" max="14859" width="0" style="124" hidden="1" customWidth="1"/>
    <col min="14860" max="14860" width="15.85546875" style="124" bestFit="1" customWidth="1"/>
    <col min="14861" max="15103" width="11.42578125" style="124"/>
    <col min="15104" max="15104" width="1.42578125" style="124" customWidth="1"/>
    <col min="15105" max="15105" width="57.140625" style="124" customWidth="1"/>
    <col min="15106" max="15106" width="37.28515625" style="124" customWidth="1"/>
    <col min="15107" max="15107" width="18" style="124" customWidth="1"/>
    <col min="15108" max="15108" width="28.85546875" style="124" customWidth="1"/>
    <col min="15109" max="15109" width="9" style="124" customWidth="1"/>
    <col min="15110" max="15110" width="6.42578125" style="124" customWidth="1"/>
    <col min="15111" max="15111" width="9.28515625" style="124" customWidth="1"/>
    <col min="15112" max="15112" width="8.42578125" style="124" customWidth="1"/>
    <col min="15113" max="15115" width="0" style="124" hidden="1" customWidth="1"/>
    <col min="15116" max="15116" width="15.85546875" style="124" bestFit="1" customWidth="1"/>
    <col min="15117" max="15359" width="11.42578125" style="124"/>
    <col min="15360" max="15360" width="1.42578125" style="124" customWidth="1"/>
    <col min="15361" max="15361" width="57.140625" style="124" customWidth="1"/>
    <col min="15362" max="15362" width="37.28515625" style="124" customWidth="1"/>
    <col min="15363" max="15363" width="18" style="124" customWidth="1"/>
    <col min="15364" max="15364" width="28.85546875" style="124" customWidth="1"/>
    <col min="15365" max="15365" width="9" style="124" customWidth="1"/>
    <col min="15366" max="15366" width="6.42578125" style="124" customWidth="1"/>
    <col min="15367" max="15367" width="9.28515625" style="124" customWidth="1"/>
    <col min="15368" max="15368" width="8.42578125" style="124" customWidth="1"/>
    <col min="15369" max="15371" width="0" style="124" hidden="1" customWidth="1"/>
    <col min="15372" max="15372" width="15.85546875" style="124" bestFit="1" customWidth="1"/>
    <col min="15373" max="15615" width="11.42578125" style="124"/>
    <col min="15616" max="15616" width="1.42578125" style="124" customWidth="1"/>
    <col min="15617" max="15617" width="57.140625" style="124" customWidth="1"/>
    <col min="15618" max="15618" width="37.28515625" style="124" customWidth="1"/>
    <col min="15619" max="15619" width="18" style="124" customWidth="1"/>
    <col min="15620" max="15620" width="28.85546875" style="124" customWidth="1"/>
    <col min="15621" max="15621" width="9" style="124" customWidth="1"/>
    <col min="15622" max="15622" width="6.42578125" style="124" customWidth="1"/>
    <col min="15623" max="15623" width="9.28515625" style="124" customWidth="1"/>
    <col min="15624" max="15624" width="8.42578125" style="124" customWidth="1"/>
    <col min="15625" max="15627" width="0" style="124" hidden="1" customWidth="1"/>
    <col min="15628" max="15628" width="15.85546875" style="124" bestFit="1" customWidth="1"/>
    <col min="15629" max="15871" width="11.42578125" style="124"/>
    <col min="15872" max="15872" width="1.42578125" style="124" customWidth="1"/>
    <col min="15873" max="15873" width="57.140625" style="124" customWidth="1"/>
    <col min="15874" max="15874" width="37.28515625" style="124" customWidth="1"/>
    <col min="15875" max="15875" width="18" style="124" customWidth="1"/>
    <col min="15876" max="15876" width="28.85546875" style="124" customWidth="1"/>
    <col min="15877" max="15877" width="9" style="124" customWidth="1"/>
    <col min="15878" max="15878" width="6.42578125" style="124" customWidth="1"/>
    <col min="15879" max="15879" width="9.28515625" style="124" customWidth="1"/>
    <col min="15880" max="15880" width="8.42578125" style="124" customWidth="1"/>
    <col min="15881" max="15883" width="0" style="124" hidden="1" customWidth="1"/>
    <col min="15884" max="15884" width="15.85546875" style="124" bestFit="1" customWidth="1"/>
    <col min="15885" max="16127" width="11.42578125" style="124"/>
    <col min="16128" max="16128" width="1.42578125" style="124" customWidth="1"/>
    <col min="16129" max="16129" width="57.140625" style="124" customWidth="1"/>
    <col min="16130" max="16130" width="37.28515625" style="124" customWidth="1"/>
    <col min="16131" max="16131" width="18" style="124" customWidth="1"/>
    <col min="16132" max="16132" width="28.85546875" style="124" customWidth="1"/>
    <col min="16133" max="16133" width="9" style="124" customWidth="1"/>
    <col min="16134" max="16134" width="6.42578125" style="124" customWidth="1"/>
    <col min="16135" max="16135" width="9.28515625" style="124" customWidth="1"/>
    <col min="16136" max="16136" width="8.42578125" style="124" customWidth="1"/>
    <col min="16137" max="16139" width="0" style="124" hidden="1" customWidth="1"/>
    <col min="16140" max="16140" width="15.85546875" style="124" bestFit="1" customWidth="1"/>
    <col min="16141" max="16384" width="11.42578125" style="124"/>
  </cols>
  <sheetData>
    <row r="2" spans="2:15" ht="20.25">
      <c r="C2" s="236" t="s">
        <v>0</v>
      </c>
      <c r="D2" s="236"/>
      <c r="E2" s="236"/>
      <c r="F2" s="236"/>
      <c r="G2" s="236"/>
    </row>
    <row r="3" spans="2:15" ht="18.75">
      <c r="C3" s="237" t="s">
        <v>52</v>
      </c>
      <c r="D3" s="237"/>
      <c r="E3" s="237"/>
      <c r="F3" s="237"/>
      <c r="G3" s="237"/>
    </row>
    <row r="4" spans="2:15">
      <c r="B4" s="129"/>
      <c r="C4" s="129" t="s">
        <v>46</v>
      </c>
      <c r="D4" s="129"/>
      <c r="E4" s="129"/>
      <c r="F4" s="129"/>
      <c r="G4" s="129"/>
      <c r="J4" s="127" t="s">
        <v>46</v>
      </c>
    </row>
    <row r="5" spans="2:15">
      <c r="B5" s="130"/>
      <c r="C5" s="130"/>
      <c r="D5" s="130"/>
      <c r="E5" s="131"/>
      <c r="F5" s="130"/>
      <c r="G5" s="130"/>
      <c r="J5" s="127" t="s">
        <v>46</v>
      </c>
    </row>
    <row r="6" spans="2:15">
      <c r="G6" s="133"/>
    </row>
    <row r="7" spans="2:15" s="138" customFormat="1" ht="39.6" customHeight="1">
      <c r="B7" s="134" t="s">
        <v>11</v>
      </c>
      <c r="C7" s="135" t="s">
        <v>53</v>
      </c>
      <c r="D7" s="135" t="s">
        <v>54</v>
      </c>
      <c r="E7" s="136" t="s">
        <v>37</v>
      </c>
      <c r="F7" s="238" t="s">
        <v>55</v>
      </c>
      <c r="G7" s="238"/>
      <c r="H7" s="238" t="s">
        <v>56</v>
      </c>
      <c r="I7" s="238"/>
      <c r="J7" s="137" t="s">
        <v>57</v>
      </c>
      <c r="K7" s="137" t="s">
        <v>58</v>
      </c>
      <c r="L7" s="137" t="s">
        <v>59</v>
      </c>
      <c r="M7" s="137" t="s">
        <v>60</v>
      </c>
    </row>
    <row r="8" spans="2:15" s="138" customFormat="1" ht="16.7" customHeight="1">
      <c r="B8" s="239" t="s">
        <v>61</v>
      </c>
      <c r="C8" s="139" t="s">
        <v>0</v>
      </c>
      <c r="D8" s="139" t="s">
        <v>62</v>
      </c>
      <c r="E8" s="140">
        <v>6160698841827</v>
      </c>
      <c r="F8" s="141">
        <v>3.78</v>
      </c>
      <c r="G8" s="142" t="s">
        <v>45</v>
      </c>
      <c r="H8" s="233">
        <f>AVERAGE(F8:F16)</f>
        <v>3.9185444444444446</v>
      </c>
      <c r="I8" s="234" t="s">
        <v>45</v>
      </c>
      <c r="J8" s="187">
        <v>0</v>
      </c>
      <c r="K8" s="202">
        <v>0.1</v>
      </c>
      <c r="L8" s="233">
        <f>H8+J9+K9</f>
        <v>4.3103988888888889</v>
      </c>
      <c r="M8" s="234" t="s">
        <v>45</v>
      </c>
      <c r="N8" s="173"/>
      <c r="O8" s="174"/>
    </row>
    <row r="9" spans="2:15" s="138" customFormat="1" ht="16.7" customHeight="1">
      <c r="B9" s="239"/>
      <c r="C9" s="148" t="s">
        <v>63</v>
      </c>
      <c r="D9" s="143" t="s">
        <v>64</v>
      </c>
      <c r="E9" s="149">
        <v>134376787589</v>
      </c>
      <c r="F9" s="150">
        <v>4.2</v>
      </c>
      <c r="G9" s="146" t="s">
        <v>45</v>
      </c>
      <c r="H9" s="233"/>
      <c r="I9" s="234"/>
      <c r="J9" s="235">
        <f>H8*J8</f>
        <v>0</v>
      </c>
      <c r="K9" s="235">
        <f>H8*K8</f>
        <v>0.39185444444444451</v>
      </c>
      <c r="L9" s="233"/>
      <c r="M9" s="234"/>
    </row>
    <row r="10" spans="2:15" s="138" customFormat="1" ht="16.7" customHeight="1">
      <c r="B10" s="239"/>
      <c r="C10" s="148" t="s">
        <v>65</v>
      </c>
      <c r="D10" s="143" t="s">
        <v>66</v>
      </c>
      <c r="E10" s="175">
        <f>3708289009957+222497340597</f>
        <v>3930786350554</v>
      </c>
      <c r="F10" s="176">
        <v>5.4330999999999996</v>
      </c>
      <c r="G10" s="146" t="s">
        <v>45</v>
      </c>
      <c r="H10" s="233"/>
      <c r="I10" s="234"/>
      <c r="J10" s="235"/>
      <c r="K10" s="235"/>
      <c r="L10" s="233"/>
      <c r="M10" s="234"/>
    </row>
    <row r="11" spans="2:15" s="138" customFormat="1" ht="16.7" customHeight="1">
      <c r="B11" s="239"/>
      <c r="C11" s="148" t="s">
        <v>67</v>
      </c>
      <c r="D11" s="143" t="s">
        <v>68</v>
      </c>
      <c r="E11" s="149">
        <v>360831132747.42499</v>
      </c>
      <c r="F11" s="150">
        <v>3.77</v>
      </c>
      <c r="G11" s="146" t="s">
        <v>45</v>
      </c>
      <c r="H11" s="233"/>
      <c r="I11" s="234"/>
      <c r="J11" s="235"/>
      <c r="K11" s="235"/>
      <c r="L11" s="233"/>
      <c r="M11" s="234"/>
    </row>
    <row r="12" spans="2:15" s="138" customFormat="1" ht="16.7" customHeight="1">
      <c r="B12" s="239"/>
      <c r="C12" s="148" t="s">
        <v>69</v>
      </c>
      <c r="D12" s="143" t="s">
        <v>70</v>
      </c>
      <c r="E12" s="149">
        <v>102320755471.82503</v>
      </c>
      <c r="F12" s="150">
        <v>5.2083000000000004</v>
      </c>
      <c r="G12" s="146" t="s">
        <v>45</v>
      </c>
      <c r="H12" s="233"/>
      <c r="I12" s="234"/>
      <c r="J12" s="235"/>
      <c r="K12" s="235"/>
      <c r="L12" s="233"/>
      <c r="M12" s="234"/>
    </row>
    <row r="13" spans="2:15" s="138" customFormat="1" ht="16.7" customHeight="1">
      <c r="B13" s="239"/>
      <c r="C13" s="148" t="s">
        <v>71</v>
      </c>
      <c r="D13" s="143" t="s">
        <v>72</v>
      </c>
      <c r="E13" s="149">
        <v>2411568266582.0996</v>
      </c>
      <c r="F13" s="150">
        <v>3.11</v>
      </c>
      <c r="G13" s="146" t="s">
        <v>45</v>
      </c>
      <c r="H13" s="233"/>
      <c r="I13" s="234"/>
      <c r="J13" s="235"/>
      <c r="K13" s="235"/>
      <c r="L13" s="233"/>
      <c r="M13" s="234"/>
    </row>
    <row r="14" spans="2:15" s="138" customFormat="1" ht="31.35" customHeight="1">
      <c r="B14" s="239"/>
      <c r="C14" s="148" t="s">
        <v>73</v>
      </c>
      <c r="D14" s="143" t="s">
        <v>74</v>
      </c>
      <c r="E14" s="149">
        <v>312415271782</v>
      </c>
      <c r="F14" s="150">
        <v>3.3460000000000001</v>
      </c>
      <c r="G14" s="146" t="s">
        <v>45</v>
      </c>
      <c r="H14" s="233"/>
      <c r="I14" s="234"/>
      <c r="J14" s="235"/>
      <c r="K14" s="235"/>
      <c r="L14" s="233"/>
      <c r="M14" s="234"/>
    </row>
    <row r="15" spans="2:15" s="138" customFormat="1" ht="16.7" customHeight="1">
      <c r="B15" s="239"/>
      <c r="C15" s="148" t="s">
        <v>75</v>
      </c>
      <c r="D15" s="143" t="s">
        <v>76</v>
      </c>
      <c r="E15" s="149">
        <v>310989662993</v>
      </c>
      <c r="F15" s="150">
        <v>2.17</v>
      </c>
      <c r="G15" s="146" t="s">
        <v>45</v>
      </c>
      <c r="H15" s="233"/>
      <c r="I15" s="234"/>
      <c r="J15" s="235"/>
      <c r="K15" s="235"/>
      <c r="L15" s="233"/>
      <c r="M15" s="234"/>
    </row>
    <row r="16" spans="2:15" s="138" customFormat="1" ht="16.7" customHeight="1">
      <c r="B16" s="239"/>
      <c r="C16" s="148" t="s">
        <v>77</v>
      </c>
      <c r="D16" s="143" t="s">
        <v>78</v>
      </c>
      <c r="E16" s="149">
        <v>124221487099</v>
      </c>
      <c r="F16" s="150">
        <v>4.2495000000000003</v>
      </c>
      <c r="G16" s="146" t="s">
        <v>45</v>
      </c>
      <c r="H16" s="233"/>
      <c r="I16" s="234"/>
      <c r="J16" s="235"/>
      <c r="K16" s="235"/>
      <c r="L16" s="233"/>
      <c r="M16" s="234"/>
    </row>
    <row r="17" spans="2:15" s="138" customFormat="1" ht="25.35" customHeight="1">
      <c r="B17" s="252" t="s">
        <v>18</v>
      </c>
      <c r="C17" s="240" t="str">
        <f>C8</f>
        <v>CONSEJO SUPERIOR DE LA JUDICATURA</v>
      </c>
      <c r="D17" s="240" t="str">
        <f>D8</f>
        <v>LICITACIÓN 06 DE 2022</v>
      </c>
      <c r="E17" s="242">
        <v>1700000000</v>
      </c>
      <c r="F17" s="244">
        <v>82</v>
      </c>
      <c r="G17" s="246" t="s">
        <v>47</v>
      </c>
      <c r="H17" s="248">
        <f>AVERAGE(F17:F17)</f>
        <v>82</v>
      </c>
      <c r="I17" s="250" t="s">
        <v>47</v>
      </c>
      <c r="J17" s="188">
        <v>0</v>
      </c>
      <c r="K17" s="151">
        <v>0</v>
      </c>
      <c r="L17" s="233">
        <f>H17+J18+K18</f>
        <v>82</v>
      </c>
      <c r="M17" s="254" t="s">
        <v>47</v>
      </c>
      <c r="N17" s="173"/>
      <c r="O17" s="184"/>
    </row>
    <row r="18" spans="2:15" s="138" customFormat="1" ht="21.6" customHeight="1">
      <c r="B18" s="253"/>
      <c r="C18" s="241"/>
      <c r="D18" s="241"/>
      <c r="E18" s="243"/>
      <c r="F18" s="245"/>
      <c r="G18" s="247"/>
      <c r="H18" s="249"/>
      <c r="I18" s="251"/>
      <c r="J18" s="189">
        <f>H17*J17</f>
        <v>0</v>
      </c>
      <c r="K18" s="185">
        <f>H17*K17</f>
        <v>0</v>
      </c>
      <c r="L18" s="233"/>
      <c r="M18" s="254"/>
      <c r="N18" s="173"/>
      <c r="O18" s="184"/>
    </row>
    <row r="19" spans="2:15" s="138" customFormat="1" ht="21" customHeight="1">
      <c r="B19" s="239" t="s">
        <v>19</v>
      </c>
      <c r="C19" s="167" t="str">
        <f>C8</f>
        <v>CONSEJO SUPERIOR DE LA JUDICATURA</v>
      </c>
      <c r="D19" s="167" t="str">
        <f>D17</f>
        <v>LICITACIÓN 06 DE 2022</v>
      </c>
      <c r="E19" s="168">
        <v>8000000000</v>
      </c>
      <c r="F19" s="169">
        <v>3</v>
      </c>
      <c r="G19" s="170" t="s">
        <v>47</v>
      </c>
      <c r="H19" s="233">
        <f>AVERAGE(F19:F26)</f>
        <v>3.0477500000000002</v>
      </c>
      <c r="I19" s="234" t="s">
        <v>47</v>
      </c>
      <c r="J19" s="155">
        <v>0</v>
      </c>
      <c r="K19" s="155">
        <v>0</v>
      </c>
      <c r="L19" s="233">
        <f>+H19+J20+K20</f>
        <v>3.0477500000000002</v>
      </c>
      <c r="M19" s="254"/>
      <c r="N19" s="173"/>
      <c r="O19" s="174"/>
    </row>
    <row r="20" spans="2:15" s="138" customFormat="1" ht="16.7" customHeight="1">
      <c r="B20" s="239"/>
      <c r="C20" s="143" t="s">
        <v>79</v>
      </c>
      <c r="D20" s="143" t="s">
        <v>80</v>
      </c>
      <c r="E20" s="153">
        <v>6000000000</v>
      </c>
      <c r="F20" s="156">
        <v>2.6</v>
      </c>
      <c r="G20" s="146" t="s">
        <v>47</v>
      </c>
      <c r="H20" s="233"/>
      <c r="I20" s="234"/>
      <c r="J20" s="234">
        <f>H19*J19</f>
        <v>0</v>
      </c>
      <c r="K20" s="234">
        <f>H19*K19</f>
        <v>0</v>
      </c>
      <c r="L20" s="233"/>
      <c r="M20" s="254"/>
    </row>
    <row r="21" spans="2:15" s="138" customFormat="1" ht="16.7" customHeight="1">
      <c r="B21" s="239"/>
      <c r="C21" s="143" t="s">
        <v>81</v>
      </c>
      <c r="D21" s="143" t="s">
        <v>82</v>
      </c>
      <c r="E21" s="153">
        <v>1100000000</v>
      </c>
      <c r="F21" s="156">
        <v>2.9</v>
      </c>
      <c r="G21" s="146" t="s">
        <v>47</v>
      </c>
      <c r="H21" s="233"/>
      <c r="I21" s="234"/>
      <c r="J21" s="234"/>
      <c r="K21" s="234"/>
      <c r="L21" s="233"/>
      <c r="M21" s="254"/>
    </row>
    <row r="22" spans="2:15" s="138" customFormat="1" ht="16.7" customHeight="1">
      <c r="B22" s="239"/>
      <c r="C22" s="152" t="s">
        <v>83</v>
      </c>
      <c r="D22" s="162" t="s">
        <v>84</v>
      </c>
      <c r="E22" s="153">
        <v>6300000000</v>
      </c>
      <c r="F22" s="156">
        <v>3.492</v>
      </c>
      <c r="G22" s="146" t="s">
        <v>47</v>
      </c>
      <c r="H22" s="233"/>
      <c r="I22" s="234"/>
      <c r="J22" s="234"/>
      <c r="K22" s="234"/>
      <c r="L22" s="233"/>
      <c r="M22" s="254"/>
    </row>
    <row r="23" spans="2:15" s="138" customFormat="1" ht="16.7" customHeight="1">
      <c r="B23" s="239"/>
      <c r="C23" s="143" t="s">
        <v>85</v>
      </c>
      <c r="D23" s="143" t="s">
        <v>86</v>
      </c>
      <c r="E23" s="153">
        <v>6000000000</v>
      </c>
      <c r="F23" s="156">
        <v>3.5</v>
      </c>
      <c r="G23" s="146" t="s">
        <v>47</v>
      </c>
      <c r="H23" s="233"/>
      <c r="I23" s="234"/>
      <c r="J23" s="234"/>
      <c r="K23" s="234"/>
      <c r="L23" s="233"/>
      <c r="M23" s="254"/>
    </row>
    <row r="24" spans="2:15" s="138" customFormat="1" ht="16.7" customHeight="1">
      <c r="B24" s="239"/>
      <c r="C24" s="143" t="s">
        <v>87</v>
      </c>
      <c r="D24" s="143" t="s">
        <v>88</v>
      </c>
      <c r="E24" s="153">
        <v>800000000</v>
      </c>
      <c r="F24" s="156">
        <v>3.09</v>
      </c>
      <c r="G24" s="146" t="s">
        <v>47</v>
      </c>
      <c r="H24" s="233"/>
      <c r="I24" s="234"/>
      <c r="J24" s="234"/>
      <c r="K24" s="234"/>
      <c r="L24" s="233"/>
      <c r="M24" s="254"/>
    </row>
    <row r="25" spans="2:15" s="138" customFormat="1" ht="16.7" customHeight="1">
      <c r="B25" s="239"/>
      <c r="C25" s="143" t="s">
        <v>89</v>
      </c>
      <c r="D25" s="143" t="s">
        <v>90</v>
      </c>
      <c r="E25" s="153">
        <v>1000000000</v>
      </c>
      <c r="F25" s="156">
        <v>3</v>
      </c>
      <c r="G25" s="146" t="s">
        <v>47</v>
      </c>
      <c r="H25" s="233"/>
      <c r="I25" s="234"/>
      <c r="J25" s="234"/>
      <c r="K25" s="234"/>
      <c r="L25" s="233"/>
      <c r="M25" s="254"/>
    </row>
    <row r="26" spans="2:15" s="138" customFormat="1" ht="16.7" customHeight="1">
      <c r="B26" s="239"/>
      <c r="C26" s="143" t="s">
        <v>91</v>
      </c>
      <c r="D26" s="143" t="s">
        <v>92</v>
      </c>
      <c r="E26" s="153">
        <v>2250000000</v>
      </c>
      <c r="F26" s="156">
        <v>2.8</v>
      </c>
      <c r="G26" s="146" t="s">
        <v>47</v>
      </c>
      <c r="H26" s="233"/>
      <c r="I26" s="234"/>
      <c r="J26" s="234"/>
      <c r="K26" s="234"/>
      <c r="L26" s="233"/>
      <c r="M26" s="254"/>
    </row>
    <row r="27" spans="2:15" s="138" customFormat="1" ht="16.7" customHeight="1">
      <c r="B27" s="239" t="s">
        <v>20</v>
      </c>
      <c r="C27" s="167" t="str">
        <f>C8</f>
        <v>CONSEJO SUPERIOR DE LA JUDICATURA</v>
      </c>
      <c r="D27" s="167" t="str">
        <f>D19</f>
        <v>LICITACIÓN 06 DE 2022</v>
      </c>
      <c r="E27" s="168">
        <v>500000000</v>
      </c>
      <c r="F27" s="169">
        <v>0.5</v>
      </c>
      <c r="G27" s="170" t="s">
        <v>47</v>
      </c>
      <c r="H27" s="233">
        <f>AVERAGE(F27:F32)</f>
        <v>0.52833333333333332</v>
      </c>
      <c r="I27" s="234" t="s">
        <v>47</v>
      </c>
      <c r="J27" s="155">
        <v>0</v>
      </c>
      <c r="K27" s="155">
        <v>0</v>
      </c>
      <c r="L27" s="233">
        <f>+H27+J28+K28</f>
        <v>0.52833333333333332</v>
      </c>
      <c r="M27" s="254"/>
      <c r="N27" s="173"/>
      <c r="O27" s="174"/>
    </row>
    <row r="28" spans="2:15" s="138" customFormat="1" ht="16.7" customHeight="1">
      <c r="B28" s="239"/>
      <c r="C28" s="143" t="s">
        <v>93</v>
      </c>
      <c r="D28" s="143" t="s">
        <v>94</v>
      </c>
      <c r="E28" s="144">
        <v>650000000</v>
      </c>
      <c r="F28" s="145">
        <v>0.32</v>
      </c>
      <c r="G28" s="157" t="s">
        <v>47</v>
      </c>
      <c r="H28" s="233"/>
      <c r="I28" s="234"/>
      <c r="J28" s="234">
        <f>H27*J27</f>
        <v>0</v>
      </c>
      <c r="K28" s="234">
        <f>H27*K27</f>
        <v>0</v>
      </c>
      <c r="L28" s="233"/>
      <c r="M28" s="254"/>
    </row>
    <row r="29" spans="2:15" s="138" customFormat="1" ht="16.7" customHeight="1">
      <c r="B29" s="239"/>
      <c r="C29" s="143" t="s">
        <v>75</v>
      </c>
      <c r="D29" s="143" t="s">
        <v>76</v>
      </c>
      <c r="E29" s="144">
        <v>1200000000</v>
      </c>
      <c r="F29" s="145">
        <v>0.35</v>
      </c>
      <c r="G29" s="157" t="s">
        <v>47</v>
      </c>
      <c r="H29" s="233"/>
      <c r="I29" s="234"/>
      <c r="J29" s="234"/>
      <c r="K29" s="234"/>
      <c r="L29" s="233"/>
      <c r="M29" s="254"/>
    </row>
    <row r="30" spans="2:15" s="138" customFormat="1" ht="16.7" customHeight="1">
      <c r="B30" s="239"/>
      <c r="C30" s="143" t="s">
        <v>95</v>
      </c>
      <c r="D30" s="143" t="s">
        <v>82</v>
      </c>
      <c r="E30" s="144">
        <v>100000000</v>
      </c>
      <c r="F30" s="145">
        <v>0.5</v>
      </c>
      <c r="G30" s="157" t="s">
        <v>47</v>
      </c>
      <c r="H30" s="233"/>
      <c r="I30" s="234"/>
      <c r="J30" s="234"/>
      <c r="K30" s="234"/>
      <c r="L30" s="233"/>
      <c r="M30" s="254"/>
    </row>
    <row r="31" spans="2:15" s="138" customFormat="1" ht="16.7" customHeight="1">
      <c r="B31" s="239"/>
      <c r="C31" s="143" t="s">
        <v>96</v>
      </c>
      <c r="D31" s="143" t="s">
        <v>97</v>
      </c>
      <c r="E31" s="144">
        <v>150000000</v>
      </c>
      <c r="F31" s="145">
        <v>0.5</v>
      </c>
      <c r="G31" s="157" t="s">
        <v>47</v>
      </c>
      <c r="H31" s="233"/>
      <c r="I31" s="234"/>
      <c r="J31" s="234"/>
      <c r="K31" s="234"/>
      <c r="L31" s="233"/>
      <c r="M31" s="254"/>
    </row>
    <row r="32" spans="2:15" s="138" customFormat="1" ht="16.7" customHeight="1">
      <c r="B32" s="239"/>
      <c r="C32" s="143" t="s">
        <v>98</v>
      </c>
      <c r="D32" s="143" t="s">
        <v>99</v>
      </c>
      <c r="E32" s="144">
        <v>500000000</v>
      </c>
      <c r="F32" s="145">
        <v>1</v>
      </c>
      <c r="G32" s="157" t="s">
        <v>47</v>
      </c>
      <c r="H32" s="233"/>
      <c r="I32" s="234"/>
      <c r="J32" s="234"/>
      <c r="K32" s="234"/>
      <c r="L32" s="233"/>
      <c r="M32" s="254"/>
    </row>
    <row r="33" spans="2:15" s="138" customFormat="1" ht="16.7" customHeight="1">
      <c r="B33" s="239" t="s">
        <v>100</v>
      </c>
      <c r="C33" s="139" t="str">
        <f>C27</f>
        <v>CONSEJO SUPERIOR DE LA JUDICATURA</v>
      </c>
      <c r="D33" s="139" t="str">
        <f>D27</f>
        <v>LICITACIÓN 06 DE 2022</v>
      </c>
      <c r="E33" s="140">
        <v>20000000000</v>
      </c>
      <c r="F33" s="141">
        <v>0.35</v>
      </c>
      <c r="G33" s="158" t="s">
        <v>47</v>
      </c>
      <c r="H33" s="233">
        <f>AVERAGE(F33:F36)</f>
        <v>0.35549999999999998</v>
      </c>
      <c r="I33" s="234" t="s">
        <v>47</v>
      </c>
      <c r="J33" s="155">
        <v>0</v>
      </c>
      <c r="K33" s="155">
        <v>0</v>
      </c>
      <c r="L33" s="233">
        <f>H33+J34+K34</f>
        <v>0.35549999999999998</v>
      </c>
      <c r="M33" s="254"/>
      <c r="N33" s="173"/>
      <c r="O33" s="174"/>
    </row>
    <row r="34" spans="2:15" s="138" customFormat="1" ht="16.7" customHeight="1">
      <c r="B34" s="239"/>
      <c r="C34" s="159" t="s">
        <v>101</v>
      </c>
      <c r="D34" s="159" t="s">
        <v>102</v>
      </c>
      <c r="E34" s="149">
        <v>17330000000</v>
      </c>
      <c r="F34" s="154">
        <v>0.35699999999999998</v>
      </c>
      <c r="G34" s="160" t="s">
        <v>47</v>
      </c>
      <c r="H34" s="233"/>
      <c r="I34" s="234"/>
      <c r="J34" s="234">
        <f>H33*J33</f>
        <v>0</v>
      </c>
      <c r="K34" s="234">
        <f>H33*K33</f>
        <v>0</v>
      </c>
      <c r="L34" s="233"/>
      <c r="M34" s="254"/>
    </row>
    <row r="35" spans="2:15" s="138" customFormat="1" ht="16.7" customHeight="1">
      <c r="B35" s="239"/>
      <c r="C35" s="159" t="s">
        <v>103</v>
      </c>
      <c r="D35" s="159" t="s">
        <v>78</v>
      </c>
      <c r="E35" s="149">
        <v>40000000000</v>
      </c>
      <c r="F35" s="154">
        <v>0.39900000000000002</v>
      </c>
      <c r="G35" s="160" t="s">
        <v>47</v>
      </c>
      <c r="H35" s="233"/>
      <c r="I35" s="234"/>
      <c r="J35" s="234"/>
      <c r="K35" s="234"/>
      <c r="L35" s="233"/>
      <c r="M35" s="254"/>
    </row>
    <row r="36" spans="2:15" s="138" customFormat="1" ht="24.6" customHeight="1">
      <c r="B36" s="239"/>
      <c r="C36" s="159" t="s">
        <v>73</v>
      </c>
      <c r="D36" s="159" t="s">
        <v>74</v>
      </c>
      <c r="E36" s="149">
        <v>4498762212</v>
      </c>
      <c r="F36" s="154">
        <v>0.316</v>
      </c>
      <c r="G36" s="160" t="s">
        <v>47</v>
      </c>
      <c r="H36" s="233"/>
      <c r="I36" s="234"/>
      <c r="J36" s="234"/>
      <c r="K36" s="234"/>
      <c r="L36" s="233"/>
      <c r="M36" s="254"/>
    </row>
    <row r="37" spans="2:15" s="138" customFormat="1" ht="16.7" customHeight="1">
      <c r="B37" s="239" t="s">
        <v>22</v>
      </c>
      <c r="C37" s="167" t="str">
        <f>C27</f>
        <v>CONSEJO SUPERIOR DE LA JUDICATURA</v>
      </c>
      <c r="D37" s="167" t="str">
        <f>D33</f>
        <v>LICITACIÓN 06 DE 2022</v>
      </c>
      <c r="E37" s="168">
        <v>129753887200</v>
      </c>
      <c r="F37" s="169">
        <v>4.79</v>
      </c>
      <c r="G37" s="171" t="s">
        <v>47</v>
      </c>
      <c r="H37" s="233">
        <f>AVERAGE(F37:F43)</f>
        <v>4.8249285714285719</v>
      </c>
      <c r="I37" s="234" t="s">
        <v>47</v>
      </c>
      <c r="J37" s="190">
        <v>0</v>
      </c>
      <c r="K37" s="155">
        <v>0</v>
      </c>
      <c r="L37" s="233">
        <f>+H37+J38+K38</f>
        <v>4.8249285714285719</v>
      </c>
      <c r="M37" s="254"/>
      <c r="N37" s="173"/>
      <c r="O37" s="179"/>
    </row>
    <row r="38" spans="2:15" s="138" customFormat="1" ht="16.7" customHeight="1">
      <c r="B38" s="239"/>
      <c r="C38" s="152" t="s">
        <v>104</v>
      </c>
      <c r="D38" s="152" t="s">
        <v>66</v>
      </c>
      <c r="E38" s="144">
        <v>51266821869</v>
      </c>
      <c r="F38" s="76">
        <v>3.19</v>
      </c>
      <c r="G38" s="160" t="s">
        <v>47</v>
      </c>
      <c r="H38" s="233"/>
      <c r="I38" s="234"/>
      <c r="J38" s="235">
        <f>H37*J37</f>
        <v>0</v>
      </c>
      <c r="K38" s="234">
        <f>H37*K37</f>
        <v>0</v>
      </c>
      <c r="L38" s="233"/>
      <c r="M38" s="254"/>
    </row>
    <row r="39" spans="2:15" s="138" customFormat="1" ht="16.7" customHeight="1">
      <c r="B39" s="239"/>
      <c r="C39" s="152" t="s">
        <v>101</v>
      </c>
      <c r="D39" s="152" t="s">
        <v>102</v>
      </c>
      <c r="E39" s="144">
        <v>1382346650</v>
      </c>
      <c r="F39" s="76">
        <v>4.87</v>
      </c>
      <c r="G39" s="160" t="s">
        <v>47</v>
      </c>
      <c r="H39" s="233"/>
      <c r="I39" s="234"/>
      <c r="J39" s="235"/>
      <c r="K39" s="234"/>
      <c r="L39" s="233"/>
      <c r="M39" s="254"/>
    </row>
    <row r="40" spans="2:15" s="138" customFormat="1" ht="16.7" customHeight="1">
      <c r="B40" s="239"/>
      <c r="C40" s="152" t="s">
        <v>105</v>
      </c>
      <c r="D40" s="152" t="s">
        <v>106</v>
      </c>
      <c r="E40" s="144">
        <v>837900000</v>
      </c>
      <c r="F40" s="76">
        <v>5.0445000000000002</v>
      </c>
      <c r="G40" s="160" t="s">
        <v>47</v>
      </c>
      <c r="H40" s="233"/>
      <c r="I40" s="234"/>
      <c r="J40" s="235"/>
      <c r="K40" s="234"/>
      <c r="L40" s="233"/>
      <c r="M40" s="254"/>
    </row>
    <row r="41" spans="2:15" s="138" customFormat="1" ht="16.7" customHeight="1">
      <c r="B41" s="239"/>
      <c r="C41" s="152" t="s">
        <v>107</v>
      </c>
      <c r="D41" s="152" t="s">
        <v>108</v>
      </c>
      <c r="E41" s="144">
        <v>1153100000</v>
      </c>
      <c r="F41" s="76">
        <v>5.0599999999999996</v>
      </c>
      <c r="G41" s="160" t="s">
        <v>47</v>
      </c>
      <c r="H41" s="233"/>
      <c r="I41" s="234"/>
      <c r="J41" s="235"/>
      <c r="K41" s="234"/>
      <c r="L41" s="233"/>
      <c r="M41" s="254"/>
    </row>
    <row r="42" spans="2:15" s="138" customFormat="1" ht="16.7" customHeight="1">
      <c r="B42" s="239"/>
      <c r="C42" s="152" t="s">
        <v>109</v>
      </c>
      <c r="D42" s="152" t="s">
        <v>110</v>
      </c>
      <c r="E42" s="144">
        <v>2241538266</v>
      </c>
      <c r="F42" s="76">
        <v>6</v>
      </c>
      <c r="G42" s="160" t="s">
        <v>47</v>
      </c>
      <c r="H42" s="233"/>
      <c r="I42" s="234"/>
      <c r="J42" s="235"/>
      <c r="K42" s="234"/>
      <c r="L42" s="233"/>
      <c r="M42" s="254"/>
    </row>
    <row r="43" spans="2:15" s="138" customFormat="1" ht="16.7" customHeight="1">
      <c r="B43" s="239"/>
      <c r="C43" s="152" t="s">
        <v>111</v>
      </c>
      <c r="D43" s="152" t="s">
        <v>112</v>
      </c>
      <c r="E43" s="144">
        <v>10661802870</v>
      </c>
      <c r="F43" s="76">
        <v>4.82</v>
      </c>
      <c r="G43" s="160" t="s">
        <v>47</v>
      </c>
      <c r="H43" s="233"/>
      <c r="I43" s="234"/>
      <c r="J43" s="235"/>
      <c r="K43" s="234"/>
      <c r="L43" s="233"/>
      <c r="M43" s="254"/>
    </row>
    <row r="44" spans="2:15" s="138" customFormat="1" ht="16.7" customHeight="1">
      <c r="B44" s="239" t="s">
        <v>113</v>
      </c>
      <c r="C44" s="167" t="str">
        <f>C27</f>
        <v>CONSEJO SUPERIOR DE LA JUDICATURA</v>
      </c>
      <c r="D44" s="167" t="str">
        <f>D37</f>
        <v>LICITACIÓN 06 DE 2022</v>
      </c>
      <c r="E44" s="168">
        <v>4000000000</v>
      </c>
      <c r="F44" s="169">
        <v>22</v>
      </c>
      <c r="G44" s="171" t="s">
        <v>47</v>
      </c>
      <c r="H44" s="233">
        <f>AVERAGE(F44:F51)</f>
        <v>23.869248375000002</v>
      </c>
      <c r="I44" s="234" t="s">
        <v>47</v>
      </c>
      <c r="J44" s="178">
        <v>0</v>
      </c>
      <c r="K44" s="161">
        <v>0</v>
      </c>
      <c r="L44" s="233">
        <f>H44+J45+K45</f>
        <v>23.869248375000002</v>
      </c>
      <c r="M44" s="234" t="s">
        <v>47</v>
      </c>
      <c r="N44" s="173"/>
      <c r="O44" s="174"/>
    </row>
    <row r="45" spans="2:15" s="138" customFormat="1" ht="16.7" customHeight="1">
      <c r="B45" s="239"/>
      <c r="C45" s="152" t="s">
        <v>83</v>
      </c>
      <c r="D45" s="162" t="s">
        <v>84</v>
      </c>
      <c r="E45" s="144">
        <v>6000000000</v>
      </c>
      <c r="F45" s="145">
        <v>14.105154000000001</v>
      </c>
      <c r="G45" s="160" t="s">
        <v>47</v>
      </c>
      <c r="H45" s="233"/>
      <c r="I45" s="234"/>
      <c r="J45" s="235">
        <f>H44*J44</f>
        <v>0</v>
      </c>
      <c r="K45" s="235">
        <f>H44*K44</f>
        <v>0</v>
      </c>
      <c r="L45" s="233"/>
      <c r="M45" s="234"/>
    </row>
    <row r="46" spans="2:15" s="138" customFormat="1" ht="16.7" customHeight="1">
      <c r="B46" s="239"/>
      <c r="C46" s="152" t="s">
        <v>114</v>
      </c>
      <c r="D46" s="162" t="s">
        <v>115</v>
      </c>
      <c r="E46" s="144">
        <v>6000000000</v>
      </c>
      <c r="F46" s="145">
        <v>38.448</v>
      </c>
      <c r="G46" s="160" t="s">
        <v>47</v>
      </c>
      <c r="H46" s="233"/>
      <c r="I46" s="234"/>
      <c r="J46" s="235"/>
      <c r="K46" s="235"/>
      <c r="L46" s="233"/>
      <c r="M46" s="234"/>
    </row>
    <row r="47" spans="2:15" s="138" customFormat="1" ht="16.7" customHeight="1">
      <c r="B47" s="239"/>
      <c r="C47" s="152" t="s">
        <v>116</v>
      </c>
      <c r="D47" s="162" t="s">
        <v>115</v>
      </c>
      <c r="E47" s="144">
        <v>6000000000</v>
      </c>
      <c r="F47" s="145">
        <v>23.2</v>
      </c>
      <c r="G47" s="160" t="s">
        <v>47</v>
      </c>
      <c r="H47" s="233"/>
      <c r="I47" s="234"/>
      <c r="J47" s="235"/>
      <c r="K47" s="235"/>
      <c r="L47" s="233"/>
      <c r="M47" s="234"/>
    </row>
    <row r="48" spans="2:15" s="138" customFormat="1" ht="16.7" customHeight="1">
      <c r="B48" s="239"/>
      <c r="C48" s="152" t="s">
        <v>117</v>
      </c>
      <c r="D48" s="162" t="s">
        <v>110</v>
      </c>
      <c r="E48" s="144">
        <v>3400000000</v>
      </c>
      <c r="F48" s="145">
        <v>26.48</v>
      </c>
      <c r="G48" s="160" t="s">
        <v>47</v>
      </c>
      <c r="H48" s="233"/>
      <c r="I48" s="234"/>
      <c r="J48" s="235"/>
      <c r="K48" s="235"/>
      <c r="L48" s="233"/>
      <c r="M48" s="234"/>
    </row>
    <row r="49" spans="2:15" s="138" customFormat="1" ht="16.7" customHeight="1">
      <c r="B49" s="239"/>
      <c r="C49" s="152" t="s">
        <v>118</v>
      </c>
      <c r="D49" s="152" t="s">
        <v>119</v>
      </c>
      <c r="E49" s="191">
        <v>8800000000</v>
      </c>
      <c r="F49" s="145">
        <v>30.450832999999999</v>
      </c>
      <c r="G49" s="160" t="s">
        <v>47</v>
      </c>
      <c r="H49" s="233"/>
      <c r="I49" s="234"/>
      <c r="J49" s="235"/>
      <c r="K49" s="235"/>
      <c r="L49" s="233"/>
      <c r="M49" s="234"/>
    </row>
    <row r="50" spans="2:15" s="138" customFormat="1" ht="16.7" customHeight="1">
      <c r="B50" s="239"/>
      <c r="C50" s="152" t="s">
        <v>120</v>
      </c>
      <c r="D50" s="162" t="s">
        <v>102</v>
      </c>
      <c r="E50" s="144">
        <v>4500000000</v>
      </c>
      <c r="F50" s="145">
        <v>17.18</v>
      </c>
      <c r="G50" s="160" t="s">
        <v>47</v>
      </c>
      <c r="H50" s="233"/>
      <c r="I50" s="234"/>
      <c r="J50" s="235"/>
      <c r="K50" s="235"/>
      <c r="L50" s="233"/>
      <c r="M50" s="234"/>
    </row>
    <row r="51" spans="2:15" s="138" customFormat="1" ht="16.7" customHeight="1">
      <c r="B51" s="239"/>
      <c r="C51" s="152" t="s">
        <v>121</v>
      </c>
      <c r="D51" s="162" t="s">
        <v>102</v>
      </c>
      <c r="E51" s="144">
        <v>4500000000</v>
      </c>
      <c r="F51" s="145">
        <v>19.09</v>
      </c>
      <c r="G51" s="160" t="s">
        <v>47</v>
      </c>
      <c r="H51" s="233"/>
      <c r="I51" s="234"/>
      <c r="J51" s="235"/>
      <c r="K51" s="235"/>
      <c r="L51" s="233"/>
      <c r="M51" s="234"/>
    </row>
    <row r="52" spans="2:15" s="138" customFormat="1" ht="16.7" customHeight="1">
      <c r="B52" s="239" t="s">
        <v>24</v>
      </c>
      <c r="C52" s="255" t="str">
        <f>C27</f>
        <v>CONSEJO SUPERIOR DE LA JUDICATURA</v>
      </c>
      <c r="D52" s="255" t="str">
        <f>D44</f>
        <v>LICITACIÓN 06 DE 2022</v>
      </c>
      <c r="E52" s="256">
        <v>3000000000</v>
      </c>
      <c r="F52" s="257">
        <v>45</v>
      </c>
      <c r="G52" s="258" t="s">
        <v>47</v>
      </c>
      <c r="H52" s="233">
        <f>AVERAGE(F52:F53)</f>
        <v>45</v>
      </c>
      <c r="I52" s="234" t="s">
        <v>47</v>
      </c>
      <c r="J52" s="188">
        <v>0</v>
      </c>
      <c r="K52" s="163">
        <v>0</v>
      </c>
      <c r="L52" s="233">
        <f>+H52+J53+K53</f>
        <v>45</v>
      </c>
      <c r="M52" s="234" t="s">
        <v>47</v>
      </c>
      <c r="N52" s="173"/>
      <c r="O52" s="174"/>
    </row>
    <row r="53" spans="2:15" s="138" customFormat="1" ht="16.7" customHeight="1">
      <c r="B53" s="239"/>
      <c r="C53" s="255"/>
      <c r="D53" s="255"/>
      <c r="E53" s="256"/>
      <c r="F53" s="257"/>
      <c r="G53" s="258"/>
      <c r="H53" s="233"/>
      <c r="I53" s="234"/>
      <c r="J53" s="147">
        <f>H52*J52</f>
        <v>0</v>
      </c>
      <c r="K53" s="147">
        <f>H52*K52</f>
        <v>0</v>
      </c>
      <c r="L53" s="233"/>
      <c r="M53" s="234"/>
    </row>
    <row r="54" spans="2:15" ht="33" customHeight="1">
      <c r="B54" s="201" t="s">
        <v>25</v>
      </c>
      <c r="C54" s="167" t="str">
        <f>C27</f>
        <v>CONSEJO SUPERIOR DE LA JUDICATURA</v>
      </c>
      <c r="D54" s="167" t="str">
        <f>D52</f>
        <v>LICITACIÓN 06 DE 2022</v>
      </c>
      <c r="E54" s="172" t="s">
        <v>122</v>
      </c>
      <c r="F54" s="169">
        <v>0.54</v>
      </c>
      <c r="G54" s="171" t="s">
        <v>45</v>
      </c>
      <c r="H54" s="199">
        <f>AVERAGE(F54:F54)</f>
        <v>0.54</v>
      </c>
      <c r="I54" s="200" t="s">
        <v>45</v>
      </c>
      <c r="J54" s="188">
        <v>0</v>
      </c>
      <c r="K54" s="163">
        <v>0</v>
      </c>
      <c r="L54" s="199">
        <f>F54</f>
        <v>0.54</v>
      </c>
      <c r="M54" s="200" t="s">
        <v>45</v>
      </c>
      <c r="N54" s="173"/>
      <c r="O54" s="174"/>
    </row>
    <row r="55" spans="2:15" ht="16.7" customHeight="1">
      <c r="B55" s="239" t="s">
        <v>26</v>
      </c>
      <c r="C55" s="167" t="s">
        <v>0</v>
      </c>
      <c r="D55" s="186" t="s">
        <v>123</v>
      </c>
      <c r="E55" s="172">
        <v>20000000000</v>
      </c>
      <c r="F55" s="164"/>
      <c r="G55" s="164"/>
      <c r="H55" s="235">
        <f>AVERAGE(F56:F59)</f>
        <v>7.4341249999999999</v>
      </c>
      <c r="I55" s="234" t="s">
        <v>47</v>
      </c>
      <c r="J55" s="259">
        <v>0</v>
      </c>
      <c r="K55" s="259">
        <v>0</v>
      </c>
      <c r="L55" s="233">
        <f>H55+J57+K57</f>
        <v>7.4341249999999999</v>
      </c>
      <c r="M55" s="234" t="s">
        <v>47</v>
      </c>
    </row>
    <row r="56" spans="2:15" ht="34.700000000000003" customHeight="1">
      <c r="B56" s="239"/>
      <c r="C56" s="148" t="s">
        <v>124</v>
      </c>
      <c r="D56" s="143" t="s">
        <v>125</v>
      </c>
      <c r="E56" s="165">
        <v>9001000000</v>
      </c>
      <c r="F56" s="145">
        <v>6.03</v>
      </c>
      <c r="G56" s="166" t="s">
        <v>47</v>
      </c>
      <c r="H56" s="235"/>
      <c r="I56" s="234"/>
      <c r="J56" s="259"/>
      <c r="K56" s="259"/>
      <c r="L56" s="233"/>
      <c r="M56" s="234"/>
    </row>
    <row r="57" spans="2:15" ht="16.7" customHeight="1">
      <c r="B57" s="239"/>
      <c r="C57" s="148" t="s">
        <v>126</v>
      </c>
      <c r="D57" s="143" t="s">
        <v>127</v>
      </c>
      <c r="E57" s="165">
        <v>600000000</v>
      </c>
      <c r="F57" s="145">
        <v>6.4183000000000003</v>
      </c>
      <c r="G57" s="166" t="s">
        <v>47</v>
      </c>
      <c r="H57" s="235"/>
      <c r="I57" s="234"/>
      <c r="J57" s="234">
        <f>H55*J55</f>
        <v>0</v>
      </c>
      <c r="K57" s="234">
        <f>H55*K55</f>
        <v>0</v>
      </c>
      <c r="L57" s="233"/>
      <c r="M57" s="234"/>
    </row>
    <row r="58" spans="2:15" ht="16.7" customHeight="1">
      <c r="B58" s="239"/>
      <c r="C58" s="148" t="s">
        <v>128</v>
      </c>
      <c r="D58" s="143" t="s">
        <v>129</v>
      </c>
      <c r="E58" s="165">
        <v>2000000000</v>
      </c>
      <c r="F58" s="145">
        <v>9.5681999999999992</v>
      </c>
      <c r="G58" s="166" t="s">
        <v>47</v>
      </c>
      <c r="H58" s="235"/>
      <c r="I58" s="234"/>
      <c r="J58" s="234"/>
      <c r="K58" s="234"/>
      <c r="L58" s="233"/>
      <c r="M58" s="234"/>
    </row>
    <row r="59" spans="2:15" ht="16.7" customHeight="1">
      <c r="B59" s="239"/>
      <c r="C59" s="148" t="s">
        <v>120</v>
      </c>
      <c r="D59" s="143" t="s">
        <v>102</v>
      </c>
      <c r="E59" s="165">
        <v>500000000</v>
      </c>
      <c r="F59" s="145">
        <v>7.72</v>
      </c>
      <c r="G59" s="166" t="s">
        <v>47</v>
      </c>
      <c r="H59" s="235"/>
      <c r="I59" s="234"/>
      <c r="J59" s="234"/>
      <c r="K59" s="234"/>
      <c r="L59" s="233"/>
      <c r="M59" s="234"/>
    </row>
  </sheetData>
  <mergeCells count="75">
    <mergeCell ref="B55:B59"/>
    <mergeCell ref="H55:H59"/>
    <mergeCell ref="H52:H53"/>
    <mergeCell ref="I52:I53"/>
    <mergeCell ref="I55:I59"/>
    <mergeCell ref="M55:M59"/>
    <mergeCell ref="J55:J56"/>
    <mergeCell ref="J57:J59"/>
    <mergeCell ref="K55:K56"/>
    <mergeCell ref="K57:K59"/>
    <mergeCell ref="L55:L59"/>
    <mergeCell ref="L17:L18"/>
    <mergeCell ref="M17:M18"/>
    <mergeCell ref="L52:L53"/>
    <mergeCell ref="M52:M53"/>
    <mergeCell ref="G52:G53"/>
    <mergeCell ref="L44:L51"/>
    <mergeCell ref="M44:M51"/>
    <mergeCell ref="J45:J51"/>
    <mergeCell ref="K45:K51"/>
    <mergeCell ref="L19:L26"/>
    <mergeCell ref="M19:M26"/>
    <mergeCell ref="J20:J26"/>
    <mergeCell ref="K20:K26"/>
    <mergeCell ref="B44:B51"/>
    <mergeCell ref="H44:H51"/>
    <mergeCell ref="I44:I51"/>
    <mergeCell ref="B52:B53"/>
    <mergeCell ref="C52:C53"/>
    <mergeCell ref="D52:D53"/>
    <mergeCell ref="E52:E53"/>
    <mergeCell ref="F52:F53"/>
    <mergeCell ref="B37:B43"/>
    <mergeCell ref="H37:H43"/>
    <mergeCell ref="I37:I43"/>
    <mergeCell ref="L37:L43"/>
    <mergeCell ref="M37:M43"/>
    <mergeCell ref="J38:J43"/>
    <mergeCell ref="K38:K43"/>
    <mergeCell ref="B33:B36"/>
    <mergeCell ref="H33:H36"/>
    <mergeCell ref="I33:I36"/>
    <mergeCell ref="L33:L36"/>
    <mergeCell ref="M33:M36"/>
    <mergeCell ref="J34:J36"/>
    <mergeCell ref="K34:K36"/>
    <mergeCell ref="B27:B32"/>
    <mergeCell ref="H27:H32"/>
    <mergeCell ref="I27:I32"/>
    <mergeCell ref="L27:L32"/>
    <mergeCell ref="M27:M32"/>
    <mergeCell ref="J28:J32"/>
    <mergeCell ref="K28:K32"/>
    <mergeCell ref="B19:B26"/>
    <mergeCell ref="H19:H26"/>
    <mergeCell ref="I19:I26"/>
    <mergeCell ref="B8:B16"/>
    <mergeCell ref="H8:H16"/>
    <mergeCell ref="I8:I16"/>
    <mergeCell ref="C17:C18"/>
    <mergeCell ref="D17:D18"/>
    <mergeCell ref="E17:E18"/>
    <mergeCell ref="F17:F18"/>
    <mergeCell ref="G17:G18"/>
    <mergeCell ref="H17:H18"/>
    <mergeCell ref="I17:I18"/>
    <mergeCell ref="B17:B18"/>
    <mergeCell ref="L8:L16"/>
    <mergeCell ref="M8:M16"/>
    <mergeCell ref="J9:J16"/>
    <mergeCell ref="K9:K16"/>
    <mergeCell ref="C2:G2"/>
    <mergeCell ref="C3:G3"/>
    <mergeCell ref="F7:G7"/>
    <mergeCell ref="H7:I7"/>
  </mergeCells>
  <pageMargins left="0.70866141732283472" right="0.70866141732283472" top="0.74803149606299213" bottom="0.74803149606299213" header="0.31496062992125984" footer="0.31496062992125984"/>
  <pageSetup scale="75" orientation="portrait" r:id="rId1"/>
  <ignoredErrors>
    <ignoredError sqref="H52:I53 I54 I24 H5:I7 H17:I17 I8 I16 I20:I21 I9 I10 I11 I43 I25 I44 I47:I48 I26 I45 I19 I28:I32 I27 I34:I36 I33 I38:I41 I37 H54 H11 H10 H9 H16 H8 H12:H15 H28:H32 H26 H25 H20:H21 H24 H19 H27 H22:H23 I51 H38:H41 H34:H36 H45 H47:H48 H43 H51 H33 H44 H49:H50 H46 H37 H42" formulaRange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3EB66-47E7-4A1A-A231-9F67A80D6292}">
  <dimension ref="A1:H29"/>
  <sheetViews>
    <sheetView showGridLines="0" topLeftCell="A3" zoomScale="90" zoomScaleNormal="90" workbookViewId="0">
      <selection activeCell="G13" sqref="G13"/>
    </sheetView>
  </sheetViews>
  <sheetFormatPr defaultColWidth="11.42578125" defaultRowHeight="16.5"/>
  <cols>
    <col min="1" max="1" width="5.28515625" style="31" customWidth="1"/>
    <col min="2" max="2" width="58.42578125" style="31" customWidth="1"/>
    <col min="3" max="3" width="20.42578125" style="31" customWidth="1"/>
    <col min="4" max="4" width="18" style="31" customWidth="1"/>
    <col min="5" max="5" width="20.140625" style="31" customWidth="1"/>
    <col min="6" max="6" width="21.85546875" style="31" customWidth="1"/>
    <col min="7" max="7" width="18" style="31" customWidth="1"/>
    <col min="8" max="8" width="20.42578125" style="31" customWidth="1"/>
    <col min="9" max="16384" width="11.42578125" style="31"/>
  </cols>
  <sheetData>
    <row r="1" spans="1:8" s="29" customFormat="1" ht="17.45" customHeight="1">
      <c r="A1" s="26"/>
      <c r="B1" s="27"/>
      <c r="C1" s="27"/>
      <c r="D1" s="28"/>
      <c r="E1" s="28"/>
      <c r="F1" s="28"/>
      <c r="G1" s="27"/>
      <c r="H1" s="27"/>
    </row>
    <row r="2" spans="1:8" s="29" customFormat="1" ht="38.450000000000003" customHeight="1">
      <c r="A2" s="26"/>
      <c r="B2" s="27"/>
      <c r="C2" s="27"/>
      <c r="D2" s="28"/>
      <c r="E2" s="28"/>
      <c r="F2" s="28"/>
      <c r="G2" s="27"/>
      <c r="H2" s="27"/>
    </row>
    <row r="3" spans="1:8" s="30" customFormat="1" ht="31.35" customHeight="1">
      <c r="A3" s="265" t="s">
        <v>0</v>
      </c>
      <c r="B3" s="266"/>
      <c r="C3" s="266"/>
      <c r="D3" s="266"/>
      <c r="E3" s="266"/>
      <c r="F3" s="266"/>
      <c r="G3" s="10"/>
      <c r="H3" s="10"/>
    </row>
    <row r="4" spans="1:8" s="29" customFormat="1" ht="27" customHeight="1">
      <c r="B4" s="261" t="s">
        <v>130</v>
      </c>
      <c r="C4" s="262"/>
      <c r="D4" s="262"/>
      <c r="E4" s="262"/>
      <c r="F4" s="262"/>
      <c r="G4" s="23"/>
    </row>
    <row r="5" spans="1:8">
      <c r="B5" s="50"/>
      <c r="C5" s="45"/>
    </row>
    <row r="6" spans="1:8" ht="17.25" thickBot="1">
      <c r="B6" s="45"/>
      <c r="C6" s="49"/>
    </row>
    <row r="7" spans="1:8" s="51" customFormat="1" ht="14.25" thickBot="1">
      <c r="B7" s="52"/>
      <c r="C7" s="267" t="s">
        <v>131</v>
      </c>
      <c r="D7" s="268"/>
      <c r="E7" s="269"/>
      <c r="F7" s="270" t="s">
        <v>132</v>
      </c>
      <c r="G7" s="271"/>
      <c r="H7" s="272"/>
    </row>
    <row r="8" spans="1:8" s="51" customFormat="1" ht="27.75" thickBot="1">
      <c r="B8" s="104" t="s">
        <v>133</v>
      </c>
      <c r="C8" s="63" t="s">
        <v>134</v>
      </c>
      <c r="D8" s="64" t="s">
        <v>135</v>
      </c>
      <c r="E8" s="65" t="s">
        <v>136</v>
      </c>
      <c r="F8" s="63" t="s">
        <v>131</v>
      </c>
      <c r="G8" s="64" t="s">
        <v>135</v>
      </c>
      <c r="H8" s="66" t="s">
        <v>137</v>
      </c>
    </row>
    <row r="9" spans="1:8" s="54" customFormat="1">
      <c r="B9" s="108" t="s">
        <v>138</v>
      </c>
      <c r="C9" s="101">
        <v>4629871609987</v>
      </c>
      <c r="D9" s="33">
        <f>ROUND((C9*5.1%),0)</f>
        <v>236123452109</v>
      </c>
      <c r="E9" s="193">
        <f t="shared" ref="E9:E18" si="0">+ROUND(SUM(C9:D9),0)</f>
        <v>4865995062096</v>
      </c>
      <c r="F9" s="56">
        <f>+E9</f>
        <v>4865995062096</v>
      </c>
      <c r="G9" s="33">
        <f t="shared" ref="G9:G13" si="1">ROUND((+F9*5.1%),0)</f>
        <v>248165748167</v>
      </c>
      <c r="H9" s="193">
        <f>+ROUND(SUM(F9:G9),0)</f>
        <v>5114160810263</v>
      </c>
    </row>
    <row r="10" spans="1:8" s="54" customFormat="1" ht="33">
      <c r="B10" s="106" t="s">
        <v>139</v>
      </c>
      <c r="C10" s="57">
        <v>356859631105</v>
      </c>
      <c r="D10" s="33">
        <f t="shared" ref="D10:D14" si="2">ROUND((C10*5.1%),0)</f>
        <v>18199841186</v>
      </c>
      <c r="E10" s="193">
        <f t="shared" si="0"/>
        <v>375059472291</v>
      </c>
      <c r="F10" s="56">
        <f t="shared" ref="F10:F23" si="3">+E10</f>
        <v>375059472291</v>
      </c>
      <c r="G10" s="33">
        <f t="shared" si="1"/>
        <v>19128033087</v>
      </c>
      <c r="H10" s="193">
        <f t="shared" ref="H10:H18" si="4">+ROUND(SUM(F10:G10),0)</f>
        <v>394187505378</v>
      </c>
    </row>
    <row r="11" spans="1:8" s="54" customFormat="1" ht="45" customHeight="1">
      <c r="B11" s="109" t="s">
        <v>140</v>
      </c>
      <c r="C11" s="102">
        <v>417532883674</v>
      </c>
      <c r="D11" s="33">
        <f t="shared" si="2"/>
        <v>21294177067</v>
      </c>
      <c r="E11" s="193">
        <f t="shared" si="0"/>
        <v>438827060741</v>
      </c>
      <c r="F11" s="56">
        <f t="shared" si="3"/>
        <v>438827060741</v>
      </c>
      <c r="G11" s="33">
        <f t="shared" si="1"/>
        <v>22380180098</v>
      </c>
      <c r="H11" s="193">
        <f t="shared" si="4"/>
        <v>461207240839</v>
      </c>
    </row>
    <row r="12" spans="1:8" s="54" customFormat="1" ht="28.35" customHeight="1">
      <c r="B12" s="109" t="s">
        <v>141</v>
      </c>
      <c r="C12" s="102">
        <v>89568919607</v>
      </c>
      <c r="D12" s="33">
        <f t="shared" si="2"/>
        <v>4568014900</v>
      </c>
      <c r="E12" s="193">
        <f t="shared" si="0"/>
        <v>94136934507</v>
      </c>
      <c r="F12" s="56">
        <f>+E12</f>
        <v>94136934507</v>
      </c>
      <c r="G12" s="33">
        <f t="shared" si="1"/>
        <v>4800983660</v>
      </c>
      <c r="H12" s="193">
        <f t="shared" si="4"/>
        <v>98937918167</v>
      </c>
    </row>
    <row r="13" spans="1:8" s="54" customFormat="1" ht="26.45" customHeight="1">
      <c r="B13" s="109" t="s">
        <v>142</v>
      </c>
      <c r="C13" s="102">
        <v>181351824464</v>
      </c>
      <c r="D13" s="33">
        <f t="shared" si="2"/>
        <v>9248943048</v>
      </c>
      <c r="E13" s="193">
        <f t="shared" si="0"/>
        <v>190600767512</v>
      </c>
      <c r="F13" s="56">
        <f>+E13</f>
        <v>190600767512</v>
      </c>
      <c r="G13" s="33">
        <f t="shared" si="1"/>
        <v>9720639143</v>
      </c>
      <c r="H13" s="193">
        <f t="shared" si="4"/>
        <v>200321406655</v>
      </c>
    </row>
    <row r="14" spans="1:8" s="54" customFormat="1" ht="28.35" customHeight="1">
      <c r="B14" s="106" t="s">
        <v>143</v>
      </c>
      <c r="C14" s="57">
        <v>18686482413</v>
      </c>
      <c r="D14" s="33">
        <f t="shared" si="2"/>
        <v>953010603</v>
      </c>
      <c r="E14" s="193">
        <f t="shared" si="0"/>
        <v>19639493016</v>
      </c>
      <c r="F14" s="56">
        <f>E14</f>
        <v>19639493016</v>
      </c>
      <c r="G14" s="33">
        <f>ROUND((+F14*5.1%),0)</f>
        <v>1001614144</v>
      </c>
      <c r="H14" s="193">
        <f t="shared" si="4"/>
        <v>20641107160</v>
      </c>
    </row>
    <row r="15" spans="1:8" s="54" customFormat="1" ht="32.450000000000003" customHeight="1">
      <c r="B15" s="106" t="s">
        <v>144</v>
      </c>
      <c r="C15" s="102">
        <v>42000000000</v>
      </c>
      <c r="D15" s="33"/>
      <c r="E15" s="193">
        <f t="shared" si="0"/>
        <v>42000000000</v>
      </c>
      <c r="F15" s="56">
        <f>E15</f>
        <v>42000000000</v>
      </c>
      <c r="G15" s="33"/>
      <c r="H15" s="193">
        <f t="shared" si="4"/>
        <v>42000000000</v>
      </c>
    </row>
    <row r="16" spans="1:8" s="54" customFormat="1" ht="33">
      <c r="B16" s="106" t="s">
        <v>145</v>
      </c>
      <c r="C16" s="101">
        <f>ROUND((E9*5%),0)</f>
        <v>243299753105</v>
      </c>
      <c r="D16" s="33"/>
      <c r="E16" s="193">
        <f t="shared" si="0"/>
        <v>243299753105</v>
      </c>
      <c r="F16" s="56">
        <f>E16</f>
        <v>243299753105</v>
      </c>
      <c r="G16" s="33"/>
      <c r="H16" s="193">
        <f t="shared" si="4"/>
        <v>243299753105</v>
      </c>
    </row>
    <row r="17" spans="2:8" s="54" customFormat="1" ht="26.45" customHeight="1">
      <c r="B17" s="106" t="s">
        <v>146</v>
      </c>
      <c r="C17" s="102">
        <v>20000000000</v>
      </c>
      <c r="D17" s="37">
        <v>0</v>
      </c>
      <c r="E17" s="193">
        <f t="shared" si="0"/>
        <v>20000000000</v>
      </c>
      <c r="F17" s="56">
        <f t="shared" ref="F17:F18" si="5">+E17</f>
        <v>20000000000</v>
      </c>
      <c r="G17" s="33"/>
      <c r="H17" s="193">
        <f t="shared" si="4"/>
        <v>20000000000</v>
      </c>
    </row>
    <row r="18" spans="2:8" s="54" customFormat="1" ht="26.45" customHeight="1" thickBot="1">
      <c r="B18" s="107" t="s">
        <v>147</v>
      </c>
      <c r="C18" s="103">
        <v>15000000000</v>
      </c>
      <c r="D18" s="58">
        <v>0</v>
      </c>
      <c r="E18" s="193">
        <f t="shared" si="0"/>
        <v>15000000000</v>
      </c>
      <c r="F18" s="56">
        <f t="shared" si="5"/>
        <v>15000000000</v>
      </c>
      <c r="G18" s="33"/>
      <c r="H18" s="193">
        <f t="shared" si="4"/>
        <v>15000000000</v>
      </c>
    </row>
    <row r="19" spans="2:8" s="54" customFormat="1" ht="13.5" thickBot="1">
      <c r="B19" s="105" t="s">
        <v>148</v>
      </c>
      <c r="C19" s="70">
        <f t="shared" ref="C19:F19" si="6">ROUND((SUM(C9:C18)),0)</f>
        <v>6014171104355</v>
      </c>
      <c r="D19" s="70">
        <f>ROUND((SUM(D9:D18)),0)</f>
        <v>290387438913</v>
      </c>
      <c r="E19" s="70">
        <f>ROUND((SUM(E9:E18)),0)</f>
        <v>6304558543268</v>
      </c>
      <c r="F19" s="70">
        <f t="shared" si="6"/>
        <v>6304558543268</v>
      </c>
      <c r="G19" s="70">
        <f t="shared" ref="G19:H19" si="7">ROUND((SUM(G9:G18)),0)</f>
        <v>305197198299</v>
      </c>
      <c r="H19" s="70">
        <f t="shared" si="7"/>
        <v>6609755741567</v>
      </c>
    </row>
    <row r="20" spans="2:8" s="54" customFormat="1" ht="23.45" customHeight="1" thickBot="1">
      <c r="B20" s="263" t="s">
        <v>149</v>
      </c>
      <c r="C20" s="264"/>
      <c r="D20" s="264"/>
      <c r="E20" s="264"/>
      <c r="F20" s="264"/>
      <c r="G20" s="264"/>
      <c r="H20" s="264"/>
    </row>
    <row r="21" spans="2:8" s="54" customFormat="1" ht="18.600000000000001" customHeight="1">
      <c r="B21" s="71" t="s">
        <v>150</v>
      </c>
      <c r="C21" s="72">
        <v>450000000</v>
      </c>
      <c r="D21" s="73">
        <v>0</v>
      </c>
      <c r="E21" s="74">
        <f t="shared" ref="E21:E23" si="8">ROUND((+C21+D21),0)</f>
        <v>450000000</v>
      </c>
      <c r="F21" s="75">
        <f t="shared" si="3"/>
        <v>450000000</v>
      </c>
      <c r="G21" s="73">
        <v>0</v>
      </c>
      <c r="H21" s="74">
        <f t="shared" ref="H21:H23" si="9">ROUND((+F21+G21),0)</f>
        <v>450000000</v>
      </c>
    </row>
    <row r="22" spans="2:8" s="54" customFormat="1" ht="18.600000000000001" customHeight="1">
      <c r="B22" s="67" t="s">
        <v>151</v>
      </c>
      <c r="C22" s="55">
        <v>9766726570</v>
      </c>
      <c r="D22" s="59">
        <v>0</v>
      </c>
      <c r="E22" s="34">
        <f t="shared" si="8"/>
        <v>9766726570</v>
      </c>
      <c r="F22" s="56">
        <f t="shared" si="3"/>
        <v>9766726570</v>
      </c>
      <c r="G22" s="37">
        <v>0</v>
      </c>
      <c r="H22" s="34">
        <f t="shared" si="9"/>
        <v>9766726570</v>
      </c>
    </row>
    <row r="23" spans="2:8" s="54" customFormat="1" ht="18.600000000000001" customHeight="1">
      <c r="B23" s="67" t="s">
        <v>152</v>
      </c>
      <c r="C23" s="55">
        <v>7900000</v>
      </c>
      <c r="D23" s="37">
        <v>0</v>
      </c>
      <c r="E23" s="34">
        <f t="shared" si="8"/>
        <v>7900000</v>
      </c>
      <c r="F23" s="56">
        <f t="shared" si="3"/>
        <v>7900000</v>
      </c>
      <c r="G23" s="37">
        <v>0</v>
      </c>
      <c r="H23" s="34">
        <f t="shared" si="9"/>
        <v>7900000</v>
      </c>
    </row>
    <row r="24" spans="2:8" s="54" customFormat="1" ht="12.75">
      <c r="B24" s="68" t="s">
        <v>153</v>
      </c>
      <c r="C24" s="60">
        <f>SUM(C21:C23)</f>
        <v>10224626570</v>
      </c>
      <c r="D24" s="61">
        <f>SUM(D21:D23)</f>
        <v>0</v>
      </c>
      <c r="E24" s="62">
        <f>SUM(E21:E23)</f>
        <v>10224626570</v>
      </c>
      <c r="F24" s="60">
        <f>SUM(F21:F23)</f>
        <v>10224626570</v>
      </c>
      <c r="G24" s="61">
        <f>SUM(G21:G23)</f>
        <v>0</v>
      </c>
      <c r="H24" s="62">
        <f>ROUND((+F24+G24),0)</f>
        <v>10224626570</v>
      </c>
    </row>
    <row r="25" spans="2:8" ht="33.75" thickBot="1">
      <c r="B25" s="69" t="s">
        <v>154</v>
      </c>
      <c r="C25" s="53">
        <f t="shared" ref="C25:H25" si="10">ROUND((C19+C24),0)</f>
        <v>6024395730925</v>
      </c>
      <c r="D25" s="53">
        <f t="shared" si="10"/>
        <v>290387438913</v>
      </c>
      <c r="E25" s="53">
        <f>ROUND((E19+E24),0)</f>
        <v>6314783169838</v>
      </c>
      <c r="F25" s="195">
        <f t="shared" si="10"/>
        <v>6314783169838</v>
      </c>
      <c r="G25" s="195">
        <f t="shared" si="10"/>
        <v>305197198299</v>
      </c>
      <c r="H25" s="195">
        <f t="shared" si="10"/>
        <v>6619980368137</v>
      </c>
    </row>
    <row r="27" spans="2:8">
      <c r="B27" s="260" t="s">
        <v>155</v>
      </c>
      <c r="C27" s="260"/>
      <c r="D27" s="260"/>
      <c r="E27" s="123"/>
    </row>
    <row r="29" spans="2:8">
      <c r="E29" s="91"/>
    </row>
  </sheetData>
  <mergeCells count="6">
    <mergeCell ref="B27:D27"/>
    <mergeCell ref="B4:F4"/>
    <mergeCell ref="B20:H20"/>
    <mergeCell ref="A3:F3"/>
    <mergeCell ref="C7:E7"/>
    <mergeCell ref="F7:H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2C60B-39BA-4686-A96F-65A2BB2B63BF}">
  <dimension ref="C4:H22"/>
  <sheetViews>
    <sheetView showGridLines="0" workbookViewId="0">
      <selection activeCell="C12" sqref="C12"/>
    </sheetView>
  </sheetViews>
  <sheetFormatPr defaultColWidth="11.42578125" defaultRowHeight="16.5"/>
  <cols>
    <col min="1" max="2" width="11.42578125" style="31"/>
    <col min="3" max="3" width="19.42578125" style="31" customWidth="1"/>
    <col min="4" max="4" width="11.42578125" style="114"/>
    <col min="5" max="5" width="14.28515625" style="31" bestFit="1" customWidth="1"/>
    <col min="6" max="6" width="16.140625" style="31" bestFit="1" customWidth="1"/>
    <col min="7" max="7" width="11.42578125" style="31"/>
    <col min="8" max="8" width="17.85546875" style="31" customWidth="1"/>
    <col min="9" max="16384" width="11.42578125" style="31"/>
  </cols>
  <sheetData>
    <row r="4" spans="3:8" ht="33" customHeight="1"/>
    <row r="5" spans="3:8" ht="20.25">
      <c r="C5" s="273" t="s">
        <v>156</v>
      </c>
      <c r="D5" s="273"/>
      <c r="E5" s="273"/>
      <c r="F5" s="273"/>
      <c r="G5" s="273"/>
      <c r="H5" s="273"/>
    </row>
    <row r="7" spans="3:8" s="44" customFormat="1" ht="26.45" customHeight="1">
      <c r="C7" s="276" t="s">
        <v>157</v>
      </c>
      <c r="D7" s="46" t="s">
        <v>158</v>
      </c>
      <c r="E7" s="46" t="s">
        <v>159</v>
      </c>
      <c r="F7" s="46" t="s">
        <v>160</v>
      </c>
      <c r="G7" s="46" t="s">
        <v>161</v>
      </c>
      <c r="H7" s="110" t="s">
        <v>136</v>
      </c>
    </row>
    <row r="8" spans="3:8" ht="26.45" customHeight="1">
      <c r="C8" s="277"/>
      <c r="D8" s="112">
        <v>400</v>
      </c>
      <c r="E8" s="113">
        <v>1750905</v>
      </c>
      <c r="F8" s="115">
        <f>ROUND((E8*D8),0)</f>
        <v>700362000</v>
      </c>
      <c r="G8" s="47">
        <v>40050</v>
      </c>
      <c r="H8" s="48">
        <f>ROUND((F8*G8),0)</f>
        <v>28049498100000</v>
      </c>
    </row>
    <row r="9" spans="3:8" ht="26.45" customHeight="1"/>
    <row r="10" spans="3:8" ht="26.45" customHeight="1">
      <c r="C10" s="46" t="s">
        <v>162</v>
      </c>
      <c r="D10" s="46" t="s">
        <v>158</v>
      </c>
      <c r="E10" s="46" t="s">
        <v>163</v>
      </c>
      <c r="F10" s="46" t="s">
        <v>160</v>
      </c>
      <c r="G10" s="46" t="s">
        <v>161</v>
      </c>
      <c r="H10" s="111" t="s">
        <v>137</v>
      </c>
    </row>
    <row r="11" spans="3:8" ht="26.45" customHeight="1">
      <c r="C11" s="115">
        <f>ROUND((E8*14%),0)</f>
        <v>245127</v>
      </c>
      <c r="D11" s="112">
        <v>400</v>
      </c>
      <c r="E11" s="113">
        <f>ROUND((E8+C11),0)</f>
        <v>1996032</v>
      </c>
      <c r="F11" s="115">
        <f>ROUND((E11*D11),0)</f>
        <v>798412800</v>
      </c>
      <c r="G11" s="47">
        <v>40050</v>
      </c>
      <c r="H11" s="48">
        <f>ROUND((F11*G11),0)</f>
        <v>31976432640000</v>
      </c>
    </row>
    <row r="12" spans="3:8" ht="26.45" customHeight="1"/>
    <row r="15" spans="3:8">
      <c r="C15" s="274" t="s">
        <v>164</v>
      </c>
      <c r="D15" s="274"/>
      <c r="E15" s="274"/>
    </row>
    <row r="16" spans="3:8">
      <c r="C16" s="32"/>
      <c r="D16" s="116" t="s">
        <v>165</v>
      </c>
      <c r="E16" s="117" t="s">
        <v>166</v>
      </c>
    </row>
    <row r="17" spans="3:5">
      <c r="C17" s="32" t="s">
        <v>167</v>
      </c>
      <c r="D17" s="118">
        <v>1000000</v>
      </c>
      <c r="E17" s="119">
        <v>0.1</v>
      </c>
    </row>
    <row r="18" spans="3:5">
      <c r="C18" s="32" t="s">
        <v>168</v>
      </c>
      <c r="D18" s="118">
        <v>1160000</v>
      </c>
      <c r="E18" s="119">
        <v>0.16</v>
      </c>
    </row>
    <row r="19" spans="3:5">
      <c r="C19" s="32" t="s">
        <v>169</v>
      </c>
      <c r="D19" s="118">
        <v>1300000</v>
      </c>
      <c r="E19" s="119">
        <v>0.12</v>
      </c>
    </row>
    <row r="20" spans="3:5">
      <c r="C20" s="32" t="s">
        <v>170</v>
      </c>
      <c r="D20" s="118">
        <v>1423500</v>
      </c>
      <c r="E20" s="120">
        <v>9.5399999999999999E-2</v>
      </c>
    </row>
    <row r="21" spans="3:5">
      <c r="C21" s="32" t="s">
        <v>159</v>
      </c>
      <c r="D21" s="118">
        <v>1750905</v>
      </c>
      <c r="E21" s="119">
        <v>0.23</v>
      </c>
    </row>
    <row r="22" spans="3:5">
      <c r="C22" s="275" t="s">
        <v>171</v>
      </c>
      <c r="D22" s="275"/>
      <c r="E22" s="121">
        <f>AVERAGE(E17:E21)</f>
        <v>0.14108000000000001</v>
      </c>
    </row>
  </sheetData>
  <mergeCells count="4">
    <mergeCell ref="C5:H5"/>
    <mergeCell ref="C15:E15"/>
    <mergeCell ref="C22:D22"/>
    <mergeCell ref="C7:C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Víctor Alfonso Patiño Suarez</dc:creator>
  <cp:keywords/>
  <dc:description/>
  <cp:lastModifiedBy>Maria Alejandra Mejia Castañeda</cp:lastModifiedBy>
  <cp:revision/>
  <dcterms:created xsi:type="dcterms:W3CDTF">2026-07-28T15:11:38Z</dcterms:created>
  <dcterms:modified xsi:type="dcterms:W3CDTF">2026-10-17T04:35:34Z</dcterms:modified>
  <cp:category/>
  <cp:contentStatus/>
</cp:coreProperties>
</file>