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6" codeName="{00000000-0000-0000-0000-000000000000}"/>
  <workbookPr updateLinks="never" codeName="ThisWorkbook"/>
  <mc:AlternateContent xmlns:mc="http://schemas.openxmlformats.org/markup-compatibility/2006">
    <mc:Choice Requires="x15">
      <x15ac:absPath xmlns:x15ac="http://schemas.microsoft.com/office/spreadsheetml/2010/11/ac" url="https://fundacioncambiandohistorias-my.sharepoint.com/personal/administrativo_fundacioncambiandohistorias_org/Documents/MarcelaG/1.AlcaldíaLocalSuba/2026_FDLS/EstudiosMercado2026/20261009_Renaturalización/"/>
    </mc:Choice>
  </mc:AlternateContent>
  <xr:revisionPtr revIDLastSave="144" documentId="8_{59FB9E45-FD49-406D-9483-54B9C19FB156}" xr6:coauthVersionLast="47" xr6:coauthVersionMax="47" xr10:uidLastSave="{90A625A3-11D1-415E-AECF-FC8CD6F59C45}"/>
  <bookViews>
    <workbookView xWindow="-108" yWindow="-108" windowWidth="23256" windowHeight="13896" xr2:uid="{6AE49A48-5C1E-49FE-96E4-86AAF7CA509A}"/>
  </bookViews>
  <sheets>
    <sheet name="Estudio_Mercado" sheetId="4" r:id="rId1"/>
    <sheet name="TablaD_3Provedores" sheetId="9" state="hidden" r:id="rId2"/>
    <sheet name="Tres_Entidad" sheetId="7" state="hidden" r:id="rId3"/>
    <sheet name="TablaDinamicaTres_Entidad" sheetId="8" state="hidden" r:id="rId4"/>
    <sheet name="Lista" sheetId="2" state="hidden" r:id="rId5"/>
    <sheet name="FORMATO DE OFERTA ECONÓMICA" sheetId="11" r:id="rId6"/>
  </sheets>
  <externalReferences>
    <externalReference r:id="rId7"/>
    <externalReference r:id="rId8"/>
  </externalReferences>
  <definedNames>
    <definedName name="_xlnm._FilterDatabase" localSheetId="0" hidden="1">Estudio_Mercado!$A$10:$AG$135</definedName>
    <definedName name="_xlnm._FilterDatabase" localSheetId="5" hidden="1">'FORMATO DE OFERTA ECONÓMICA'!$D$11:$E$25</definedName>
    <definedName name="_xleta.ROUND" hidden="1" xlm="1">#NAME?</definedName>
    <definedName name="_xlnm.Print_Area" localSheetId="0">Estudio_Mercado!$A$1:$AE$148</definedName>
  </definedNames>
  <calcPr calcId="191028"/>
  <pivotCaches>
    <pivotCache cacheId="176" r:id="rId9"/>
    <pivotCache cacheId="177" r:id="rId10"/>
    <pivotCache cacheId="178"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11" l="1"/>
  <c r="G13" i="11"/>
  <c r="G14" i="11"/>
  <c r="G15" i="11"/>
  <c r="G16" i="11"/>
  <c r="G17" i="11"/>
  <c r="G18" i="11"/>
  <c r="G19" i="11"/>
  <c r="G20" i="11"/>
  <c r="G21" i="11"/>
  <c r="G22" i="11"/>
  <c r="G23" i="11"/>
  <c r="G24" i="11"/>
  <c r="G25" i="11"/>
  <c r="G26" i="11"/>
  <c r="G27" i="11"/>
  <c r="G28" i="11"/>
  <c r="G29" i="11"/>
  <c r="G30" i="11"/>
  <c r="G31" i="11"/>
  <c r="G32" i="11"/>
  <c r="G33" i="11"/>
  <c r="G34" i="11"/>
  <c r="G35" i="11"/>
  <c r="G36" i="11"/>
  <c r="G37" i="11"/>
  <c r="G38" i="11"/>
  <c r="G39" i="11"/>
  <c r="G40" i="11"/>
  <c r="G41" i="11"/>
  <c r="G42" i="11"/>
  <c r="G43" i="11"/>
  <c r="G44" i="11"/>
  <c r="G45" i="11"/>
  <c r="G46" i="11"/>
  <c r="G47" i="11"/>
  <c r="G48" i="11"/>
  <c r="G49" i="11"/>
  <c r="G50" i="11"/>
  <c r="G51" i="11"/>
  <c r="G52" i="11"/>
  <c r="G53" i="11"/>
  <c r="G54" i="11"/>
  <c r="G55" i="11"/>
  <c r="G56" i="11"/>
  <c r="G57" i="11"/>
  <c r="G58" i="11"/>
  <c r="G59" i="11"/>
  <c r="G60" i="11"/>
  <c r="G61" i="11"/>
  <c r="G62" i="11"/>
  <c r="G63" i="11"/>
  <c r="G64" i="11"/>
  <c r="G65" i="11"/>
  <c r="G66" i="11"/>
  <c r="G67" i="11"/>
  <c r="G68" i="11"/>
  <c r="G69" i="11"/>
  <c r="G70" i="11"/>
  <c r="G71" i="11"/>
  <c r="G72" i="11"/>
  <c r="G73" i="11"/>
  <c r="G74" i="11"/>
  <c r="G75" i="11"/>
  <c r="G76" i="11"/>
  <c r="G77" i="11"/>
  <c r="G78" i="11"/>
  <c r="G79" i="11"/>
  <c r="G80" i="11"/>
  <c r="G81" i="11"/>
  <c r="G82" i="11"/>
  <c r="G83" i="11"/>
  <c r="G84" i="11"/>
  <c r="G85" i="11"/>
  <c r="G86" i="11"/>
  <c r="G87" i="11"/>
  <c r="G88" i="11"/>
  <c r="G89" i="11"/>
  <c r="G90" i="11"/>
  <c r="G91" i="11"/>
  <c r="G92" i="11"/>
  <c r="G93" i="11"/>
  <c r="G94" i="11"/>
  <c r="G95" i="11"/>
  <c r="G96" i="11"/>
  <c r="G97" i="11"/>
  <c r="G98" i="11"/>
  <c r="G99" i="11"/>
  <c r="G100" i="11"/>
  <c r="G101" i="11"/>
  <c r="G102" i="11"/>
  <c r="G103" i="11"/>
  <c r="G104" i="11"/>
  <c r="G105" i="11"/>
  <c r="G106" i="11"/>
  <c r="G107" i="11"/>
  <c r="G108" i="11"/>
  <c r="G109" i="11"/>
  <c r="G110" i="11"/>
  <c r="G112" i="11"/>
  <c r="G11" i="11"/>
  <c r="F12" i="11"/>
  <c r="H137" i="11"/>
  <c r="H147" i="11"/>
  <c r="C146" i="11"/>
  <c r="D146" i="11"/>
  <c r="E146" i="11"/>
  <c r="F146" i="11"/>
  <c r="G146" i="11"/>
  <c r="C141" i="11"/>
  <c r="D141" i="11"/>
  <c r="E141" i="11"/>
  <c r="F141" i="11"/>
  <c r="G141" i="11"/>
  <c r="C142" i="11"/>
  <c r="D142" i="11"/>
  <c r="E142" i="11"/>
  <c r="F142" i="11"/>
  <c r="G142" i="11"/>
  <c r="C143" i="11"/>
  <c r="D143" i="11"/>
  <c r="E143" i="11"/>
  <c r="F143" i="11"/>
  <c r="G143" i="11"/>
  <c r="C144" i="11"/>
  <c r="D144" i="11"/>
  <c r="E144" i="11"/>
  <c r="F144" i="11"/>
  <c r="G144" i="11"/>
  <c r="C145" i="11"/>
  <c r="D145" i="11"/>
  <c r="E145" i="11"/>
  <c r="F145" i="11"/>
  <c r="G145" i="11"/>
  <c r="G140" i="11"/>
  <c r="F140" i="11"/>
  <c r="E140" i="11"/>
  <c r="D140" i="11"/>
  <c r="C140" i="11"/>
  <c r="F115" i="11"/>
  <c r="F116" i="11"/>
  <c r="F117" i="11"/>
  <c r="F118" i="11"/>
  <c r="F119" i="11"/>
  <c r="F120" i="11"/>
  <c r="F121" i="11"/>
  <c r="F122" i="11"/>
  <c r="F123" i="11"/>
  <c r="F124" i="11"/>
  <c r="F125" i="11"/>
  <c r="F126" i="11"/>
  <c r="F127" i="11"/>
  <c r="F128" i="11"/>
  <c r="F129" i="11"/>
  <c r="F130" i="11"/>
  <c r="F131" i="11"/>
  <c r="F132" i="11"/>
  <c r="F133" i="11"/>
  <c r="F134" i="11"/>
  <c r="F135" i="11"/>
  <c r="F114" i="11"/>
  <c r="E114" i="11"/>
  <c r="E115" i="11"/>
  <c r="E116" i="11"/>
  <c r="E117" i="11"/>
  <c r="E118" i="11"/>
  <c r="E119" i="11"/>
  <c r="E120" i="11"/>
  <c r="E121" i="11"/>
  <c r="E122" i="11"/>
  <c r="E123" i="11"/>
  <c r="E124" i="11"/>
  <c r="E125" i="11"/>
  <c r="E126" i="11"/>
  <c r="B127" i="11"/>
  <c r="C127" i="11"/>
  <c r="D127" i="11"/>
  <c r="E127" i="11"/>
  <c r="B128" i="11"/>
  <c r="C128" i="11"/>
  <c r="D128" i="11"/>
  <c r="E128" i="11"/>
  <c r="B129" i="11"/>
  <c r="C129" i="11"/>
  <c r="D129" i="11"/>
  <c r="E129" i="11"/>
  <c r="B130" i="11"/>
  <c r="C130" i="11"/>
  <c r="D130" i="11"/>
  <c r="E130" i="11"/>
  <c r="B131" i="11"/>
  <c r="C131" i="11"/>
  <c r="D131" i="11"/>
  <c r="E131" i="11"/>
  <c r="B132" i="11"/>
  <c r="C132" i="11"/>
  <c r="D132" i="11"/>
  <c r="E132" i="11"/>
  <c r="B133" i="11"/>
  <c r="C133" i="11"/>
  <c r="D133" i="11"/>
  <c r="E133" i="11"/>
  <c r="B134" i="11"/>
  <c r="C134" i="11"/>
  <c r="D134" i="11"/>
  <c r="E134" i="11"/>
  <c r="B135" i="11"/>
  <c r="C135" i="11"/>
  <c r="D135" i="11"/>
  <c r="E135" i="11"/>
  <c r="B100" i="11"/>
  <c r="C100" i="11"/>
  <c r="D100" i="11"/>
  <c r="E100" i="11"/>
  <c r="F100" i="11"/>
  <c r="I100" i="11"/>
  <c r="B101" i="11"/>
  <c r="C101" i="11"/>
  <c r="D101" i="11"/>
  <c r="E101" i="11"/>
  <c r="F101" i="11"/>
  <c r="I101" i="11"/>
  <c r="B102" i="11"/>
  <c r="C102" i="11"/>
  <c r="D102" i="11"/>
  <c r="E102" i="11"/>
  <c r="F102" i="11"/>
  <c r="I102" i="11"/>
  <c r="B103" i="11"/>
  <c r="C103" i="11"/>
  <c r="D103" i="11"/>
  <c r="E103" i="11"/>
  <c r="F103" i="11"/>
  <c r="I103" i="11"/>
  <c r="B104" i="11"/>
  <c r="C104" i="11"/>
  <c r="D104" i="11"/>
  <c r="E104" i="11"/>
  <c r="F104" i="11"/>
  <c r="I104" i="11"/>
  <c r="B105" i="11"/>
  <c r="C105" i="11"/>
  <c r="D105" i="11"/>
  <c r="E105" i="11"/>
  <c r="F105" i="11"/>
  <c r="I105" i="11"/>
  <c r="B106" i="11"/>
  <c r="C106" i="11"/>
  <c r="D106" i="11"/>
  <c r="E106" i="11"/>
  <c r="F106" i="11"/>
  <c r="I106" i="11"/>
  <c r="B107" i="11"/>
  <c r="C107" i="11"/>
  <c r="D107" i="11"/>
  <c r="E107" i="11"/>
  <c r="F107" i="11"/>
  <c r="I107" i="11"/>
  <c r="B108" i="11"/>
  <c r="C108" i="11"/>
  <c r="D108" i="11"/>
  <c r="E108" i="11"/>
  <c r="F108" i="11"/>
  <c r="I108" i="11"/>
  <c r="B109" i="11"/>
  <c r="C109" i="11"/>
  <c r="D109" i="11"/>
  <c r="E109" i="11"/>
  <c r="F109" i="11"/>
  <c r="I109" i="11"/>
  <c r="B110" i="11"/>
  <c r="C110" i="11"/>
  <c r="D110" i="11"/>
  <c r="E110" i="11"/>
  <c r="F110" i="11"/>
  <c r="I110" i="11"/>
  <c r="E111" i="11"/>
  <c r="F111" i="11"/>
  <c r="I111" i="11"/>
  <c r="B112" i="11"/>
  <c r="C112" i="11"/>
  <c r="D112" i="11"/>
  <c r="E112" i="11"/>
  <c r="F112" i="11"/>
  <c r="I112" i="11"/>
  <c r="B113" i="11"/>
  <c r="C113" i="11"/>
  <c r="D113" i="11"/>
  <c r="E113" i="11"/>
  <c r="F113" i="11"/>
  <c r="I113" i="11"/>
  <c r="B114" i="11"/>
  <c r="C114" i="11"/>
  <c r="D114" i="11"/>
  <c r="I114" i="11"/>
  <c r="B115" i="11"/>
  <c r="C115" i="11"/>
  <c r="D115" i="11"/>
  <c r="I115" i="11"/>
  <c r="B116" i="11"/>
  <c r="C116" i="11"/>
  <c r="D116" i="11"/>
  <c r="I116" i="11"/>
  <c r="B117" i="11"/>
  <c r="C117" i="11"/>
  <c r="D117" i="11"/>
  <c r="I117" i="11"/>
  <c r="B118" i="11"/>
  <c r="C118" i="11"/>
  <c r="D118" i="11"/>
  <c r="I118" i="11"/>
  <c r="B119" i="11"/>
  <c r="C119" i="11"/>
  <c r="D119" i="11"/>
  <c r="I119" i="11"/>
  <c r="B120" i="11"/>
  <c r="C120" i="11"/>
  <c r="D120" i="11"/>
  <c r="I120" i="11"/>
  <c r="B121" i="11"/>
  <c r="C121" i="11"/>
  <c r="D121" i="11"/>
  <c r="I121" i="11"/>
  <c r="B122" i="11"/>
  <c r="C122" i="11"/>
  <c r="D122" i="11"/>
  <c r="I122" i="11"/>
  <c r="B123" i="11"/>
  <c r="C123" i="11"/>
  <c r="D123" i="11"/>
  <c r="I123" i="11"/>
  <c r="B124" i="11"/>
  <c r="C124" i="11"/>
  <c r="D124" i="11"/>
  <c r="I124" i="11"/>
  <c r="B125" i="11"/>
  <c r="C125" i="11"/>
  <c r="D125" i="11"/>
  <c r="I125" i="11"/>
  <c r="B126" i="11"/>
  <c r="C126" i="11"/>
  <c r="D126" i="11"/>
  <c r="I126" i="11"/>
  <c r="B76" i="11"/>
  <c r="C76" i="11"/>
  <c r="D76" i="11"/>
  <c r="E76" i="11"/>
  <c r="F76" i="11"/>
  <c r="I76" i="11"/>
  <c r="B77" i="11"/>
  <c r="C77" i="11"/>
  <c r="D77" i="11"/>
  <c r="E77" i="11"/>
  <c r="F77" i="11"/>
  <c r="I77" i="11"/>
  <c r="B78" i="11"/>
  <c r="C78" i="11"/>
  <c r="D78" i="11"/>
  <c r="E78" i="11"/>
  <c r="F78" i="11"/>
  <c r="I78" i="11"/>
  <c r="B79" i="11"/>
  <c r="C79" i="11"/>
  <c r="D79" i="11"/>
  <c r="E79" i="11"/>
  <c r="F79" i="11"/>
  <c r="I79" i="11"/>
  <c r="B80" i="11"/>
  <c r="C80" i="11"/>
  <c r="D80" i="11"/>
  <c r="E80" i="11"/>
  <c r="F80" i="11"/>
  <c r="I80" i="11"/>
  <c r="B81" i="11"/>
  <c r="C81" i="11"/>
  <c r="D81" i="11"/>
  <c r="E81" i="11"/>
  <c r="F81" i="11"/>
  <c r="I81" i="11"/>
  <c r="B82" i="11"/>
  <c r="C82" i="11"/>
  <c r="D82" i="11"/>
  <c r="E82" i="11"/>
  <c r="F82" i="11"/>
  <c r="I82" i="11"/>
  <c r="B83" i="11"/>
  <c r="C83" i="11"/>
  <c r="D83" i="11"/>
  <c r="E83" i="11"/>
  <c r="F83" i="11"/>
  <c r="I83" i="11"/>
  <c r="B84" i="11"/>
  <c r="C84" i="11"/>
  <c r="D84" i="11"/>
  <c r="E84" i="11"/>
  <c r="F84" i="11"/>
  <c r="I84" i="11"/>
  <c r="B85" i="11"/>
  <c r="C85" i="11"/>
  <c r="D85" i="11"/>
  <c r="E85" i="11"/>
  <c r="F85" i="11"/>
  <c r="I85" i="11"/>
  <c r="B86" i="11"/>
  <c r="C86" i="11"/>
  <c r="D86" i="11"/>
  <c r="E86" i="11"/>
  <c r="F86" i="11"/>
  <c r="I86" i="11"/>
  <c r="B87" i="11"/>
  <c r="C87" i="11"/>
  <c r="D87" i="11"/>
  <c r="E87" i="11"/>
  <c r="F87" i="11"/>
  <c r="I87" i="11"/>
  <c r="B88" i="11"/>
  <c r="C88" i="11"/>
  <c r="D88" i="11"/>
  <c r="E88" i="11"/>
  <c r="F88" i="11"/>
  <c r="I88" i="11"/>
  <c r="B89" i="11"/>
  <c r="C89" i="11"/>
  <c r="D89" i="11"/>
  <c r="E89" i="11"/>
  <c r="F89" i="11"/>
  <c r="I89" i="11"/>
  <c r="B90" i="11"/>
  <c r="C90" i="11"/>
  <c r="D90" i="11"/>
  <c r="E90" i="11"/>
  <c r="F90" i="11"/>
  <c r="I90" i="11"/>
  <c r="B91" i="11"/>
  <c r="C91" i="11"/>
  <c r="D91" i="11"/>
  <c r="E91" i="11"/>
  <c r="F91" i="11"/>
  <c r="I91" i="11"/>
  <c r="B92" i="11"/>
  <c r="C92" i="11"/>
  <c r="D92" i="11"/>
  <c r="E92" i="11"/>
  <c r="F92" i="11"/>
  <c r="I92" i="11"/>
  <c r="B93" i="11"/>
  <c r="C93" i="11"/>
  <c r="D93" i="11"/>
  <c r="E93" i="11"/>
  <c r="F93" i="11"/>
  <c r="I93" i="11"/>
  <c r="B94" i="11"/>
  <c r="C94" i="11"/>
  <c r="D94" i="11"/>
  <c r="E94" i="11"/>
  <c r="F94" i="11"/>
  <c r="I94" i="11"/>
  <c r="B95" i="11"/>
  <c r="C95" i="11"/>
  <c r="D95" i="11"/>
  <c r="E95" i="11"/>
  <c r="F95" i="11"/>
  <c r="I95" i="11"/>
  <c r="B96" i="11"/>
  <c r="C96" i="11"/>
  <c r="D96" i="11"/>
  <c r="E96" i="11"/>
  <c r="F96" i="11"/>
  <c r="I96" i="11"/>
  <c r="B97" i="11"/>
  <c r="C97" i="11"/>
  <c r="D97" i="11"/>
  <c r="E97" i="11"/>
  <c r="F97" i="11"/>
  <c r="I97" i="11"/>
  <c r="B98" i="11"/>
  <c r="C98" i="11"/>
  <c r="D98" i="11"/>
  <c r="E98" i="11"/>
  <c r="F98" i="11"/>
  <c r="I98" i="11"/>
  <c r="B99" i="11"/>
  <c r="C99" i="11"/>
  <c r="D99" i="11"/>
  <c r="E99" i="11"/>
  <c r="F99" i="11"/>
  <c r="I99" i="11"/>
  <c r="B12" i="11"/>
  <c r="C12" i="11"/>
  <c r="D12" i="11"/>
  <c r="E12" i="11"/>
  <c r="B13" i="11"/>
  <c r="C13" i="11"/>
  <c r="D13" i="11"/>
  <c r="E13" i="11"/>
  <c r="F13" i="11"/>
  <c r="B14" i="11"/>
  <c r="C14" i="11"/>
  <c r="D14" i="11"/>
  <c r="E14" i="11"/>
  <c r="F14" i="11"/>
  <c r="B15" i="11"/>
  <c r="C15" i="11"/>
  <c r="D15" i="11"/>
  <c r="E15" i="11"/>
  <c r="F15" i="11"/>
  <c r="B16" i="11"/>
  <c r="C16" i="11"/>
  <c r="D16" i="11"/>
  <c r="E16" i="11"/>
  <c r="F16" i="11"/>
  <c r="B17" i="11"/>
  <c r="C17" i="11"/>
  <c r="D17" i="11"/>
  <c r="E17" i="11"/>
  <c r="F17" i="11"/>
  <c r="B18" i="11"/>
  <c r="C18" i="11"/>
  <c r="D18" i="11"/>
  <c r="E18" i="11"/>
  <c r="F18" i="11"/>
  <c r="B19" i="11"/>
  <c r="C19" i="11"/>
  <c r="D19" i="11"/>
  <c r="E19" i="11"/>
  <c r="F19" i="11"/>
  <c r="B20" i="11"/>
  <c r="C20" i="11"/>
  <c r="D20" i="11"/>
  <c r="E20" i="11"/>
  <c r="F20" i="11"/>
  <c r="B21" i="11"/>
  <c r="C21" i="11"/>
  <c r="D21" i="11"/>
  <c r="E21" i="11"/>
  <c r="F21" i="11"/>
  <c r="B22" i="11"/>
  <c r="C22" i="11"/>
  <c r="D22" i="11"/>
  <c r="E22" i="11"/>
  <c r="F22" i="11"/>
  <c r="B23" i="11"/>
  <c r="C23" i="11"/>
  <c r="D23" i="11"/>
  <c r="E23" i="11"/>
  <c r="F23" i="11"/>
  <c r="B24" i="11"/>
  <c r="C24" i="11"/>
  <c r="D24" i="11"/>
  <c r="E24" i="11"/>
  <c r="F24" i="11"/>
  <c r="B25" i="11"/>
  <c r="C25" i="11"/>
  <c r="D25" i="11"/>
  <c r="E25" i="11"/>
  <c r="F25" i="11"/>
  <c r="B26" i="11"/>
  <c r="C26" i="11"/>
  <c r="D26" i="11"/>
  <c r="E26" i="11"/>
  <c r="F26" i="11"/>
  <c r="B27" i="11"/>
  <c r="C27" i="11"/>
  <c r="D27" i="11"/>
  <c r="E27" i="11"/>
  <c r="F27" i="11"/>
  <c r="B28" i="11"/>
  <c r="C28" i="11"/>
  <c r="D28" i="11"/>
  <c r="E28" i="11"/>
  <c r="F28" i="11"/>
  <c r="B29" i="11"/>
  <c r="C29" i="11"/>
  <c r="D29" i="11"/>
  <c r="E29" i="11"/>
  <c r="F29" i="11"/>
  <c r="B30" i="11"/>
  <c r="C30" i="11"/>
  <c r="D30" i="11"/>
  <c r="E30" i="11"/>
  <c r="F30" i="11"/>
  <c r="B31" i="11"/>
  <c r="C31" i="11"/>
  <c r="D31" i="11"/>
  <c r="E31" i="11"/>
  <c r="F31" i="11"/>
  <c r="B32" i="11"/>
  <c r="C32" i="11"/>
  <c r="D32" i="11"/>
  <c r="E32" i="11"/>
  <c r="F32" i="11"/>
  <c r="B33" i="11"/>
  <c r="C33" i="11"/>
  <c r="D33" i="11"/>
  <c r="E33" i="11"/>
  <c r="F33" i="11"/>
  <c r="B34" i="11"/>
  <c r="C34" i="11"/>
  <c r="D34" i="11"/>
  <c r="E34" i="11"/>
  <c r="F34" i="11"/>
  <c r="B35" i="11"/>
  <c r="C35" i="11"/>
  <c r="D35" i="11"/>
  <c r="E35" i="11"/>
  <c r="F35" i="11"/>
  <c r="B36" i="11"/>
  <c r="C36" i="11"/>
  <c r="D36" i="11"/>
  <c r="E36" i="11"/>
  <c r="F36" i="11"/>
  <c r="B37" i="11"/>
  <c r="C37" i="11"/>
  <c r="D37" i="11"/>
  <c r="E37" i="11"/>
  <c r="F37" i="11"/>
  <c r="B38" i="11"/>
  <c r="C38" i="11"/>
  <c r="D38" i="11"/>
  <c r="E38" i="11"/>
  <c r="F38" i="11"/>
  <c r="B39" i="11"/>
  <c r="C39" i="11"/>
  <c r="D39" i="11"/>
  <c r="E39" i="11"/>
  <c r="F39" i="11"/>
  <c r="B40" i="11"/>
  <c r="C40" i="11"/>
  <c r="D40" i="11"/>
  <c r="E40" i="11"/>
  <c r="F40" i="11"/>
  <c r="B41" i="11"/>
  <c r="C41" i="11"/>
  <c r="D41" i="11"/>
  <c r="E41" i="11"/>
  <c r="F41" i="11"/>
  <c r="B42" i="11"/>
  <c r="C42" i="11"/>
  <c r="D42" i="11"/>
  <c r="E42" i="11"/>
  <c r="F42" i="11"/>
  <c r="B43" i="11"/>
  <c r="C43" i="11"/>
  <c r="D43" i="11"/>
  <c r="E43" i="11"/>
  <c r="F43" i="11"/>
  <c r="B44" i="11"/>
  <c r="C44" i="11"/>
  <c r="D44" i="11"/>
  <c r="E44" i="11"/>
  <c r="F44" i="11"/>
  <c r="B45" i="11"/>
  <c r="C45" i="11"/>
  <c r="D45" i="11"/>
  <c r="E45" i="11"/>
  <c r="F45" i="11"/>
  <c r="B46" i="11"/>
  <c r="C46" i="11"/>
  <c r="D46" i="11"/>
  <c r="E46" i="11"/>
  <c r="F46" i="11"/>
  <c r="B47" i="11"/>
  <c r="C47" i="11"/>
  <c r="D47" i="11"/>
  <c r="E47" i="11"/>
  <c r="F47" i="11"/>
  <c r="B48" i="11"/>
  <c r="C48" i="11"/>
  <c r="D48" i="11"/>
  <c r="E48" i="11"/>
  <c r="F48" i="11"/>
  <c r="B49" i="11"/>
  <c r="C49" i="11"/>
  <c r="D49" i="11"/>
  <c r="E49" i="11"/>
  <c r="F49" i="11"/>
  <c r="B50" i="11"/>
  <c r="C50" i="11"/>
  <c r="D50" i="11"/>
  <c r="E50" i="11"/>
  <c r="F50" i="11"/>
  <c r="B51" i="11"/>
  <c r="C51" i="11"/>
  <c r="D51" i="11"/>
  <c r="E51" i="11"/>
  <c r="F51" i="11"/>
  <c r="B52" i="11"/>
  <c r="C52" i="11"/>
  <c r="D52" i="11"/>
  <c r="E52" i="11"/>
  <c r="F52" i="11"/>
  <c r="B53" i="11"/>
  <c r="C53" i="11"/>
  <c r="D53" i="11"/>
  <c r="E53" i="11"/>
  <c r="F53" i="11"/>
  <c r="B54" i="11"/>
  <c r="C54" i="11"/>
  <c r="D54" i="11"/>
  <c r="E54" i="11"/>
  <c r="F54" i="11"/>
  <c r="B55" i="11"/>
  <c r="C55" i="11"/>
  <c r="D55" i="11"/>
  <c r="E55" i="11"/>
  <c r="F55" i="11"/>
  <c r="B56" i="11"/>
  <c r="C56" i="11"/>
  <c r="D56" i="11"/>
  <c r="E56" i="11"/>
  <c r="F56" i="11"/>
  <c r="B57" i="11"/>
  <c r="C57" i="11"/>
  <c r="D57" i="11"/>
  <c r="E57" i="11"/>
  <c r="F57" i="11"/>
  <c r="B58" i="11"/>
  <c r="C58" i="11"/>
  <c r="D58" i="11"/>
  <c r="E58" i="11"/>
  <c r="F58" i="11"/>
  <c r="B59" i="11"/>
  <c r="C59" i="11"/>
  <c r="D59" i="11"/>
  <c r="E59" i="11"/>
  <c r="F59" i="11"/>
  <c r="B60" i="11"/>
  <c r="C60" i="11"/>
  <c r="D60" i="11"/>
  <c r="E60" i="11"/>
  <c r="F60" i="11"/>
  <c r="B61" i="11"/>
  <c r="C61" i="11"/>
  <c r="D61" i="11"/>
  <c r="E61" i="11"/>
  <c r="F61" i="11"/>
  <c r="B62" i="11"/>
  <c r="C62" i="11"/>
  <c r="D62" i="11"/>
  <c r="E62" i="11"/>
  <c r="F62" i="11"/>
  <c r="B63" i="11"/>
  <c r="C63" i="11"/>
  <c r="D63" i="11"/>
  <c r="E63" i="11"/>
  <c r="F63" i="11"/>
  <c r="B64" i="11"/>
  <c r="C64" i="11"/>
  <c r="D64" i="11"/>
  <c r="E64" i="11"/>
  <c r="F64" i="11"/>
  <c r="B65" i="11"/>
  <c r="C65" i="11"/>
  <c r="D65" i="11"/>
  <c r="E65" i="11"/>
  <c r="F65" i="11"/>
  <c r="B66" i="11"/>
  <c r="C66" i="11"/>
  <c r="D66" i="11"/>
  <c r="E66" i="11"/>
  <c r="F66" i="11"/>
  <c r="B67" i="11"/>
  <c r="C67" i="11"/>
  <c r="D67" i="11"/>
  <c r="E67" i="11"/>
  <c r="F67" i="11"/>
  <c r="B68" i="11"/>
  <c r="C68" i="11"/>
  <c r="D68" i="11"/>
  <c r="E68" i="11"/>
  <c r="F68" i="11"/>
  <c r="B69" i="11"/>
  <c r="C69" i="11"/>
  <c r="D69" i="11"/>
  <c r="E69" i="11"/>
  <c r="F69" i="11"/>
  <c r="B70" i="11"/>
  <c r="C70" i="11"/>
  <c r="D70" i="11"/>
  <c r="E70" i="11"/>
  <c r="F70" i="11"/>
  <c r="B71" i="11"/>
  <c r="C71" i="11"/>
  <c r="D71" i="11"/>
  <c r="E71" i="11"/>
  <c r="F71" i="11"/>
  <c r="B72" i="11"/>
  <c r="C72" i="11"/>
  <c r="D72" i="11"/>
  <c r="E72" i="11"/>
  <c r="F72" i="11"/>
  <c r="B73" i="11"/>
  <c r="C73" i="11"/>
  <c r="D73" i="11"/>
  <c r="E73" i="11"/>
  <c r="F73" i="11"/>
  <c r="B74" i="11"/>
  <c r="C74" i="11"/>
  <c r="D74" i="11"/>
  <c r="E74" i="11"/>
  <c r="F74" i="11"/>
  <c r="B75" i="11"/>
  <c r="C75" i="11"/>
  <c r="D75" i="11"/>
  <c r="E75" i="11"/>
  <c r="F75" i="11"/>
  <c r="AE111" i="4"/>
  <c r="M144" i="4"/>
  <c r="M145" i="4"/>
  <c r="M146" i="4"/>
  <c r="M147" i="4"/>
  <c r="M143" i="4"/>
  <c r="L86" i="4"/>
  <c r="M86" i="4"/>
  <c r="R86" i="4"/>
  <c r="T86" i="4" s="1"/>
  <c r="S86" i="4"/>
  <c r="X86" i="4"/>
  <c r="Z86" i="4" s="1"/>
  <c r="Y86" i="4"/>
  <c r="Y36" i="4"/>
  <c r="X36" i="4"/>
  <c r="Z36" i="4" s="1"/>
  <c r="S36" i="4"/>
  <c r="R36" i="4"/>
  <c r="T36" i="4" s="1"/>
  <c r="M36" i="4"/>
  <c r="L36" i="4"/>
  <c r="N36" i="4" s="1"/>
  <c r="Y18" i="4"/>
  <c r="X18" i="4"/>
  <c r="Z18" i="4" s="1"/>
  <c r="S18" i="4"/>
  <c r="R18" i="4"/>
  <c r="T18" i="4" s="1"/>
  <c r="M18" i="4"/>
  <c r="L18" i="4"/>
  <c r="N18" i="4" s="1"/>
  <c r="Y113" i="4"/>
  <c r="W113" i="4"/>
  <c r="X113" i="4" s="1"/>
  <c r="Z113" i="4" s="1"/>
  <c r="S113" i="4"/>
  <c r="Q113" i="4"/>
  <c r="R113" i="4" s="1"/>
  <c r="T113" i="4" s="1"/>
  <c r="M113" i="4"/>
  <c r="K113" i="4"/>
  <c r="L113" i="4" s="1"/>
  <c r="Y12" i="4"/>
  <c r="X12" i="4"/>
  <c r="Z12" i="4" s="1"/>
  <c r="S12" i="4"/>
  <c r="R12" i="4"/>
  <c r="T12" i="4" s="1"/>
  <c r="M12" i="4"/>
  <c r="L12" i="4"/>
  <c r="N12" i="4" s="1"/>
  <c r="Y13" i="4"/>
  <c r="X13" i="4"/>
  <c r="Z13" i="4" s="1"/>
  <c r="S13" i="4"/>
  <c r="R13" i="4"/>
  <c r="T13" i="4" s="1"/>
  <c r="M13" i="4"/>
  <c r="L13" i="4"/>
  <c r="N13" i="4" s="1"/>
  <c r="L115" i="4"/>
  <c r="N115" i="4" s="1"/>
  <c r="M115" i="4"/>
  <c r="L116" i="4"/>
  <c r="N116" i="4" s="1"/>
  <c r="M116" i="4"/>
  <c r="L117" i="4"/>
  <c r="N117" i="4" s="1"/>
  <c r="M117" i="4"/>
  <c r="L118" i="4"/>
  <c r="N118" i="4" s="1"/>
  <c r="M118" i="4"/>
  <c r="L119" i="4"/>
  <c r="L120" i="4"/>
  <c r="L121" i="4"/>
  <c r="N121" i="4" s="1"/>
  <c r="M121" i="4"/>
  <c r="L122" i="4"/>
  <c r="N122" i="4" s="1"/>
  <c r="M122" i="4"/>
  <c r="L123" i="4"/>
  <c r="L124" i="4"/>
  <c r="L125" i="4"/>
  <c r="L126" i="4"/>
  <c r="L127" i="4"/>
  <c r="N127" i="4" s="1"/>
  <c r="L128" i="4"/>
  <c r="L129" i="4"/>
  <c r="L130" i="4"/>
  <c r="L131" i="4"/>
  <c r="N131" i="4" s="1"/>
  <c r="L132" i="4"/>
  <c r="L133" i="4"/>
  <c r="N133" i="4" s="1"/>
  <c r="L134" i="4"/>
  <c r="L135" i="4"/>
  <c r="M114" i="4"/>
  <c r="L114" i="4"/>
  <c r="N114" i="4" s="1"/>
  <c r="AE135" i="4"/>
  <c r="M135" i="4"/>
  <c r="AE134" i="4"/>
  <c r="M134" i="4"/>
  <c r="AE133" i="4"/>
  <c r="AE132" i="4"/>
  <c r="M132" i="4"/>
  <c r="AE131" i="4"/>
  <c r="M131" i="4"/>
  <c r="AE130" i="4"/>
  <c r="M130" i="4"/>
  <c r="AE129" i="4"/>
  <c r="M129" i="4"/>
  <c r="AE128" i="4"/>
  <c r="M128" i="4"/>
  <c r="AE127" i="4"/>
  <c r="AE126" i="4"/>
  <c r="M126" i="4"/>
  <c r="AE125" i="4"/>
  <c r="M125" i="4"/>
  <c r="AE124" i="4"/>
  <c r="M124" i="4"/>
  <c r="AE123" i="4"/>
  <c r="M123" i="4"/>
  <c r="AE122" i="4"/>
  <c r="AE121" i="4"/>
  <c r="AE120" i="4"/>
  <c r="M120" i="4"/>
  <c r="AE119" i="4"/>
  <c r="M119" i="4"/>
  <c r="AE118" i="4"/>
  <c r="AE117" i="4"/>
  <c r="AE116" i="4"/>
  <c r="AE115" i="4"/>
  <c r="AE114" i="4"/>
  <c r="G8" i="11" l="1"/>
  <c r="G2" i="11" s="1"/>
  <c r="N113" i="4"/>
  <c r="AA113" i="4"/>
  <c r="AB113" i="4" s="1"/>
  <c r="AC18" i="4"/>
  <c r="AD18" i="4" s="1"/>
  <c r="AC12" i="4"/>
  <c r="AD12" i="4" s="1"/>
  <c r="AC36" i="4"/>
  <c r="AD36" i="4" s="1"/>
  <c r="AA86" i="4"/>
  <c r="AB86" i="4" s="1"/>
  <c r="N86" i="4"/>
  <c r="AC86" i="4" s="1"/>
  <c r="N125" i="4"/>
  <c r="N134" i="4"/>
  <c r="M133" i="4"/>
  <c r="N128" i="4"/>
  <c r="M127" i="4"/>
  <c r="N119" i="4"/>
  <c r="N130" i="4"/>
  <c r="N124" i="4"/>
  <c r="N135" i="4"/>
  <c r="N132" i="4"/>
  <c r="N129" i="4"/>
  <c r="N126" i="4"/>
  <c r="N123" i="4"/>
  <c r="N120" i="4"/>
  <c r="AD86" i="4" l="1"/>
  <c r="M141" i="4" l="1"/>
  <c r="R51" i="4"/>
  <c r="T51" i="4" s="1"/>
  <c r="K51" i="4"/>
  <c r="L51" i="4" s="1"/>
  <c r="M51" i="4"/>
  <c r="S51" i="4"/>
  <c r="W51" i="4"/>
  <c r="X51" i="4" s="1"/>
  <c r="Z51" i="4" s="1"/>
  <c r="Y51" i="4"/>
  <c r="AA51" i="4" l="1"/>
  <c r="AB51" i="4" s="1"/>
  <c r="N51" i="4"/>
  <c r="AC51" i="4" s="1"/>
  <c r="AD51" i="4" l="1"/>
  <c r="M142" i="4" l="1"/>
  <c r="W98" i="4"/>
  <c r="Q98" i="4"/>
  <c r="K98" i="4"/>
  <c r="Y11" i="4" l="1"/>
  <c r="W14" i="4"/>
  <c r="X14" i="4" s="1"/>
  <c r="Z14" i="4" s="1"/>
  <c r="Y14" i="4"/>
  <c r="W15" i="4"/>
  <c r="X15" i="4" s="1"/>
  <c r="Z15" i="4" s="1"/>
  <c r="Y15" i="4"/>
  <c r="X16" i="4"/>
  <c r="Z16" i="4" s="1"/>
  <c r="Y16" i="4"/>
  <c r="W17" i="4"/>
  <c r="X17" i="4" s="1"/>
  <c r="Z17" i="4" s="1"/>
  <c r="Y17" i="4"/>
  <c r="W19" i="4"/>
  <c r="X19" i="4" s="1"/>
  <c r="Z19" i="4" s="1"/>
  <c r="Y19" i="4"/>
  <c r="W20" i="4"/>
  <c r="X20" i="4" s="1"/>
  <c r="Z20" i="4" s="1"/>
  <c r="Y20" i="4"/>
  <c r="W21" i="4"/>
  <c r="X21" i="4" s="1"/>
  <c r="Z21" i="4" s="1"/>
  <c r="Y21" i="4"/>
  <c r="W22" i="4"/>
  <c r="X22" i="4" s="1"/>
  <c r="Z22" i="4" s="1"/>
  <c r="Y22" i="4"/>
  <c r="W23" i="4"/>
  <c r="X23" i="4" s="1"/>
  <c r="Z23" i="4" s="1"/>
  <c r="Y23" i="4"/>
  <c r="W24" i="4"/>
  <c r="X24" i="4" s="1"/>
  <c r="Z24" i="4" s="1"/>
  <c r="Y24" i="4"/>
  <c r="W35" i="4"/>
  <c r="X35" i="4" s="1"/>
  <c r="Z35" i="4" s="1"/>
  <c r="Y35" i="4"/>
  <c r="W37" i="4"/>
  <c r="X37" i="4" s="1"/>
  <c r="Z37" i="4" s="1"/>
  <c r="Y37" i="4"/>
  <c r="W38" i="4"/>
  <c r="X38" i="4" s="1"/>
  <c r="Z38" i="4" s="1"/>
  <c r="Y38" i="4"/>
  <c r="W39" i="4"/>
  <c r="X39" i="4" s="1"/>
  <c r="Y39" i="4"/>
  <c r="W40" i="4"/>
  <c r="X40" i="4" s="1"/>
  <c r="Y40" i="4"/>
  <c r="W41" i="4"/>
  <c r="X41" i="4" s="1"/>
  <c r="Z41" i="4" s="1"/>
  <c r="Y41" i="4"/>
  <c r="W42" i="4"/>
  <c r="X42" i="4" s="1"/>
  <c r="Z42" i="4" s="1"/>
  <c r="Y42" i="4"/>
  <c r="W43" i="4"/>
  <c r="X43" i="4" s="1"/>
  <c r="Y43" i="4"/>
  <c r="W44" i="4"/>
  <c r="X44" i="4" s="1"/>
  <c r="Z44" i="4" s="1"/>
  <c r="Y44" i="4"/>
  <c r="W45" i="4"/>
  <c r="X45" i="4" s="1"/>
  <c r="Y45" i="4"/>
  <c r="W46" i="4"/>
  <c r="X46" i="4" s="1"/>
  <c r="Z46" i="4" s="1"/>
  <c r="Y46" i="4"/>
  <c r="X47" i="4"/>
  <c r="Z47" i="4" s="1"/>
  <c r="Y47" i="4"/>
  <c r="W48" i="4"/>
  <c r="X48" i="4" s="1"/>
  <c r="Z48" i="4" s="1"/>
  <c r="Y48" i="4"/>
  <c r="X49" i="4"/>
  <c r="Z49" i="4" s="1"/>
  <c r="Y49" i="4"/>
  <c r="W52" i="4"/>
  <c r="X52" i="4" s="1"/>
  <c r="Z52" i="4" s="1"/>
  <c r="Y52" i="4"/>
  <c r="W53" i="4"/>
  <c r="X53" i="4" s="1"/>
  <c r="Z53" i="4" s="1"/>
  <c r="Y53" i="4"/>
  <c r="W54" i="4"/>
  <c r="X54" i="4" s="1"/>
  <c r="Z54" i="4" s="1"/>
  <c r="Y54" i="4"/>
  <c r="W55" i="4"/>
  <c r="X55" i="4" s="1"/>
  <c r="Z55" i="4" s="1"/>
  <c r="Y55" i="4"/>
  <c r="W56" i="4"/>
  <c r="X56" i="4" s="1"/>
  <c r="Y56" i="4"/>
  <c r="W57" i="4"/>
  <c r="X57" i="4" s="1"/>
  <c r="Z57" i="4" s="1"/>
  <c r="Y57" i="4"/>
  <c r="W60" i="4"/>
  <c r="X60" i="4" s="1"/>
  <c r="Y60" i="4"/>
  <c r="W61" i="4"/>
  <c r="X61" i="4" s="1"/>
  <c r="Z61" i="4" s="1"/>
  <c r="Y61" i="4"/>
  <c r="W62" i="4"/>
  <c r="X62" i="4" s="1"/>
  <c r="Z62" i="4" s="1"/>
  <c r="Y62" i="4"/>
  <c r="W63" i="4"/>
  <c r="X63" i="4" s="1"/>
  <c r="Z63" i="4" s="1"/>
  <c r="Y63" i="4"/>
  <c r="W64" i="4"/>
  <c r="X64" i="4" s="1"/>
  <c r="Z64" i="4" s="1"/>
  <c r="Y64" i="4"/>
  <c r="W65" i="4"/>
  <c r="X65" i="4" s="1"/>
  <c r="Z65" i="4" s="1"/>
  <c r="Y65" i="4"/>
  <c r="W66" i="4"/>
  <c r="X66" i="4" s="1"/>
  <c r="Z66" i="4" s="1"/>
  <c r="Y66" i="4"/>
  <c r="W67" i="4"/>
  <c r="X67" i="4" s="1"/>
  <c r="Z67" i="4" s="1"/>
  <c r="Y67" i="4"/>
  <c r="W68" i="4"/>
  <c r="X68" i="4" s="1"/>
  <c r="Y68" i="4"/>
  <c r="W71" i="4"/>
  <c r="X71" i="4" s="1"/>
  <c r="Z71" i="4" s="1"/>
  <c r="Y71" i="4"/>
  <c r="W72" i="4"/>
  <c r="X72" i="4" s="1"/>
  <c r="Z72" i="4" s="1"/>
  <c r="Y72" i="4"/>
  <c r="W73" i="4"/>
  <c r="X73" i="4" s="1"/>
  <c r="Z73" i="4" s="1"/>
  <c r="Y73" i="4"/>
  <c r="W76" i="4"/>
  <c r="X76" i="4" s="1"/>
  <c r="Z76" i="4" s="1"/>
  <c r="Y76" i="4"/>
  <c r="W77" i="4"/>
  <c r="X77" i="4" s="1"/>
  <c r="Z77" i="4" s="1"/>
  <c r="Y77" i="4"/>
  <c r="W78" i="4"/>
  <c r="X78" i="4" s="1"/>
  <c r="Z78" i="4" s="1"/>
  <c r="Y78" i="4"/>
  <c r="W79" i="4"/>
  <c r="X79" i="4" s="1"/>
  <c r="Z79" i="4" s="1"/>
  <c r="Y79" i="4"/>
  <c r="W81" i="4"/>
  <c r="X81" i="4" s="1"/>
  <c r="Z81" i="4" s="1"/>
  <c r="Y81" i="4"/>
  <c r="W82" i="4"/>
  <c r="X82" i="4" s="1"/>
  <c r="Z82" i="4" s="1"/>
  <c r="Y82" i="4"/>
  <c r="W84" i="4"/>
  <c r="X84" i="4" s="1"/>
  <c r="Z84" i="4" s="1"/>
  <c r="Y84" i="4"/>
  <c r="W85" i="4"/>
  <c r="X85" i="4" s="1"/>
  <c r="Z85" i="4" s="1"/>
  <c r="Y85" i="4"/>
  <c r="W87" i="4"/>
  <c r="X87" i="4" s="1"/>
  <c r="Z87" i="4" s="1"/>
  <c r="Y87" i="4"/>
  <c r="W88" i="4"/>
  <c r="X88" i="4" s="1"/>
  <c r="Z88" i="4" s="1"/>
  <c r="Y88" i="4"/>
  <c r="W89" i="4"/>
  <c r="X89" i="4" s="1"/>
  <c r="Z89" i="4" s="1"/>
  <c r="Y89" i="4"/>
  <c r="W90" i="4"/>
  <c r="X90" i="4" s="1"/>
  <c r="Z90" i="4" s="1"/>
  <c r="Y90" i="4"/>
  <c r="W91" i="4"/>
  <c r="X91" i="4" s="1"/>
  <c r="Z91" i="4" s="1"/>
  <c r="Y91" i="4"/>
  <c r="W92" i="4"/>
  <c r="X92" i="4" s="1"/>
  <c r="Y92" i="4"/>
  <c r="W93" i="4"/>
  <c r="X93" i="4" s="1"/>
  <c r="Z93" i="4" s="1"/>
  <c r="Y93" i="4"/>
  <c r="W94" i="4"/>
  <c r="X94" i="4" s="1"/>
  <c r="Z94" i="4" s="1"/>
  <c r="Y94" i="4"/>
  <c r="W95" i="4"/>
  <c r="X95" i="4" s="1"/>
  <c r="Z95" i="4" s="1"/>
  <c r="Y95" i="4"/>
  <c r="W97" i="4"/>
  <c r="X97" i="4" s="1"/>
  <c r="Z97" i="4" s="1"/>
  <c r="Y97" i="4"/>
  <c r="X98" i="4"/>
  <c r="Z98" i="4" s="1"/>
  <c r="Y98" i="4"/>
  <c r="W99" i="4"/>
  <c r="X99" i="4" s="1"/>
  <c r="Y99" i="4"/>
  <c r="W100" i="4"/>
  <c r="X100" i="4" s="1"/>
  <c r="Z100" i="4" s="1"/>
  <c r="Y100" i="4"/>
  <c r="W101" i="4"/>
  <c r="X101" i="4" s="1"/>
  <c r="Z101" i="4" s="1"/>
  <c r="Y101" i="4"/>
  <c r="W102" i="4"/>
  <c r="X102" i="4" s="1"/>
  <c r="Z102" i="4" s="1"/>
  <c r="Y102" i="4"/>
  <c r="W103" i="4"/>
  <c r="X103" i="4" s="1"/>
  <c r="Z103" i="4" s="1"/>
  <c r="Y103" i="4"/>
  <c r="W105" i="4"/>
  <c r="X105" i="4" s="1"/>
  <c r="Z105" i="4" s="1"/>
  <c r="Y105" i="4"/>
  <c r="W106" i="4"/>
  <c r="X106" i="4" s="1"/>
  <c r="Z106" i="4" s="1"/>
  <c r="Y106" i="4"/>
  <c r="W107" i="4"/>
  <c r="X107" i="4" s="1"/>
  <c r="Z107" i="4" s="1"/>
  <c r="Y107" i="4"/>
  <c r="K14" i="4"/>
  <c r="L14" i="4" s="1"/>
  <c r="M14" i="4"/>
  <c r="K15" i="4"/>
  <c r="L15" i="4" s="1"/>
  <c r="N15" i="4" s="1"/>
  <c r="M15" i="4"/>
  <c r="K16" i="4"/>
  <c r="L16" i="4" s="1"/>
  <c r="N16" i="4" s="1"/>
  <c r="M16" i="4"/>
  <c r="K17" i="4"/>
  <c r="L17" i="4" s="1"/>
  <c r="M17" i="4"/>
  <c r="K19" i="4"/>
  <c r="L19" i="4" s="1"/>
  <c r="N19" i="4" s="1"/>
  <c r="M19" i="4"/>
  <c r="K20" i="4"/>
  <c r="L20" i="4" s="1"/>
  <c r="N20" i="4" s="1"/>
  <c r="M20" i="4"/>
  <c r="K21" i="4"/>
  <c r="L21" i="4" s="1"/>
  <c r="N21" i="4" s="1"/>
  <c r="M21" i="4"/>
  <c r="K22" i="4"/>
  <c r="L22" i="4" s="1"/>
  <c r="N22" i="4" s="1"/>
  <c r="M22" i="4"/>
  <c r="K23" i="4"/>
  <c r="L23" i="4" s="1"/>
  <c r="M23" i="4"/>
  <c r="K24" i="4"/>
  <c r="L24" i="4" s="1"/>
  <c r="N24" i="4" s="1"/>
  <c r="M24" i="4"/>
  <c r="K35" i="4"/>
  <c r="L35" i="4" s="1"/>
  <c r="N35" i="4" s="1"/>
  <c r="M35" i="4"/>
  <c r="K37" i="4"/>
  <c r="L37" i="4" s="1"/>
  <c r="N37" i="4" s="1"/>
  <c r="M37" i="4"/>
  <c r="K38" i="4"/>
  <c r="L38" i="4" s="1"/>
  <c r="N38" i="4" s="1"/>
  <c r="M38" i="4"/>
  <c r="K39" i="4"/>
  <c r="L39" i="4" s="1"/>
  <c r="N39" i="4" s="1"/>
  <c r="M39" i="4"/>
  <c r="K40" i="4"/>
  <c r="L40" i="4" s="1"/>
  <c r="M40" i="4"/>
  <c r="K41" i="4"/>
  <c r="L41" i="4" s="1"/>
  <c r="N41" i="4" s="1"/>
  <c r="M41" i="4"/>
  <c r="K42" i="4"/>
  <c r="L42" i="4" s="1"/>
  <c r="N42" i="4" s="1"/>
  <c r="M42" i="4"/>
  <c r="K43" i="4"/>
  <c r="L43" i="4" s="1"/>
  <c r="N43" i="4" s="1"/>
  <c r="M43" i="4"/>
  <c r="K44" i="4"/>
  <c r="L44" i="4" s="1"/>
  <c r="N44" i="4" s="1"/>
  <c r="M44" i="4"/>
  <c r="K45" i="4"/>
  <c r="L45" i="4" s="1"/>
  <c r="N45" i="4" s="1"/>
  <c r="M45" i="4"/>
  <c r="K46" i="4"/>
  <c r="L46" i="4" s="1"/>
  <c r="N46" i="4" s="1"/>
  <c r="M46" i="4"/>
  <c r="L47" i="4"/>
  <c r="N47" i="4" s="1"/>
  <c r="K48" i="4"/>
  <c r="L48" i="4" s="1"/>
  <c r="M48" i="4"/>
  <c r="K49" i="4"/>
  <c r="L49" i="4" s="1"/>
  <c r="N49" i="4" s="1"/>
  <c r="M49" i="4"/>
  <c r="K52" i="4"/>
  <c r="L52" i="4" s="1"/>
  <c r="N52" i="4" s="1"/>
  <c r="M52" i="4"/>
  <c r="K53" i="4"/>
  <c r="L53" i="4" s="1"/>
  <c r="N53" i="4" s="1"/>
  <c r="M53" i="4"/>
  <c r="K54" i="4"/>
  <c r="L54" i="4" s="1"/>
  <c r="N54" i="4" s="1"/>
  <c r="M54" i="4"/>
  <c r="K55" i="4"/>
  <c r="L55" i="4" s="1"/>
  <c r="N55" i="4" s="1"/>
  <c r="M55" i="4"/>
  <c r="K56" i="4"/>
  <c r="L56" i="4" s="1"/>
  <c r="N56" i="4" s="1"/>
  <c r="M56" i="4"/>
  <c r="K57" i="4"/>
  <c r="L57" i="4" s="1"/>
  <c r="N57" i="4" s="1"/>
  <c r="M57" i="4"/>
  <c r="K60" i="4"/>
  <c r="L60" i="4" s="1"/>
  <c r="N60" i="4" s="1"/>
  <c r="M60" i="4"/>
  <c r="K61" i="4"/>
  <c r="L61" i="4" s="1"/>
  <c r="N61" i="4" s="1"/>
  <c r="M61" i="4"/>
  <c r="K62" i="4"/>
  <c r="L62" i="4" s="1"/>
  <c r="N62" i="4" s="1"/>
  <c r="M62" i="4"/>
  <c r="K63" i="4"/>
  <c r="L63" i="4" s="1"/>
  <c r="M63" i="4"/>
  <c r="K64" i="4"/>
  <c r="L64" i="4" s="1"/>
  <c r="N64" i="4" s="1"/>
  <c r="M64" i="4"/>
  <c r="K65" i="4"/>
  <c r="L65" i="4" s="1"/>
  <c r="N65" i="4" s="1"/>
  <c r="M65" i="4"/>
  <c r="K66" i="4"/>
  <c r="L66" i="4" s="1"/>
  <c r="M66" i="4"/>
  <c r="K67" i="4"/>
  <c r="L67" i="4" s="1"/>
  <c r="N67" i="4" s="1"/>
  <c r="M67" i="4"/>
  <c r="K68" i="4"/>
  <c r="L68" i="4" s="1"/>
  <c r="N68" i="4" s="1"/>
  <c r="M68" i="4"/>
  <c r="K71" i="4"/>
  <c r="L71" i="4" s="1"/>
  <c r="N71" i="4" s="1"/>
  <c r="M71" i="4"/>
  <c r="K72" i="4"/>
  <c r="L72" i="4" s="1"/>
  <c r="M72" i="4"/>
  <c r="K73" i="4"/>
  <c r="L73" i="4" s="1"/>
  <c r="N73" i="4" s="1"/>
  <c r="M73" i="4"/>
  <c r="K76" i="4"/>
  <c r="L76" i="4" s="1"/>
  <c r="N76" i="4" s="1"/>
  <c r="M76" i="4"/>
  <c r="K77" i="4"/>
  <c r="L77" i="4" s="1"/>
  <c r="N77" i="4" s="1"/>
  <c r="M77" i="4"/>
  <c r="K78" i="4"/>
  <c r="L78" i="4" s="1"/>
  <c r="M78" i="4"/>
  <c r="K79" i="4"/>
  <c r="L79" i="4" s="1"/>
  <c r="N79" i="4" s="1"/>
  <c r="M79" i="4"/>
  <c r="K81" i="4"/>
  <c r="L81" i="4" s="1"/>
  <c r="M81" i="4"/>
  <c r="K82" i="4"/>
  <c r="L82" i="4" s="1"/>
  <c r="N82" i="4" s="1"/>
  <c r="M82" i="4"/>
  <c r="K84" i="4"/>
  <c r="L84" i="4" s="1"/>
  <c r="N84" i="4" s="1"/>
  <c r="M84" i="4"/>
  <c r="K85" i="4"/>
  <c r="L85" i="4" s="1"/>
  <c r="N85" i="4" s="1"/>
  <c r="M85" i="4"/>
  <c r="K87" i="4"/>
  <c r="L87" i="4" s="1"/>
  <c r="N87" i="4" s="1"/>
  <c r="M87" i="4"/>
  <c r="K88" i="4"/>
  <c r="L88" i="4" s="1"/>
  <c r="N88" i="4" s="1"/>
  <c r="M88" i="4"/>
  <c r="K89" i="4"/>
  <c r="L89" i="4" s="1"/>
  <c r="N89" i="4" s="1"/>
  <c r="M89" i="4"/>
  <c r="K90" i="4"/>
  <c r="L90" i="4" s="1"/>
  <c r="N90" i="4" s="1"/>
  <c r="M90" i="4"/>
  <c r="K91" i="4"/>
  <c r="L91" i="4" s="1"/>
  <c r="N91" i="4" s="1"/>
  <c r="M91" i="4"/>
  <c r="K92" i="4"/>
  <c r="L92" i="4" s="1"/>
  <c r="N92" i="4" s="1"/>
  <c r="M92" i="4"/>
  <c r="K93" i="4"/>
  <c r="L93" i="4" s="1"/>
  <c r="M93" i="4"/>
  <c r="K94" i="4"/>
  <c r="L94" i="4" s="1"/>
  <c r="N94" i="4" s="1"/>
  <c r="M94" i="4"/>
  <c r="K95" i="4"/>
  <c r="L95" i="4" s="1"/>
  <c r="N95" i="4" s="1"/>
  <c r="M95" i="4"/>
  <c r="K97" i="4"/>
  <c r="L97" i="4" s="1"/>
  <c r="N97" i="4" s="1"/>
  <c r="M97" i="4"/>
  <c r="L98" i="4"/>
  <c r="M98" i="4"/>
  <c r="K99" i="4"/>
  <c r="L99" i="4" s="1"/>
  <c r="N99" i="4" s="1"/>
  <c r="M99" i="4"/>
  <c r="K100" i="4"/>
  <c r="L100" i="4" s="1"/>
  <c r="N100" i="4" s="1"/>
  <c r="M100" i="4"/>
  <c r="K101" i="4"/>
  <c r="L101" i="4" s="1"/>
  <c r="N101" i="4" s="1"/>
  <c r="M101" i="4"/>
  <c r="K102" i="4"/>
  <c r="L102" i="4" s="1"/>
  <c r="M102" i="4"/>
  <c r="K103" i="4"/>
  <c r="L103" i="4" s="1"/>
  <c r="N103" i="4" s="1"/>
  <c r="M103" i="4"/>
  <c r="K105" i="4"/>
  <c r="L105" i="4" s="1"/>
  <c r="M105" i="4"/>
  <c r="K106" i="4"/>
  <c r="L106" i="4" s="1"/>
  <c r="N106" i="4" s="1"/>
  <c r="M106" i="4"/>
  <c r="K107" i="4"/>
  <c r="L107" i="4" s="1"/>
  <c r="N107" i="4" s="1"/>
  <c r="M107" i="4"/>
  <c r="Q14" i="4"/>
  <c r="R14" i="4" s="1"/>
  <c r="T14" i="4" s="1"/>
  <c r="S14" i="4"/>
  <c r="Q15" i="4"/>
  <c r="R15" i="4" s="1"/>
  <c r="T15" i="4" s="1"/>
  <c r="S15" i="4"/>
  <c r="Q16" i="4"/>
  <c r="R16" i="4" s="1"/>
  <c r="T16" i="4" s="1"/>
  <c r="S16" i="4"/>
  <c r="Q17" i="4"/>
  <c r="R17" i="4" s="1"/>
  <c r="T17" i="4" s="1"/>
  <c r="S17" i="4"/>
  <c r="Q19" i="4"/>
  <c r="R19" i="4" s="1"/>
  <c r="S19" i="4"/>
  <c r="Q20" i="4"/>
  <c r="R20" i="4" s="1"/>
  <c r="S20" i="4"/>
  <c r="Q21" i="4"/>
  <c r="R21" i="4" s="1"/>
  <c r="T21" i="4" s="1"/>
  <c r="S21" i="4"/>
  <c r="Q22" i="4"/>
  <c r="R22" i="4" s="1"/>
  <c r="T22" i="4" s="1"/>
  <c r="S22" i="4"/>
  <c r="Q23" i="4"/>
  <c r="R23" i="4" s="1"/>
  <c r="T23" i="4" s="1"/>
  <c r="S23" i="4"/>
  <c r="Q24" i="4"/>
  <c r="R24" i="4" s="1"/>
  <c r="T24" i="4" s="1"/>
  <c r="S24" i="4"/>
  <c r="Q35" i="4"/>
  <c r="R35" i="4" s="1"/>
  <c r="T35" i="4" s="1"/>
  <c r="S35" i="4"/>
  <c r="Q37" i="4"/>
  <c r="R37" i="4" s="1"/>
  <c r="S37" i="4"/>
  <c r="Q38" i="4"/>
  <c r="R38" i="4" s="1"/>
  <c r="T38" i="4" s="1"/>
  <c r="S38" i="4"/>
  <c r="Q39" i="4"/>
  <c r="R39" i="4" s="1"/>
  <c r="T39" i="4" s="1"/>
  <c r="S39" i="4"/>
  <c r="Q40" i="4"/>
  <c r="R40" i="4" s="1"/>
  <c r="T40" i="4" s="1"/>
  <c r="S40" i="4"/>
  <c r="Q41" i="4"/>
  <c r="R41" i="4" s="1"/>
  <c r="T41" i="4" s="1"/>
  <c r="S41" i="4"/>
  <c r="Q42" i="4"/>
  <c r="R42" i="4" s="1"/>
  <c r="T42" i="4" s="1"/>
  <c r="S42" i="4"/>
  <c r="Q43" i="4"/>
  <c r="R43" i="4" s="1"/>
  <c r="T43" i="4" s="1"/>
  <c r="S43" i="4"/>
  <c r="Q44" i="4"/>
  <c r="R44" i="4" s="1"/>
  <c r="T44" i="4" s="1"/>
  <c r="S44" i="4"/>
  <c r="R45" i="4"/>
  <c r="T45" i="4" s="1"/>
  <c r="S45" i="4"/>
  <c r="Q46" i="4"/>
  <c r="R46" i="4" s="1"/>
  <c r="T46" i="4" s="1"/>
  <c r="S46" i="4"/>
  <c r="R47" i="4"/>
  <c r="S47" i="4"/>
  <c r="Q48" i="4"/>
  <c r="R48" i="4" s="1"/>
  <c r="T48" i="4" s="1"/>
  <c r="S48" i="4"/>
  <c r="Q49" i="4"/>
  <c r="R49" i="4" s="1"/>
  <c r="T49" i="4" s="1"/>
  <c r="S49" i="4"/>
  <c r="Q52" i="4"/>
  <c r="R52" i="4" s="1"/>
  <c r="T52" i="4" s="1"/>
  <c r="S52" i="4"/>
  <c r="Q53" i="4"/>
  <c r="R53" i="4" s="1"/>
  <c r="T53" i="4" s="1"/>
  <c r="S53" i="4"/>
  <c r="Q54" i="4"/>
  <c r="R54" i="4" s="1"/>
  <c r="S54" i="4"/>
  <c r="Q55" i="4"/>
  <c r="R55" i="4" s="1"/>
  <c r="T55" i="4" s="1"/>
  <c r="S55" i="4"/>
  <c r="Q56" i="4"/>
  <c r="R56" i="4" s="1"/>
  <c r="T56" i="4" s="1"/>
  <c r="S56" i="4"/>
  <c r="Q57" i="4"/>
  <c r="R57" i="4" s="1"/>
  <c r="S57" i="4"/>
  <c r="Q60" i="4"/>
  <c r="R60" i="4" s="1"/>
  <c r="T60" i="4" s="1"/>
  <c r="S60" i="4"/>
  <c r="Q61" i="4"/>
  <c r="R61" i="4" s="1"/>
  <c r="T61" i="4" s="1"/>
  <c r="S61" i="4"/>
  <c r="Q62" i="4"/>
  <c r="R62" i="4" s="1"/>
  <c r="S62" i="4"/>
  <c r="Q63" i="4"/>
  <c r="R63" i="4" s="1"/>
  <c r="T63" i="4" s="1"/>
  <c r="S63" i="4"/>
  <c r="Q64" i="4"/>
  <c r="R64" i="4" s="1"/>
  <c r="T64" i="4" s="1"/>
  <c r="S64" i="4"/>
  <c r="Q65" i="4"/>
  <c r="R65" i="4" s="1"/>
  <c r="T65" i="4" s="1"/>
  <c r="S65" i="4"/>
  <c r="Q66" i="4"/>
  <c r="R66" i="4" s="1"/>
  <c r="T66" i="4" s="1"/>
  <c r="S66" i="4"/>
  <c r="Q67" i="4"/>
  <c r="R67" i="4" s="1"/>
  <c r="T67" i="4" s="1"/>
  <c r="S67" i="4"/>
  <c r="Q68" i="4"/>
  <c r="R68" i="4" s="1"/>
  <c r="T68" i="4" s="1"/>
  <c r="S68" i="4"/>
  <c r="Q71" i="4"/>
  <c r="R71" i="4" s="1"/>
  <c r="S71" i="4"/>
  <c r="Q72" i="4"/>
  <c r="R72" i="4" s="1"/>
  <c r="T72" i="4" s="1"/>
  <c r="S72" i="4"/>
  <c r="Q73" i="4"/>
  <c r="R73" i="4" s="1"/>
  <c r="T73" i="4" s="1"/>
  <c r="S73" i="4"/>
  <c r="Q76" i="4"/>
  <c r="R76" i="4" s="1"/>
  <c r="T76" i="4" s="1"/>
  <c r="S76" i="4"/>
  <c r="Q77" i="4"/>
  <c r="R77" i="4" s="1"/>
  <c r="S77" i="4"/>
  <c r="Q78" i="4"/>
  <c r="R78" i="4" s="1"/>
  <c r="T78" i="4" s="1"/>
  <c r="S78" i="4"/>
  <c r="Q79" i="4"/>
  <c r="R79" i="4" s="1"/>
  <c r="T79" i="4" s="1"/>
  <c r="S79" i="4"/>
  <c r="Q81" i="4"/>
  <c r="R81" i="4" s="1"/>
  <c r="T81" i="4" s="1"/>
  <c r="S81" i="4"/>
  <c r="Q82" i="4"/>
  <c r="R82" i="4" s="1"/>
  <c r="T82" i="4" s="1"/>
  <c r="S82" i="4"/>
  <c r="Q84" i="4"/>
  <c r="R84" i="4" s="1"/>
  <c r="S84" i="4"/>
  <c r="Q85" i="4"/>
  <c r="R85" i="4" s="1"/>
  <c r="T85" i="4" s="1"/>
  <c r="S85" i="4"/>
  <c r="Q87" i="4"/>
  <c r="R87" i="4" s="1"/>
  <c r="S87" i="4"/>
  <c r="Q88" i="4"/>
  <c r="R88" i="4" s="1"/>
  <c r="T88" i="4" s="1"/>
  <c r="S88" i="4"/>
  <c r="Q89" i="4"/>
  <c r="R89" i="4" s="1"/>
  <c r="S89" i="4"/>
  <c r="Q90" i="4"/>
  <c r="R90" i="4" s="1"/>
  <c r="T90" i="4" s="1"/>
  <c r="S90" i="4"/>
  <c r="Q91" i="4"/>
  <c r="R91" i="4" s="1"/>
  <c r="T91" i="4" s="1"/>
  <c r="S91" i="4"/>
  <c r="Q92" i="4"/>
  <c r="R92" i="4" s="1"/>
  <c r="T92" i="4" s="1"/>
  <c r="S92" i="4"/>
  <c r="Q93" i="4"/>
  <c r="R93" i="4" s="1"/>
  <c r="T93" i="4" s="1"/>
  <c r="S93" i="4"/>
  <c r="Q94" i="4"/>
  <c r="R94" i="4" s="1"/>
  <c r="T94" i="4" s="1"/>
  <c r="S94" i="4"/>
  <c r="R95" i="4"/>
  <c r="S95" i="4"/>
  <c r="Q97" i="4"/>
  <c r="R97" i="4" s="1"/>
  <c r="T97" i="4" s="1"/>
  <c r="S97" i="4"/>
  <c r="R98" i="4"/>
  <c r="S98" i="4"/>
  <c r="Q99" i="4"/>
  <c r="R99" i="4" s="1"/>
  <c r="T99" i="4" s="1"/>
  <c r="S99" i="4"/>
  <c r="Q100" i="4"/>
  <c r="R100" i="4" s="1"/>
  <c r="T100" i="4" s="1"/>
  <c r="S100" i="4"/>
  <c r="Q101" i="4"/>
  <c r="R101" i="4" s="1"/>
  <c r="T101" i="4" s="1"/>
  <c r="S101" i="4"/>
  <c r="Q102" i="4"/>
  <c r="R102" i="4" s="1"/>
  <c r="T102" i="4" s="1"/>
  <c r="S102" i="4"/>
  <c r="Q103" i="4"/>
  <c r="R103" i="4" s="1"/>
  <c r="T103" i="4" s="1"/>
  <c r="S103" i="4"/>
  <c r="Q105" i="4"/>
  <c r="R105" i="4" s="1"/>
  <c r="T105" i="4" s="1"/>
  <c r="S105" i="4"/>
  <c r="Q106" i="4"/>
  <c r="R106" i="4" s="1"/>
  <c r="T106" i="4" s="1"/>
  <c r="S106" i="4"/>
  <c r="Q107" i="4"/>
  <c r="R107" i="4" s="1"/>
  <c r="T107" i="4" s="1"/>
  <c r="S107" i="4"/>
  <c r="W11" i="4"/>
  <c r="X11" i="4" s="1"/>
  <c r="Z11" i="4" s="1"/>
  <c r="M11" i="4"/>
  <c r="S11" i="4"/>
  <c r="Q11" i="4"/>
  <c r="R11" i="4" s="1"/>
  <c r="T11" i="4" s="1"/>
  <c r="K11" i="4"/>
  <c r="L11" i="4" s="1"/>
  <c r="I75" i="11"/>
  <c r="I74" i="11"/>
  <c r="I73" i="11"/>
  <c r="I72" i="11"/>
  <c r="I71" i="11"/>
  <c r="I70" i="11"/>
  <c r="I69" i="11"/>
  <c r="I68" i="11"/>
  <c r="I67" i="11"/>
  <c r="I66" i="11"/>
  <c r="I65" i="11"/>
  <c r="I64" i="11"/>
  <c r="I63" i="11"/>
  <c r="I62" i="11"/>
  <c r="I61" i="11"/>
  <c r="I60" i="11"/>
  <c r="I59" i="11"/>
  <c r="I58" i="11"/>
  <c r="I57" i="11"/>
  <c r="I56" i="11"/>
  <c r="I55" i="11"/>
  <c r="I54" i="11"/>
  <c r="I53" i="11"/>
  <c r="I52" i="11"/>
  <c r="I51" i="11"/>
  <c r="I50" i="11"/>
  <c r="I49" i="11"/>
  <c r="I48" i="11"/>
  <c r="I47" i="11"/>
  <c r="I46" i="11"/>
  <c r="I45" i="11"/>
  <c r="I44" i="11"/>
  <c r="I43" i="11"/>
  <c r="I42" i="11"/>
  <c r="I41" i="11"/>
  <c r="I40" i="11"/>
  <c r="I39" i="11"/>
  <c r="I38" i="11"/>
  <c r="I37" i="11"/>
  <c r="I36" i="11"/>
  <c r="I35" i="11"/>
  <c r="I34" i="11"/>
  <c r="I33" i="11"/>
  <c r="I32" i="11"/>
  <c r="I31" i="11"/>
  <c r="I30" i="11"/>
  <c r="I29" i="11"/>
  <c r="I28" i="11"/>
  <c r="I27" i="11"/>
  <c r="I26" i="11"/>
  <c r="I25" i="11"/>
  <c r="I24" i="11"/>
  <c r="I23" i="11"/>
  <c r="I22" i="11"/>
  <c r="I21" i="11"/>
  <c r="I20" i="11"/>
  <c r="I19" i="11"/>
  <c r="I18" i="11"/>
  <c r="I17" i="11"/>
  <c r="I16" i="11"/>
  <c r="I15" i="11"/>
  <c r="I14" i="11"/>
  <c r="I13" i="11"/>
  <c r="I12" i="11"/>
  <c r="I11" i="11"/>
  <c r="E11" i="11"/>
  <c r="D11" i="11"/>
  <c r="C11" i="11"/>
  <c r="B11" i="11"/>
  <c r="E7" i="11"/>
  <c r="AV97" i="7"/>
  <c r="AU97" i="7"/>
  <c r="AT97" i="7"/>
  <c r="AS97" i="7"/>
  <c r="AR97" i="7"/>
  <c r="AQ97" i="7"/>
  <c r="AP97" i="7"/>
  <c r="AM97" i="7"/>
  <c r="AN97" i="7" s="1"/>
  <c r="AL97" i="7"/>
  <c r="AK97" i="7"/>
  <c r="AJ97" i="7"/>
  <c r="AI97" i="7"/>
  <c r="AH97" i="7"/>
  <c r="AG97" i="7"/>
  <c r="AF97" i="7"/>
  <c r="AE97" i="7"/>
  <c r="AD97" i="7"/>
  <c r="AC97" i="7"/>
  <c r="AB97" i="7"/>
  <c r="AA97" i="7"/>
  <c r="X97" i="7"/>
  <c r="W97" i="7"/>
  <c r="U97" i="7"/>
  <c r="V97" i="7" s="1"/>
  <c r="R97" i="7"/>
  <c r="Q97" i="7"/>
  <c r="O97" i="7"/>
  <c r="P97" i="7" s="1"/>
  <c r="L97" i="7"/>
  <c r="K97" i="7"/>
  <c r="I97" i="7"/>
  <c r="J97" i="7" s="1"/>
  <c r="A97" i="7"/>
  <c r="AO97" i="7" s="1"/>
  <c r="AV96" i="7"/>
  <c r="AU96" i="7"/>
  <c r="AR96" i="7"/>
  <c r="AQ96" i="7"/>
  <c r="AP96" i="7"/>
  <c r="AL96" i="7"/>
  <c r="AK96" i="7"/>
  <c r="AJ96" i="7"/>
  <c r="AI96" i="7"/>
  <c r="AH96" i="7"/>
  <c r="AG96" i="7"/>
  <c r="AF96" i="7"/>
  <c r="AE96" i="7"/>
  <c r="AD96" i="7"/>
  <c r="AC96" i="7"/>
  <c r="AB96" i="7"/>
  <c r="AW96" i="7" s="1"/>
  <c r="AX96" i="7" s="1"/>
  <c r="AA96" i="7"/>
  <c r="X96" i="7"/>
  <c r="W96" i="7"/>
  <c r="V96" i="7"/>
  <c r="U96" i="7"/>
  <c r="R96" i="7"/>
  <c r="Q96" i="7"/>
  <c r="O96" i="7"/>
  <c r="P96" i="7" s="1"/>
  <c r="L96" i="7"/>
  <c r="K96" i="7"/>
  <c r="I96" i="7"/>
  <c r="J96" i="7" s="1"/>
  <c r="A96" i="7"/>
  <c r="AO96" i="7" s="1"/>
  <c r="AV95" i="7"/>
  <c r="AU95" i="7"/>
  <c r="AT95" i="7"/>
  <c r="AR95" i="7"/>
  <c r="AQ95" i="7"/>
  <c r="AP95" i="7"/>
  <c r="AL95" i="7"/>
  <c r="AK95" i="7"/>
  <c r="AJ95" i="7"/>
  <c r="AI95" i="7"/>
  <c r="AH95" i="7"/>
  <c r="AG95" i="7"/>
  <c r="AF95" i="7"/>
  <c r="AD95" i="7"/>
  <c r="AC95" i="7"/>
  <c r="AA95" i="7"/>
  <c r="AB95" i="7" s="1"/>
  <c r="AW95" i="7" s="1"/>
  <c r="AX95" i="7" s="1"/>
  <c r="X95" i="7"/>
  <c r="W95" i="7"/>
  <c r="U95" i="7"/>
  <c r="V95" i="7" s="1"/>
  <c r="R95" i="7"/>
  <c r="Q95" i="7"/>
  <c r="P95" i="7"/>
  <c r="O95" i="7"/>
  <c r="L95" i="7"/>
  <c r="K95" i="7"/>
  <c r="J95" i="7"/>
  <c r="I95" i="7"/>
  <c r="A95" i="7"/>
  <c r="AV94" i="7"/>
  <c r="AU94" i="7"/>
  <c r="AR94" i="7"/>
  <c r="AQ94" i="7"/>
  <c r="AP94" i="7"/>
  <c r="AO94" i="7"/>
  <c r="AN94" i="7"/>
  <c r="AM94" i="7"/>
  <c r="AL94" i="7"/>
  <c r="AK94" i="7"/>
  <c r="AJ94" i="7"/>
  <c r="AI94" i="7"/>
  <c r="AH94" i="7"/>
  <c r="AG94" i="7"/>
  <c r="AF94" i="7"/>
  <c r="AD94" i="7"/>
  <c r="AC94" i="7"/>
  <c r="AB94" i="7"/>
  <c r="AA94" i="7"/>
  <c r="X94" i="7"/>
  <c r="W94" i="7"/>
  <c r="V94" i="7"/>
  <c r="U94" i="7"/>
  <c r="R94" i="7"/>
  <c r="Q94" i="7"/>
  <c r="O94" i="7"/>
  <c r="P94" i="7" s="1"/>
  <c r="L94" i="7"/>
  <c r="K94" i="7"/>
  <c r="J94" i="7"/>
  <c r="I94" i="7"/>
  <c r="A94" i="7"/>
  <c r="AE94" i="7" s="1"/>
  <c r="AV93" i="7"/>
  <c r="AU93" i="7"/>
  <c r="AT93" i="7"/>
  <c r="AS93" i="7"/>
  <c r="AR93" i="7"/>
  <c r="AQ93" i="7"/>
  <c r="AP93" i="7"/>
  <c r="AL93" i="7"/>
  <c r="AK93" i="7"/>
  <c r="AJ93" i="7"/>
  <c r="AI93" i="7"/>
  <c r="AH93" i="7"/>
  <c r="AG93" i="7"/>
  <c r="AF93" i="7"/>
  <c r="AD93" i="7"/>
  <c r="AC93" i="7"/>
  <c r="AA93" i="7"/>
  <c r="AB93" i="7" s="1"/>
  <c r="X93" i="7"/>
  <c r="W93" i="7"/>
  <c r="U93" i="7"/>
  <c r="V93" i="7" s="1"/>
  <c r="R93" i="7"/>
  <c r="Q93" i="7"/>
  <c r="P93" i="7"/>
  <c r="O93" i="7"/>
  <c r="L93" i="7"/>
  <c r="K93" i="7"/>
  <c r="J93" i="7"/>
  <c r="I93" i="7"/>
  <c r="A93" i="7"/>
  <c r="AV92" i="7"/>
  <c r="AU92" i="7"/>
  <c r="AT92" i="7"/>
  <c r="AR92" i="7"/>
  <c r="AQ92" i="7"/>
  <c r="AP92" i="7"/>
  <c r="AO92" i="7"/>
  <c r="AL92" i="7"/>
  <c r="AK92" i="7"/>
  <c r="AJ92" i="7"/>
  <c r="AI92" i="7"/>
  <c r="AH92" i="7"/>
  <c r="AG92" i="7"/>
  <c r="AF92" i="7"/>
  <c r="AD92" i="7"/>
  <c r="AC92" i="7"/>
  <c r="AB92" i="7"/>
  <c r="AA92" i="7"/>
  <c r="X92" i="7"/>
  <c r="W92" i="7"/>
  <c r="V92" i="7"/>
  <c r="U92" i="7"/>
  <c r="R92" i="7"/>
  <c r="Q92" i="7"/>
  <c r="O92" i="7"/>
  <c r="P92" i="7" s="1"/>
  <c r="L92" i="7"/>
  <c r="K92" i="7"/>
  <c r="J92" i="7"/>
  <c r="I92" i="7"/>
  <c r="A92" i="7"/>
  <c r="AE92" i="7" s="1"/>
  <c r="AV91" i="7"/>
  <c r="AU91" i="7"/>
  <c r="AS91" i="7"/>
  <c r="AR91" i="7"/>
  <c r="AQ91" i="7"/>
  <c r="AP91" i="7"/>
  <c r="AL91" i="7"/>
  <c r="AK91" i="7"/>
  <c r="AJ91" i="7"/>
  <c r="AI91" i="7"/>
  <c r="AH91" i="7"/>
  <c r="AG91" i="7"/>
  <c r="AF91" i="7"/>
  <c r="AD91" i="7"/>
  <c r="AC91" i="7"/>
  <c r="AB91" i="7"/>
  <c r="AA91" i="7"/>
  <c r="X91" i="7"/>
  <c r="W91" i="7"/>
  <c r="U91" i="7"/>
  <c r="V91" i="7" s="1"/>
  <c r="R91" i="7"/>
  <c r="Q91" i="7"/>
  <c r="P91" i="7"/>
  <c r="O91" i="7"/>
  <c r="L91" i="7"/>
  <c r="K91" i="7"/>
  <c r="I91" i="7"/>
  <c r="J91" i="7" s="1"/>
  <c r="A91" i="7"/>
  <c r="AO91" i="7" s="1"/>
  <c r="AV90" i="7"/>
  <c r="AU90" i="7"/>
  <c r="AS90" i="7"/>
  <c r="AR90" i="7"/>
  <c r="AQ90" i="7"/>
  <c r="AP90" i="7"/>
  <c r="AO90" i="7"/>
  <c r="AL90" i="7"/>
  <c r="AK90" i="7"/>
  <c r="AJ90" i="7"/>
  <c r="AI90" i="7"/>
  <c r="AH90" i="7"/>
  <c r="AG90" i="7"/>
  <c r="AF90" i="7"/>
  <c r="AE90" i="7"/>
  <c r="AD90" i="7"/>
  <c r="AC90" i="7"/>
  <c r="AA90" i="7"/>
  <c r="AB90" i="7" s="1"/>
  <c r="X90" i="7"/>
  <c r="AM90" i="7" s="1"/>
  <c r="AN90" i="7" s="1"/>
  <c r="W90" i="7"/>
  <c r="V90" i="7"/>
  <c r="U90" i="7"/>
  <c r="R90" i="7"/>
  <c r="Q90" i="7"/>
  <c r="O90" i="7"/>
  <c r="P90" i="7" s="1"/>
  <c r="L90" i="7"/>
  <c r="K90" i="7"/>
  <c r="J90" i="7"/>
  <c r="I90" i="7"/>
  <c r="A90" i="7"/>
  <c r="AV89" i="7"/>
  <c r="AU89" i="7"/>
  <c r="AR89" i="7"/>
  <c r="AQ89" i="7"/>
  <c r="AP89" i="7"/>
  <c r="AL89" i="7"/>
  <c r="AK89" i="7"/>
  <c r="AJ89" i="7"/>
  <c r="AI89" i="7"/>
  <c r="AH89" i="7"/>
  <c r="AG89" i="7"/>
  <c r="AF89" i="7"/>
  <c r="AD89" i="7"/>
  <c r="AC89" i="7"/>
  <c r="AB89" i="7"/>
  <c r="AW89" i="7" s="1"/>
  <c r="AX89" i="7" s="1"/>
  <c r="AA89" i="7"/>
  <c r="X89" i="7"/>
  <c r="W89" i="7"/>
  <c r="U89" i="7"/>
  <c r="V89" i="7" s="1"/>
  <c r="R89" i="7"/>
  <c r="Q89" i="7"/>
  <c r="P89" i="7"/>
  <c r="O89" i="7"/>
  <c r="L89" i="7"/>
  <c r="K89" i="7"/>
  <c r="I89" i="7"/>
  <c r="J89" i="7" s="1"/>
  <c r="A89" i="7"/>
  <c r="AO89" i="7" s="1"/>
  <c r="AV88" i="7"/>
  <c r="AU88" i="7"/>
  <c r="AR88" i="7"/>
  <c r="AQ88" i="7"/>
  <c r="AP88" i="7"/>
  <c r="AL88" i="7"/>
  <c r="AK88" i="7"/>
  <c r="AJ88" i="7"/>
  <c r="AI88" i="7"/>
  <c r="AH88" i="7"/>
  <c r="AG88" i="7"/>
  <c r="AF88" i="7"/>
  <c r="AD88" i="7"/>
  <c r="AC88" i="7"/>
  <c r="AB88" i="7"/>
  <c r="AA88" i="7"/>
  <c r="X88" i="7"/>
  <c r="W88" i="7"/>
  <c r="U88" i="7"/>
  <c r="V88" i="7" s="1"/>
  <c r="R88" i="7"/>
  <c r="Q88" i="7"/>
  <c r="O88" i="7"/>
  <c r="P88" i="7" s="1"/>
  <c r="L88" i="7"/>
  <c r="K88" i="7"/>
  <c r="J88" i="7"/>
  <c r="I88" i="7"/>
  <c r="A88" i="7"/>
  <c r="AO88" i="7" s="1"/>
  <c r="AV87" i="7"/>
  <c r="AU87" i="7"/>
  <c r="AR87" i="7"/>
  <c r="AQ87" i="7"/>
  <c r="AP87" i="7"/>
  <c r="AL87" i="7"/>
  <c r="AK87" i="7"/>
  <c r="AJ87" i="7"/>
  <c r="AI87" i="7"/>
  <c r="AH87" i="7"/>
  <c r="AG87" i="7"/>
  <c r="AF87" i="7"/>
  <c r="AE87" i="7"/>
  <c r="AD87" i="7"/>
  <c r="AC87" i="7"/>
  <c r="AA87" i="7"/>
  <c r="AB87" i="7" s="1"/>
  <c r="X87" i="7"/>
  <c r="W87" i="7"/>
  <c r="U87" i="7"/>
  <c r="V87" i="7" s="1"/>
  <c r="R87" i="7"/>
  <c r="Q87" i="7"/>
  <c r="O87" i="7"/>
  <c r="P87" i="7" s="1"/>
  <c r="L87" i="7"/>
  <c r="K87" i="7"/>
  <c r="I87" i="7"/>
  <c r="J87" i="7" s="1"/>
  <c r="A87" i="7"/>
  <c r="AO87" i="7" s="1"/>
  <c r="AW86" i="7"/>
  <c r="AX86" i="7" s="1"/>
  <c r="AV86" i="7"/>
  <c r="AU86" i="7"/>
  <c r="AT86" i="7"/>
  <c r="AS86" i="7"/>
  <c r="AR86" i="7"/>
  <c r="AQ86" i="7"/>
  <c r="AP86" i="7"/>
  <c r="AL86" i="7"/>
  <c r="AK86" i="7"/>
  <c r="AJ86" i="7"/>
  <c r="AI86" i="7"/>
  <c r="AH86" i="7"/>
  <c r="AG86" i="7"/>
  <c r="AF86" i="7"/>
  <c r="AE86" i="7"/>
  <c r="AD86" i="7"/>
  <c r="AC86" i="7"/>
  <c r="AB86" i="7"/>
  <c r="AA86" i="7"/>
  <c r="X86" i="7"/>
  <c r="W86" i="7"/>
  <c r="U86" i="7"/>
  <c r="V86" i="7" s="1"/>
  <c r="R86" i="7"/>
  <c r="AM86" i="7" s="1"/>
  <c r="AN86" i="7" s="1"/>
  <c r="Q86" i="7"/>
  <c r="O86" i="7"/>
  <c r="P86" i="7" s="1"/>
  <c r="L86" i="7"/>
  <c r="K86" i="7"/>
  <c r="I86" i="7"/>
  <c r="J86" i="7" s="1"/>
  <c r="A86" i="7"/>
  <c r="AO86" i="7" s="1"/>
  <c r="AW85" i="7"/>
  <c r="AX85" i="7" s="1"/>
  <c r="AV85" i="7"/>
  <c r="AU85" i="7"/>
  <c r="AR85" i="7"/>
  <c r="AQ85" i="7"/>
  <c r="AP85" i="7"/>
  <c r="AL85" i="7"/>
  <c r="AK85" i="7"/>
  <c r="AJ85" i="7"/>
  <c r="AI85" i="7"/>
  <c r="AH85" i="7"/>
  <c r="AG85" i="7"/>
  <c r="AF85" i="7"/>
  <c r="AE85" i="7"/>
  <c r="AD85" i="7"/>
  <c r="AC85" i="7"/>
  <c r="AB85" i="7"/>
  <c r="AA85" i="7"/>
  <c r="X85" i="7"/>
  <c r="W85" i="7"/>
  <c r="V85" i="7"/>
  <c r="U85" i="7"/>
  <c r="R85" i="7"/>
  <c r="Q85" i="7"/>
  <c r="O85" i="7"/>
  <c r="P85" i="7" s="1"/>
  <c r="L85" i="7"/>
  <c r="K85" i="7"/>
  <c r="I85" i="7"/>
  <c r="J85" i="7" s="1"/>
  <c r="A85" i="7"/>
  <c r="AO85" i="7" s="1"/>
  <c r="AV84" i="7"/>
  <c r="AU84" i="7"/>
  <c r="AT84" i="7"/>
  <c r="AR84" i="7"/>
  <c r="AQ84" i="7"/>
  <c r="AP84" i="7"/>
  <c r="AL84" i="7"/>
  <c r="AK84" i="7"/>
  <c r="AJ84" i="7"/>
  <c r="AI84" i="7"/>
  <c r="AH84" i="7"/>
  <c r="AG84" i="7"/>
  <c r="AF84" i="7"/>
  <c r="AE84" i="7"/>
  <c r="AD84" i="7"/>
  <c r="AC84" i="7"/>
  <c r="AA84" i="7"/>
  <c r="AB84" i="7" s="1"/>
  <c r="AW84" i="7" s="1"/>
  <c r="AX84" i="7" s="1"/>
  <c r="X84" i="7"/>
  <c r="W84" i="7"/>
  <c r="U84" i="7"/>
  <c r="V84" i="7" s="1"/>
  <c r="R84" i="7"/>
  <c r="AM84" i="7" s="1"/>
  <c r="AN84" i="7" s="1"/>
  <c r="Q84" i="7"/>
  <c r="O84" i="7"/>
  <c r="P84" i="7" s="1"/>
  <c r="L84" i="7"/>
  <c r="AS84" i="7" s="1"/>
  <c r="K84" i="7"/>
  <c r="I84" i="7"/>
  <c r="J84" i="7" s="1"/>
  <c r="A84" i="7"/>
  <c r="AO84" i="7" s="1"/>
  <c r="AV83" i="7"/>
  <c r="AU83" i="7"/>
  <c r="AT83" i="7"/>
  <c r="AS83" i="7"/>
  <c r="AR83" i="7"/>
  <c r="AQ83" i="7"/>
  <c r="AP83" i="7"/>
  <c r="AO83" i="7"/>
  <c r="AL83" i="7"/>
  <c r="AK83" i="7"/>
  <c r="AJ83" i="7"/>
  <c r="AI83" i="7"/>
  <c r="AH83" i="7"/>
  <c r="AG83" i="7"/>
  <c r="AF83" i="7"/>
  <c r="AD83" i="7"/>
  <c r="AC83" i="7"/>
  <c r="AA83" i="7"/>
  <c r="AB83" i="7" s="1"/>
  <c r="X83" i="7"/>
  <c r="AM83" i="7" s="1"/>
  <c r="AN83" i="7" s="1"/>
  <c r="W83" i="7"/>
  <c r="V83" i="7"/>
  <c r="U83" i="7"/>
  <c r="R83" i="7"/>
  <c r="Q83" i="7"/>
  <c r="O83" i="7"/>
  <c r="P83" i="7" s="1"/>
  <c r="L83" i="7"/>
  <c r="K83" i="7"/>
  <c r="I83" i="7"/>
  <c r="J83" i="7" s="1"/>
  <c r="A83" i="7"/>
  <c r="AE83" i="7" s="1"/>
  <c r="AV82" i="7"/>
  <c r="AU82" i="7"/>
  <c r="AT82" i="7"/>
  <c r="AS82" i="7"/>
  <c r="AR82" i="7"/>
  <c r="AQ82" i="7"/>
  <c r="AP82" i="7"/>
  <c r="AO82" i="7"/>
  <c r="AL82" i="7"/>
  <c r="AK82" i="7"/>
  <c r="AJ82" i="7"/>
  <c r="AI82" i="7"/>
  <c r="AH82" i="7"/>
  <c r="AG82" i="7"/>
  <c r="AF82" i="7"/>
  <c r="AE82" i="7"/>
  <c r="AD82" i="7"/>
  <c r="AC82" i="7"/>
  <c r="AA82" i="7"/>
  <c r="AB82" i="7" s="1"/>
  <c r="X82" i="7"/>
  <c r="AW82" i="7" s="1"/>
  <c r="AX82" i="7" s="1"/>
  <c r="W82" i="7"/>
  <c r="U82" i="7"/>
  <c r="V82" i="7" s="1"/>
  <c r="R82" i="7"/>
  <c r="Q82" i="7"/>
  <c r="O82" i="7"/>
  <c r="P82" i="7" s="1"/>
  <c r="L82" i="7"/>
  <c r="K82" i="7"/>
  <c r="J82" i="7"/>
  <c r="I82" i="7"/>
  <c r="A82" i="7"/>
  <c r="AV81" i="7"/>
  <c r="AU81" i="7"/>
  <c r="AT81" i="7"/>
  <c r="AR81" i="7"/>
  <c r="AQ81" i="7"/>
  <c r="AP81" i="7"/>
  <c r="AO81" i="7"/>
  <c r="AL81" i="7"/>
  <c r="AK81" i="7"/>
  <c r="AJ81" i="7"/>
  <c r="AI81" i="7"/>
  <c r="AH81" i="7"/>
  <c r="AG81" i="7"/>
  <c r="AF81" i="7"/>
  <c r="AD81" i="7"/>
  <c r="AC81" i="7"/>
  <c r="AB81" i="7"/>
  <c r="AA81" i="7"/>
  <c r="X81" i="7"/>
  <c r="W81" i="7"/>
  <c r="U81" i="7"/>
  <c r="V81" i="7" s="1"/>
  <c r="R81" i="7"/>
  <c r="Q81" i="7"/>
  <c r="O81" i="7"/>
  <c r="P81" i="7" s="1"/>
  <c r="L81" i="7"/>
  <c r="K81" i="7"/>
  <c r="I81" i="7"/>
  <c r="J81" i="7" s="1"/>
  <c r="A81" i="7"/>
  <c r="AE81" i="7" s="1"/>
  <c r="AV80" i="7"/>
  <c r="AU80" i="7"/>
  <c r="AS80" i="7"/>
  <c r="AR80" i="7"/>
  <c r="AQ80" i="7"/>
  <c r="AP80" i="7"/>
  <c r="AO80" i="7"/>
  <c r="AL80" i="7"/>
  <c r="AK80" i="7"/>
  <c r="AJ80" i="7"/>
  <c r="AI80" i="7"/>
  <c r="AH80" i="7"/>
  <c r="AG80" i="7"/>
  <c r="AF80" i="7"/>
  <c r="AD80" i="7"/>
  <c r="AC80" i="7"/>
  <c r="AB80" i="7"/>
  <c r="AA80" i="7"/>
  <c r="X80" i="7"/>
  <c r="AW80" i="7" s="1"/>
  <c r="AX80" i="7" s="1"/>
  <c r="W80" i="7"/>
  <c r="U80" i="7"/>
  <c r="V80" i="7" s="1"/>
  <c r="R80" i="7"/>
  <c r="AM80" i="7" s="1"/>
  <c r="AN80" i="7" s="1"/>
  <c r="Q80" i="7"/>
  <c r="P80" i="7"/>
  <c r="O80" i="7"/>
  <c r="L80" i="7"/>
  <c r="AT80" i="7" s="1"/>
  <c r="K80" i="7"/>
  <c r="I80" i="7"/>
  <c r="J80" i="7" s="1"/>
  <c r="A80" i="7"/>
  <c r="AE80" i="7" s="1"/>
  <c r="AV79" i="7"/>
  <c r="AU79" i="7"/>
  <c r="AT79" i="7"/>
  <c r="AS79" i="7"/>
  <c r="AR79" i="7"/>
  <c r="AQ79" i="7"/>
  <c r="AP79" i="7"/>
  <c r="AL79" i="7"/>
  <c r="AK79" i="7"/>
  <c r="AJ79" i="7"/>
  <c r="AI79" i="7"/>
  <c r="AH79" i="7"/>
  <c r="AG79" i="7"/>
  <c r="AF79" i="7"/>
  <c r="AD79" i="7"/>
  <c r="AC79" i="7"/>
  <c r="AB79" i="7"/>
  <c r="AA79" i="7"/>
  <c r="X79" i="7"/>
  <c r="W79" i="7"/>
  <c r="V79" i="7"/>
  <c r="U79" i="7"/>
  <c r="R79" i="7"/>
  <c r="AM79" i="7" s="1"/>
  <c r="AN79" i="7" s="1"/>
  <c r="Q79" i="7"/>
  <c r="P79" i="7"/>
  <c r="O79" i="7"/>
  <c r="L79" i="7"/>
  <c r="K79" i="7"/>
  <c r="J79" i="7"/>
  <c r="I79" i="7"/>
  <c r="A79" i="7"/>
  <c r="AW78" i="7"/>
  <c r="AX78" i="7" s="1"/>
  <c r="AV78" i="7"/>
  <c r="AU78" i="7"/>
  <c r="AT78" i="7"/>
  <c r="AS78" i="7"/>
  <c r="AR78" i="7"/>
  <c r="AQ78" i="7"/>
  <c r="AP78" i="7"/>
  <c r="AL78" i="7"/>
  <c r="AK78" i="7"/>
  <c r="AJ78" i="7"/>
  <c r="AI78" i="7"/>
  <c r="AH78" i="7"/>
  <c r="AG78" i="7"/>
  <c r="AF78" i="7"/>
  <c r="AD78" i="7"/>
  <c r="AC78" i="7"/>
  <c r="AB78" i="7"/>
  <c r="AA78" i="7"/>
  <c r="X78" i="7"/>
  <c r="W78" i="7"/>
  <c r="U78" i="7"/>
  <c r="V78" i="7" s="1"/>
  <c r="R78" i="7"/>
  <c r="AM78" i="7" s="1"/>
  <c r="AN78" i="7" s="1"/>
  <c r="Q78" i="7"/>
  <c r="O78" i="7"/>
  <c r="P78" i="7" s="1"/>
  <c r="L78" i="7"/>
  <c r="K78" i="7"/>
  <c r="I78" i="7"/>
  <c r="J78" i="7" s="1"/>
  <c r="A78" i="7"/>
  <c r="AO78" i="7" s="1"/>
  <c r="AW77" i="7"/>
  <c r="AX77"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J77" i="7"/>
  <c r="I77" i="7"/>
  <c r="A77" i="7"/>
  <c r="AV76" i="7"/>
  <c r="AU76" i="7"/>
  <c r="AS76" i="7"/>
  <c r="AR76" i="7"/>
  <c r="AQ76" i="7"/>
  <c r="AP76" i="7"/>
  <c r="AL76" i="7"/>
  <c r="AK76" i="7"/>
  <c r="AJ76" i="7"/>
  <c r="AI76" i="7"/>
  <c r="AH76" i="7"/>
  <c r="AG76" i="7"/>
  <c r="AF76" i="7"/>
  <c r="AD76" i="7"/>
  <c r="AC76" i="7"/>
  <c r="AA76" i="7"/>
  <c r="AB76" i="7" s="1"/>
  <c r="X76" i="7"/>
  <c r="W76" i="7"/>
  <c r="V76" i="7"/>
  <c r="U76" i="7"/>
  <c r="R76" i="7"/>
  <c r="Q76" i="7"/>
  <c r="O76" i="7"/>
  <c r="P76" i="7" s="1"/>
  <c r="L76" i="7"/>
  <c r="K76" i="7"/>
  <c r="I76" i="7"/>
  <c r="J76" i="7" s="1"/>
  <c r="A76" i="7"/>
  <c r="AO76" i="7" s="1"/>
  <c r="AV75" i="7"/>
  <c r="AU75" i="7"/>
  <c r="AT75" i="7"/>
  <c r="AS75" i="7"/>
  <c r="AR75" i="7"/>
  <c r="AQ75" i="7"/>
  <c r="AP75" i="7"/>
  <c r="AL75" i="7"/>
  <c r="AK75" i="7"/>
  <c r="AJ75" i="7"/>
  <c r="AI75" i="7"/>
  <c r="AH75" i="7"/>
  <c r="AG75" i="7"/>
  <c r="AF75" i="7"/>
  <c r="AE75" i="7"/>
  <c r="AD75" i="7"/>
  <c r="AC75" i="7"/>
  <c r="AA75" i="7"/>
  <c r="AB75" i="7" s="1"/>
  <c r="X75" i="7"/>
  <c r="W75" i="7"/>
  <c r="U75" i="7"/>
  <c r="V75" i="7" s="1"/>
  <c r="R75" i="7"/>
  <c r="Q75" i="7"/>
  <c r="O75" i="7"/>
  <c r="P75" i="7" s="1"/>
  <c r="L75" i="7"/>
  <c r="K75" i="7"/>
  <c r="J75" i="7"/>
  <c r="I75" i="7"/>
  <c r="A75" i="7"/>
  <c r="AO75" i="7" s="1"/>
  <c r="AV74" i="7"/>
  <c r="AU74" i="7"/>
  <c r="AR74" i="7"/>
  <c r="AQ74" i="7"/>
  <c r="AP74" i="7"/>
  <c r="AO74" i="7"/>
  <c r="AL74" i="7"/>
  <c r="AK74" i="7"/>
  <c r="AJ74" i="7"/>
  <c r="AI74" i="7"/>
  <c r="AH74" i="7"/>
  <c r="AG74" i="7"/>
  <c r="AF74" i="7"/>
  <c r="AE74" i="7"/>
  <c r="AD74" i="7"/>
  <c r="AC74" i="7"/>
  <c r="AA74" i="7"/>
  <c r="AB74" i="7" s="1"/>
  <c r="AW74" i="7" s="1"/>
  <c r="AX74" i="7" s="1"/>
  <c r="X74" i="7"/>
  <c r="W74" i="7"/>
  <c r="U74" i="7"/>
  <c r="V74" i="7" s="1"/>
  <c r="R74" i="7"/>
  <c r="Q74" i="7"/>
  <c r="P74" i="7"/>
  <c r="O74" i="7"/>
  <c r="L74" i="7"/>
  <c r="K74" i="7"/>
  <c r="I74" i="7"/>
  <c r="J74" i="7" s="1"/>
  <c r="A74" i="7"/>
  <c r="AV73" i="7"/>
  <c r="AU73" i="7"/>
  <c r="AR73" i="7"/>
  <c r="AQ73" i="7"/>
  <c r="AP73" i="7"/>
  <c r="AM73" i="7"/>
  <c r="AN73" i="7" s="1"/>
  <c r="AL73" i="7"/>
  <c r="AK73" i="7"/>
  <c r="AJ73" i="7"/>
  <c r="AI73" i="7"/>
  <c r="AH73" i="7"/>
  <c r="AG73" i="7"/>
  <c r="AF73" i="7"/>
  <c r="AD73" i="7"/>
  <c r="AC73" i="7"/>
  <c r="AA73" i="7"/>
  <c r="AB73" i="7" s="1"/>
  <c r="X73" i="7"/>
  <c r="W73" i="7"/>
  <c r="U73" i="7"/>
  <c r="V73" i="7" s="1"/>
  <c r="R73" i="7"/>
  <c r="AW73" i="7" s="1"/>
  <c r="AX73" i="7" s="1"/>
  <c r="Q73" i="7"/>
  <c r="P73" i="7"/>
  <c r="O73" i="7"/>
  <c r="L73" i="7"/>
  <c r="K73" i="7"/>
  <c r="J73" i="7"/>
  <c r="I73" i="7"/>
  <c r="A73" i="7"/>
  <c r="AV72" i="7"/>
  <c r="AU72" i="7"/>
  <c r="AT72" i="7"/>
  <c r="AS72" i="7"/>
  <c r="AR72" i="7"/>
  <c r="AQ72" i="7"/>
  <c r="AP72" i="7"/>
  <c r="AM72" i="7"/>
  <c r="AN72" i="7" s="1"/>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T71" i="7"/>
  <c r="AR71" i="7"/>
  <c r="AQ71" i="7"/>
  <c r="AP71" i="7"/>
  <c r="AM71" i="7"/>
  <c r="AN71" i="7" s="1"/>
  <c r="AL71" i="7"/>
  <c r="AK71" i="7"/>
  <c r="AJ71" i="7"/>
  <c r="AI71" i="7"/>
  <c r="AH71" i="7"/>
  <c r="AG71" i="7"/>
  <c r="AF71" i="7"/>
  <c r="AD71" i="7"/>
  <c r="AC71" i="7"/>
  <c r="AA71" i="7"/>
  <c r="AB71" i="7" s="1"/>
  <c r="AW71" i="7" s="1"/>
  <c r="AX71" i="7" s="1"/>
  <c r="X71" i="7"/>
  <c r="W71" i="7"/>
  <c r="U71" i="7"/>
  <c r="V71" i="7" s="1"/>
  <c r="R71" i="7"/>
  <c r="Q71" i="7"/>
  <c r="O71" i="7"/>
  <c r="P71" i="7" s="1"/>
  <c r="L71" i="7"/>
  <c r="AS71" i="7" s="1"/>
  <c r="K71" i="7"/>
  <c r="I71" i="7"/>
  <c r="J71" i="7" s="1"/>
  <c r="A71" i="7"/>
  <c r="AO71" i="7" s="1"/>
  <c r="AV70" i="7"/>
  <c r="AU70" i="7"/>
  <c r="AT70" i="7"/>
  <c r="AS70" i="7"/>
  <c r="AR70" i="7"/>
  <c r="AQ70" i="7"/>
  <c r="AP70" i="7"/>
  <c r="AO70" i="7"/>
  <c r="AL70" i="7"/>
  <c r="AK70" i="7"/>
  <c r="AJ70" i="7"/>
  <c r="AI70" i="7"/>
  <c r="AH70" i="7"/>
  <c r="AG70" i="7"/>
  <c r="AF70" i="7"/>
  <c r="AD70" i="7"/>
  <c r="AC70" i="7"/>
  <c r="AA70" i="7"/>
  <c r="AB70" i="7" s="1"/>
  <c r="X70" i="7"/>
  <c r="W70" i="7"/>
  <c r="U70" i="7"/>
  <c r="V70" i="7" s="1"/>
  <c r="R70" i="7"/>
  <c r="Q70" i="7"/>
  <c r="P70" i="7"/>
  <c r="O70" i="7"/>
  <c r="L70" i="7"/>
  <c r="K70" i="7"/>
  <c r="J70" i="7"/>
  <c r="I70" i="7"/>
  <c r="A70" i="7"/>
  <c r="AE70" i="7" s="1"/>
  <c r="CH69" i="7"/>
  <c r="AV69" i="7"/>
  <c r="AU69" i="7"/>
  <c r="AS69" i="7"/>
  <c r="AR69" i="7"/>
  <c r="AQ69" i="7"/>
  <c r="AP69" i="7"/>
  <c r="AO69" i="7"/>
  <c r="AM69" i="7"/>
  <c r="AN69" i="7" s="1"/>
  <c r="AL69" i="7"/>
  <c r="AK69" i="7"/>
  <c r="AJ69" i="7"/>
  <c r="AI69" i="7"/>
  <c r="AH69" i="7"/>
  <c r="AG69" i="7"/>
  <c r="AF69" i="7"/>
  <c r="AD69" i="7"/>
  <c r="AC69" i="7"/>
  <c r="AA69" i="7"/>
  <c r="AB69" i="7" s="1"/>
  <c r="X69" i="7"/>
  <c r="W69" i="7"/>
  <c r="U69" i="7"/>
  <c r="V69" i="7" s="1"/>
  <c r="R69" i="7"/>
  <c r="Q69" i="7"/>
  <c r="O69" i="7"/>
  <c r="P69" i="7" s="1"/>
  <c r="L69" i="7"/>
  <c r="K69" i="7"/>
  <c r="J69" i="7"/>
  <c r="I69" i="7"/>
  <c r="A69" i="7"/>
  <c r="AE69" i="7" s="1"/>
  <c r="AV68" i="7"/>
  <c r="AU68" i="7"/>
  <c r="AR68" i="7"/>
  <c r="AQ68" i="7"/>
  <c r="AP68" i="7"/>
  <c r="AO68" i="7"/>
  <c r="AL68" i="7"/>
  <c r="AK68" i="7"/>
  <c r="AJ68" i="7"/>
  <c r="AI68" i="7"/>
  <c r="AH68" i="7"/>
  <c r="AG68" i="7"/>
  <c r="AF68" i="7"/>
  <c r="AD68" i="7"/>
  <c r="AC68" i="7"/>
  <c r="AA68" i="7"/>
  <c r="AB68" i="7" s="1"/>
  <c r="X68" i="7"/>
  <c r="W68" i="7"/>
  <c r="V68" i="7"/>
  <c r="U68" i="7"/>
  <c r="R68" i="7"/>
  <c r="Q68" i="7"/>
  <c r="O68" i="7"/>
  <c r="P68" i="7" s="1"/>
  <c r="L68" i="7"/>
  <c r="K68" i="7"/>
  <c r="I68" i="7"/>
  <c r="J68" i="7" s="1"/>
  <c r="A68" i="7"/>
  <c r="AE68" i="7" s="1"/>
  <c r="AV67" i="7"/>
  <c r="AU67" i="7"/>
  <c r="AT67" i="7"/>
  <c r="AS67" i="7"/>
  <c r="AR67" i="7"/>
  <c r="AQ67" i="7"/>
  <c r="AP67" i="7"/>
  <c r="AO67" i="7"/>
  <c r="AM67" i="7"/>
  <c r="AN67" i="7" s="1"/>
  <c r="AL67" i="7"/>
  <c r="AK67" i="7"/>
  <c r="AJ67" i="7"/>
  <c r="AI67" i="7"/>
  <c r="AH67" i="7"/>
  <c r="AG67" i="7"/>
  <c r="AF67" i="7"/>
  <c r="AD67" i="7"/>
  <c r="AC67" i="7"/>
  <c r="AA67" i="7"/>
  <c r="AB67" i="7" s="1"/>
  <c r="X67" i="7"/>
  <c r="W67" i="7"/>
  <c r="U67" i="7"/>
  <c r="V67" i="7" s="1"/>
  <c r="R67" i="7"/>
  <c r="AW67" i="7" s="1"/>
  <c r="AX67" i="7" s="1"/>
  <c r="Q67" i="7"/>
  <c r="O67" i="7"/>
  <c r="P67" i="7" s="1"/>
  <c r="L67" i="7"/>
  <c r="K67" i="7"/>
  <c r="J67" i="7"/>
  <c r="I67" i="7"/>
  <c r="A67" i="7"/>
  <c r="AE67" i="7" s="1"/>
  <c r="AV66" i="7"/>
  <c r="AU66" i="7"/>
  <c r="AR66" i="7"/>
  <c r="AQ66" i="7"/>
  <c r="AP66" i="7"/>
  <c r="AL66" i="7"/>
  <c r="AK66" i="7"/>
  <c r="AJ66" i="7"/>
  <c r="AI66" i="7"/>
  <c r="AH66" i="7"/>
  <c r="AG66" i="7"/>
  <c r="AF66" i="7"/>
  <c r="AD66" i="7"/>
  <c r="AC66" i="7"/>
  <c r="AA66" i="7"/>
  <c r="AB66" i="7" s="1"/>
  <c r="X66" i="7"/>
  <c r="W66" i="7"/>
  <c r="V66" i="7"/>
  <c r="U66" i="7"/>
  <c r="R66" i="7"/>
  <c r="Q66" i="7"/>
  <c r="O66" i="7"/>
  <c r="P66" i="7" s="1"/>
  <c r="L66" i="7"/>
  <c r="K66" i="7"/>
  <c r="J66" i="7"/>
  <c r="I66" i="7"/>
  <c r="A66" i="7"/>
  <c r="AO66" i="7" s="1"/>
  <c r="AV65" i="7"/>
  <c r="AU65" i="7"/>
  <c r="AR65" i="7"/>
  <c r="AQ65" i="7"/>
  <c r="AP65" i="7"/>
  <c r="AO65" i="7"/>
  <c r="AL65" i="7"/>
  <c r="AK65" i="7"/>
  <c r="AJ65" i="7"/>
  <c r="AI65" i="7"/>
  <c r="AH65" i="7"/>
  <c r="AG65" i="7"/>
  <c r="AF65" i="7"/>
  <c r="AD65" i="7"/>
  <c r="AC65" i="7"/>
  <c r="AA65" i="7"/>
  <c r="AB65" i="7" s="1"/>
  <c r="X65" i="7"/>
  <c r="W65" i="7"/>
  <c r="V65" i="7"/>
  <c r="U65" i="7"/>
  <c r="R65" i="7"/>
  <c r="Q65" i="7"/>
  <c r="P65" i="7"/>
  <c r="O65" i="7"/>
  <c r="L65" i="7"/>
  <c r="K65" i="7"/>
  <c r="J65" i="7"/>
  <c r="I65" i="7"/>
  <c r="A65" i="7"/>
  <c r="AE65" i="7" s="1"/>
  <c r="AV64" i="7"/>
  <c r="AU64" i="7"/>
  <c r="AT64" i="7"/>
  <c r="AR64" i="7"/>
  <c r="AQ64" i="7"/>
  <c r="AP64" i="7"/>
  <c r="AO64" i="7"/>
  <c r="AM64" i="7"/>
  <c r="AN64" i="7" s="1"/>
  <c r="AL64" i="7"/>
  <c r="AK64" i="7"/>
  <c r="AJ64" i="7"/>
  <c r="AI64" i="7"/>
  <c r="AH64" i="7"/>
  <c r="AG64" i="7"/>
  <c r="AF64" i="7"/>
  <c r="AD64" i="7"/>
  <c r="AC64" i="7"/>
  <c r="AA64" i="7"/>
  <c r="AB64" i="7" s="1"/>
  <c r="X64" i="7"/>
  <c r="W64" i="7"/>
  <c r="V64" i="7"/>
  <c r="U64" i="7"/>
  <c r="R64" i="7"/>
  <c r="Q64" i="7"/>
  <c r="P64" i="7"/>
  <c r="O64" i="7"/>
  <c r="L64" i="7"/>
  <c r="K64" i="7"/>
  <c r="I64" i="7"/>
  <c r="J64" i="7" s="1"/>
  <c r="A64" i="7"/>
  <c r="AE64" i="7" s="1"/>
  <c r="AV63" i="7"/>
  <c r="AU63" i="7"/>
  <c r="AT63" i="7"/>
  <c r="AS63" i="7"/>
  <c r="AR63" i="7"/>
  <c r="AQ63" i="7"/>
  <c r="AP63" i="7"/>
  <c r="AO63" i="7"/>
  <c r="AM63" i="7"/>
  <c r="AN63" i="7" s="1"/>
  <c r="AL63" i="7"/>
  <c r="AK63" i="7"/>
  <c r="AJ63" i="7"/>
  <c r="AI63" i="7"/>
  <c r="AH63" i="7"/>
  <c r="AG63" i="7"/>
  <c r="AF63" i="7"/>
  <c r="AD63" i="7"/>
  <c r="AC63" i="7"/>
  <c r="AA63" i="7"/>
  <c r="AB63" i="7" s="1"/>
  <c r="X63" i="7"/>
  <c r="W63" i="7"/>
  <c r="V63" i="7"/>
  <c r="U63" i="7"/>
  <c r="R63" i="7"/>
  <c r="Q63" i="7"/>
  <c r="P63" i="7"/>
  <c r="O63" i="7"/>
  <c r="L63" i="7"/>
  <c r="K63" i="7"/>
  <c r="J63" i="7"/>
  <c r="I63" i="7"/>
  <c r="A63" i="7"/>
  <c r="AE63" i="7" s="1"/>
  <c r="AV62" i="7"/>
  <c r="AU62" i="7"/>
  <c r="AT62" i="7"/>
  <c r="AS62" i="7"/>
  <c r="AR62" i="7"/>
  <c r="AQ62" i="7"/>
  <c r="AP62" i="7"/>
  <c r="AO62" i="7"/>
  <c r="AM62" i="7"/>
  <c r="AN62" i="7" s="1"/>
  <c r="AL62" i="7"/>
  <c r="AK62" i="7"/>
  <c r="AJ62" i="7"/>
  <c r="AI62" i="7"/>
  <c r="AH62" i="7"/>
  <c r="AG62" i="7"/>
  <c r="AF62" i="7"/>
  <c r="AE62" i="7"/>
  <c r="AD62" i="7"/>
  <c r="AC62" i="7"/>
  <c r="AB62" i="7"/>
  <c r="AW62" i="7" s="1"/>
  <c r="AX62" i="7" s="1"/>
  <c r="AA62" i="7"/>
  <c r="X62" i="7"/>
  <c r="W62" i="7"/>
  <c r="U62" i="7"/>
  <c r="V62" i="7" s="1"/>
  <c r="R62" i="7"/>
  <c r="Q62" i="7"/>
  <c r="O62" i="7"/>
  <c r="P62" i="7" s="1"/>
  <c r="L62" i="7"/>
  <c r="K62" i="7"/>
  <c r="I62" i="7"/>
  <c r="J62" i="7" s="1"/>
  <c r="A62" i="7"/>
  <c r="AV61" i="7"/>
  <c r="AU61" i="7"/>
  <c r="AT61" i="7"/>
  <c r="AR61" i="7"/>
  <c r="AQ61" i="7"/>
  <c r="AP61" i="7"/>
  <c r="AO61" i="7"/>
  <c r="AM61" i="7"/>
  <c r="AN61" i="7" s="1"/>
  <c r="AL61" i="7"/>
  <c r="AK61" i="7"/>
  <c r="AJ61" i="7"/>
  <c r="AI61" i="7"/>
  <c r="AH61" i="7"/>
  <c r="AG61" i="7"/>
  <c r="AF61" i="7"/>
  <c r="AD61" i="7"/>
  <c r="AC61" i="7"/>
  <c r="AA61" i="7"/>
  <c r="AB61" i="7" s="1"/>
  <c r="AW61" i="7" s="1"/>
  <c r="AX61" i="7" s="1"/>
  <c r="X61" i="7"/>
  <c r="W61" i="7"/>
  <c r="V61" i="7"/>
  <c r="U61" i="7"/>
  <c r="R61" i="7"/>
  <c r="Q61" i="7"/>
  <c r="O61" i="7"/>
  <c r="P61" i="7" s="1"/>
  <c r="L61" i="7"/>
  <c r="AS61" i="7" s="1"/>
  <c r="K61" i="7"/>
  <c r="I61" i="7"/>
  <c r="J61" i="7" s="1"/>
  <c r="A61" i="7"/>
  <c r="AE61" i="7" s="1"/>
  <c r="AV60" i="7"/>
  <c r="AU60" i="7"/>
  <c r="AS60" i="7"/>
  <c r="AR60" i="7"/>
  <c r="AQ60" i="7"/>
  <c r="AP60" i="7"/>
  <c r="AO60" i="7"/>
  <c r="AL60" i="7"/>
  <c r="AK60" i="7"/>
  <c r="AJ60" i="7"/>
  <c r="AI60" i="7"/>
  <c r="AH60" i="7"/>
  <c r="AG60" i="7"/>
  <c r="AF60" i="7"/>
  <c r="AE60" i="7"/>
  <c r="AD60" i="7"/>
  <c r="AC60" i="7"/>
  <c r="AB60" i="7"/>
  <c r="AA60" i="7"/>
  <c r="X60" i="7"/>
  <c r="AW60" i="7" s="1"/>
  <c r="AX60" i="7" s="1"/>
  <c r="W60" i="7"/>
  <c r="U60" i="7"/>
  <c r="V60" i="7" s="1"/>
  <c r="R60" i="7"/>
  <c r="Q60" i="7"/>
  <c r="P60" i="7"/>
  <c r="O60" i="7"/>
  <c r="L60" i="7"/>
  <c r="AT60" i="7" s="1"/>
  <c r="K60" i="7"/>
  <c r="J60" i="7"/>
  <c r="I60" i="7"/>
  <c r="A60" i="7"/>
  <c r="AW59" i="7"/>
  <c r="AX59" i="7" s="1"/>
  <c r="AV59" i="7"/>
  <c r="AU59" i="7"/>
  <c r="AT59" i="7"/>
  <c r="AS59" i="7"/>
  <c r="AR59" i="7"/>
  <c r="AQ59" i="7"/>
  <c r="AP59" i="7"/>
  <c r="AO59" i="7"/>
  <c r="AL59" i="7"/>
  <c r="AK59" i="7"/>
  <c r="AJ59" i="7"/>
  <c r="AI59" i="7"/>
  <c r="AH59" i="7"/>
  <c r="AG59" i="7"/>
  <c r="AF59" i="7"/>
  <c r="AE59" i="7"/>
  <c r="AD59" i="7"/>
  <c r="AC59" i="7"/>
  <c r="AA59" i="7"/>
  <c r="AB59" i="7" s="1"/>
  <c r="X59" i="7"/>
  <c r="W59" i="7"/>
  <c r="U59" i="7"/>
  <c r="V59" i="7" s="1"/>
  <c r="R59" i="7"/>
  <c r="AM59" i="7" s="1"/>
  <c r="AN59" i="7" s="1"/>
  <c r="Q59" i="7"/>
  <c r="O59" i="7"/>
  <c r="P59" i="7" s="1"/>
  <c r="L59" i="7"/>
  <c r="K59" i="7"/>
  <c r="I59" i="7"/>
  <c r="J59" i="7" s="1"/>
  <c r="A59" i="7"/>
  <c r="AV58" i="7"/>
  <c r="AU58" i="7"/>
  <c r="AT58" i="7"/>
  <c r="AR58" i="7"/>
  <c r="AQ58" i="7"/>
  <c r="AP58" i="7"/>
  <c r="AL58" i="7"/>
  <c r="AK58" i="7"/>
  <c r="AJ58" i="7"/>
  <c r="AI58" i="7"/>
  <c r="AH58" i="7"/>
  <c r="AG58" i="7"/>
  <c r="AF58" i="7"/>
  <c r="AD58" i="7"/>
  <c r="AC58" i="7"/>
  <c r="AA58" i="7"/>
  <c r="AB58" i="7" s="1"/>
  <c r="X58" i="7"/>
  <c r="AM58" i="7" s="1"/>
  <c r="AN58" i="7" s="1"/>
  <c r="W58" i="7"/>
  <c r="U58" i="7"/>
  <c r="V58" i="7" s="1"/>
  <c r="R58" i="7"/>
  <c r="Q58" i="7"/>
  <c r="P58" i="7"/>
  <c r="O58" i="7"/>
  <c r="L58" i="7"/>
  <c r="AS58" i="7" s="1"/>
  <c r="K58" i="7"/>
  <c r="J58" i="7"/>
  <c r="I58" i="7"/>
  <c r="A58" i="7"/>
  <c r="AE58" i="7" s="1"/>
  <c r="AV57" i="7"/>
  <c r="AU57" i="7"/>
  <c r="AT57" i="7"/>
  <c r="AR57" i="7"/>
  <c r="AQ57" i="7"/>
  <c r="AP57" i="7"/>
  <c r="AO57" i="7"/>
  <c r="AL57" i="7"/>
  <c r="AK57" i="7"/>
  <c r="AJ57" i="7"/>
  <c r="AI57" i="7"/>
  <c r="AH57" i="7"/>
  <c r="AG57" i="7"/>
  <c r="AF57" i="7"/>
  <c r="AE57" i="7"/>
  <c r="AD57" i="7"/>
  <c r="AC57" i="7"/>
  <c r="AB57" i="7"/>
  <c r="AA57" i="7"/>
  <c r="X57" i="7"/>
  <c r="W57" i="7"/>
  <c r="V57" i="7"/>
  <c r="U57" i="7"/>
  <c r="R57" i="7"/>
  <c r="Q57" i="7"/>
  <c r="O57" i="7"/>
  <c r="P57" i="7" s="1"/>
  <c r="L57" i="7"/>
  <c r="K57" i="7"/>
  <c r="I57" i="7"/>
  <c r="J57" i="7" s="1"/>
  <c r="A57" i="7"/>
  <c r="AV56" i="7"/>
  <c r="AU56" i="7"/>
  <c r="AS56" i="7"/>
  <c r="AR56" i="7"/>
  <c r="AQ56" i="7"/>
  <c r="AP56" i="7"/>
  <c r="AL56" i="7"/>
  <c r="AK56" i="7"/>
  <c r="AJ56" i="7"/>
  <c r="AI56" i="7"/>
  <c r="AH56" i="7"/>
  <c r="AG56" i="7"/>
  <c r="AF56" i="7"/>
  <c r="AD56" i="7"/>
  <c r="AC56" i="7"/>
  <c r="AB56" i="7"/>
  <c r="AA56" i="7"/>
  <c r="X56" i="7"/>
  <c r="W56" i="7"/>
  <c r="U56" i="7"/>
  <c r="V56" i="7" s="1"/>
  <c r="R56" i="7"/>
  <c r="AM56" i="7" s="1"/>
  <c r="AN56" i="7" s="1"/>
  <c r="Q56" i="7"/>
  <c r="O56" i="7"/>
  <c r="P56" i="7" s="1"/>
  <c r="L56" i="7"/>
  <c r="K56" i="7"/>
  <c r="J56" i="7"/>
  <c r="I56" i="7"/>
  <c r="A56" i="7"/>
  <c r="AO56" i="7" s="1"/>
  <c r="AV55" i="7"/>
  <c r="AU55" i="7"/>
  <c r="AS55" i="7"/>
  <c r="AR55" i="7"/>
  <c r="AQ55" i="7"/>
  <c r="AP55" i="7"/>
  <c r="AO55" i="7"/>
  <c r="AL55" i="7"/>
  <c r="AK55" i="7"/>
  <c r="AJ55" i="7"/>
  <c r="AI55" i="7"/>
  <c r="AH55" i="7"/>
  <c r="AG55" i="7"/>
  <c r="AF55" i="7"/>
  <c r="AE55" i="7"/>
  <c r="AD55" i="7"/>
  <c r="AC55" i="7"/>
  <c r="AB55" i="7"/>
  <c r="AA55" i="7"/>
  <c r="X55" i="7"/>
  <c r="W55" i="7"/>
  <c r="U55" i="7"/>
  <c r="V55" i="7" s="1"/>
  <c r="R55" i="7"/>
  <c r="AM55" i="7" s="1"/>
  <c r="AN55" i="7" s="1"/>
  <c r="Q55" i="7"/>
  <c r="P55" i="7"/>
  <c r="O55" i="7"/>
  <c r="L55" i="7"/>
  <c r="K55" i="7"/>
  <c r="I55" i="7"/>
  <c r="J55" i="7" s="1"/>
  <c r="A55" i="7"/>
  <c r="AV54" i="7"/>
  <c r="AU54" i="7"/>
  <c r="AT54" i="7"/>
  <c r="AR54" i="7"/>
  <c r="AQ54" i="7"/>
  <c r="AP54" i="7"/>
  <c r="AO54" i="7"/>
  <c r="AL54" i="7"/>
  <c r="AK54" i="7"/>
  <c r="AJ54" i="7"/>
  <c r="AI54" i="7"/>
  <c r="AH54" i="7"/>
  <c r="AG54" i="7"/>
  <c r="AF54" i="7"/>
  <c r="AE54" i="7"/>
  <c r="AD54" i="7"/>
  <c r="AC54" i="7"/>
  <c r="AA54" i="7"/>
  <c r="AB54" i="7" s="1"/>
  <c r="X54" i="7"/>
  <c r="W54" i="7"/>
  <c r="V54" i="7"/>
  <c r="U54" i="7"/>
  <c r="R54" i="7"/>
  <c r="Q54" i="7"/>
  <c r="P54" i="7"/>
  <c r="O54" i="7"/>
  <c r="L54" i="7"/>
  <c r="K54" i="7"/>
  <c r="I54" i="7"/>
  <c r="J54" i="7" s="1"/>
  <c r="A54" i="7"/>
  <c r="AV53" i="7"/>
  <c r="AU53" i="7"/>
  <c r="AT53" i="7"/>
  <c r="AS53" i="7"/>
  <c r="AR53" i="7"/>
  <c r="AQ53" i="7"/>
  <c r="AP53" i="7"/>
  <c r="AL53" i="7"/>
  <c r="AK53" i="7"/>
  <c r="AJ53" i="7"/>
  <c r="AI53" i="7"/>
  <c r="AH53" i="7"/>
  <c r="AG53" i="7"/>
  <c r="AF53" i="7"/>
  <c r="AE53" i="7"/>
  <c r="AD53" i="7"/>
  <c r="AC53" i="7"/>
  <c r="AA53" i="7"/>
  <c r="AB53" i="7" s="1"/>
  <c r="X53" i="7"/>
  <c r="AW53" i="7" s="1"/>
  <c r="AX53" i="7" s="1"/>
  <c r="W53" i="7"/>
  <c r="U53" i="7"/>
  <c r="V53" i="7" s="1"/>
  <c r="R53" i="7"/>
  <c r="Q53" i="7"/>
  <c r="O53" i="7"/>
  <c r="P53" i="7" s="1"/>
  <c r="L53" i="7"/>
  <c r="K53" i="7"/>
  <c r="I53" i="7"/>
  <c r="J53" i="7" s="1"/>
  <c r="A53" i="7"/>
  <c r="AO53" i="7" s="1"/>
  <c r="AV52" i="7"/>
  <c r="AU52" i="7"/>
  <c r="AT52" i="7"/>
  <c r="AR52" i="7"/>
  <c r="AQ52" i="7"/>
  <c r="AP52" i="7"/>
  <c r="AL52" i="7"/>
  <c r="AK52" i="7"/>
  <c r="AJ52" i="7"/>
  <c r="AI52" i="7"/>
  <c r="AH52" i="7"/>
  <c r="AG52" i="7"/>
  <c r="AF52" i="7"/>
  <c r="AE52" i="7"/>
  <c r="AD52" i="7"/>
  <c r="AC52" i="7"/>
  <c r="AA52" i="7"/>
  <c r="AB52" i="7" s="1"/>
  <c r="X52" i="7"/>
  <c r="AW52" i="7" s="1"/>
  <c r="AX52" i="7" s="1"/>
  <c r="W52" i="7"/>
  <c r="U52" i="7"/>
  <c r="V52" i="7" s="1"/>
  <c r="R52" i="7"/>
  <c r="Q52" i="7"/>
  <c r="O52" i="7"/>
  <c r="P52" i="7" s="1"/>
  <c r="L52" i="7"/>
  <c r="AS52" i="7" s="1"/>
  <c r="K52" i="7"/>
  <c r="I52" i="7"/>
  <c r="J52" i="7" s="1"/>
  <c r="A52" i="7"/>
  <c r="AO52" i="7" s="1"/>
  <c r="AV51" i="7"/>
  <c r="AU51" i="7"/>
  <c r="AT51" i="7"/>
  <c r="AS51" i="7"/>
  <c r="AR51" i="7"/>
  <c r="AQ51" i="7"/>
  <c r="AP51" i="7"/>
  <c r="AL51" i="7"/>
  <c r="AK51" i="7"/>
  <c r="AJ51" i="7"/>
  <c r="AI51" i="7"/>
  <c r="AH51" i="7"/>
  <c r="AG51" i="7"/>
  <c r="AF51" i="7"/>
  <c r="AD51" i="7"/>
  <c r="AC51" i="7"/>
  <c r="AB51" i="7"/>
  <c r="AA51" i="7"/>
  <c r="X51" i="7"/>
  <c r="AW51" i="7" s="1"/>
  <c r="AX51" i="7" s="1"/>
  <c r="W51" i="7"/>
  <c r="V51" i="7"/>
  <c r="U51" i="7"/>
  <c r="R51" i="7"/>
  <c r="Q51" i="7"/>
  <c r="O51" i="7"/>
  <c r="P51" i="7" s="1"/>
  <c r="L51" i="7"/>
  <c r="K51" i="7"/>
  <c r="I51" i="7"/>
  <c r="J51" i="7" s="1"/>
  <c r="A51" i="7"/>
  <c r="AO51" i="7" s="1"/>
  <c r="AV50" i="7"/>
  <c r="AU50" i="7"/>
  <c r="AR50" i="7"/>
  <c r="AQ50" i="7"/>
  <c r="AP50" i="7"/>
  <c r="AL50" i="7"/>
  <c r="AK50" i="7"/>
  <c r="AJ50" i="7"/>
  <c r="AI50" i="7"/>
  <c r="AH50" i="7"/>
  <c r="AG50" i="7"/>
  <c r="AF50" i="7"/>
  <c r="AD50" i="7"/>
  <c r="AC50" i="7"/>
  <c r="AB50" i="7"/>
  <c r="AA50" i="7"/>
  <c r="X50" i="7"/>
  <c r="W50" i="7"/>
  <c r="V50" i="7"/>
  <c r="U50" i="7"/>
  <c r="R50" i="7"/>
  <c r="Q50" i="7"/>
  <c r="O50" i="7"/>
  <c r="P50" i="7" s="1"/>
  <c r="L50" i="7"/>
  <c r="AW50" i="7" s="1"/>
  <c r="AX50" i="7" s="1"/>
  <c r="K50" i="7"/>
  <c r="I50" i="7"/>
  <c r="J50" i="7" s="1"/>
  <c r="A50" i="7"/>
  <c r="AO50" i="7" s="1"/>
  <c r="AV49" i="7"/>
  <c r="AU49" i="7"/>
  <c r="AR49" i="7"/>
  <c r="AQ49" i="7"/>
  <c r="AP49" i="7"/>
  <c r="AO49" i="7"/>
  <c r="AL49" i="7"/>
  <c r="AK49" i="7"/>
  <c r="AJ49" i="7"/>
  <c r="AI49" i="7"/>
  <c r="AH49" i="7"/>
  <c r="AG49" i="7"/>
  <c r="AF49" i="7"/>
  <c r="AD49" i="7"/>
  <c r="AC49" i="7"/>
  <c r="AA49" i="7"/>
  <c r="AB49" i="7" s="1"/>
  <c r="X49" i="7"/>
  <c r="W49" i="7"/>
  <c r="V49" i="7"/>
  <c r="U49" i="7"/>
  <c r="R49" i="7"/>
  <c r="Q49" i="7"/>
  <c r="O49" i="7"/>
  <c r="P49" i="7" s="1"/>
  <c r="L49" i="7"/>
  <c r="K49" i="7"/>
  <c r="J49" i="7"/>
  <c r="I49" i="7"/>
  <c r="A49" i="7"/>
  <c r="AE49" i="7" s="1"/>
  <c r="AV48" i="7"/>
  <c r="AU48" i="7"/>
  <c r="AR48" i="7"/>
  <c r="AQ48" i="7"/>
  <c r="AP48" i="7"/>
  <c r="AL48" i="7"/>
  <c r="AK48" i="7"/>
  <c r="AJ48" i="7"/>
  <c r="AI48" i="7"/>
  <c r="AH48" i="7"/>
  <c r="AG48" i="7"/>
  <c r="AF48" i="7"/>
  <c r="AD48" i="7"/>
  <c r="AC48" i="7"/>
  <c r="AB48" i="7"/>
  <c r="AA48" i="7"/>
  <c r="X48" i="7"/>
  <c r="W48" i="7"/>
  <c r="V48" i="7"/>
  <c r="U48" i="7"/>
  <c r="R48" i="7"/>
  <c r="Q48" i="7"/>
  <c r="O48" i="7"/>
  <c r="P48" i="7" s="1"/>
  <c r="L48" i="7"/>
  <c r="K48" i="7"/>
  <c r="J48" i="7"/>
  <c r="I48" i="7"/>
  <c r="A48" i="7"/>
  <c r="AW47" i="7"/>
  <c r="AX47" i="7" s="1"/>
  <c r="AV47" i="7"/>
  <c r="AU47" i="7"/>
  <c r="AR47" i="7"/>
  <c r="AQ47" i="7"/>
  <c r="AP47" i="7"/>
  <c r="AL47" i="7"/>
  <c r="AK47" i="7"/>
  <c r="AJ47" i="7"/>
  <c r="AI47" i="7"/>
  <c r="AH47" i="7"/>
  <c r="AG47" i="7"/>
  <c r="AF47" i="7"/>
  <c r="AE47" i="7"/>
  <c r="AD47" i="7"/>
  <c r="AC47" i="7"/>
  <c r="AB47" i="7"/>
  <c r="AA47" i="7"/>
  <c r="X47" i="7"/>
  <c r="W47" i="7"/>
  <c r="U47" i="7"/>
  <c r="V47" i="7" s="1"/>
  <c r="R47" i="7"/>
  <c r="Q47" i="7"/>
  <c r="O47" i="7"/>
  <c r="P47" i="7" s="1"/>
  <c r="L47" i="7"/>
  <c r="K47" i="7"/>
  <c r="I47" i="7"/>
  <c r="J47" i="7" s="1"/>
  <c r="A47" i="7"/>
  <c r="AO47" i="7" s="1"/>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J46" i="7"/>
  <c r="I46" i="7"/>
  <c r="A46" i="7"/>
  <c r="AO46" i="7" s="1"/>
  <c r="AV45" i="7"/>
  <c r="AU45" i="7"/>
  <c r="AR45" i="7"/>
  <c r="AQ45" i="7"/>
  <c r="AP45" i="7"/>
  <c r="AO45" i="7"/>
  <c r="AL45" i="7"/>
  <c r="AK45" i="7"/>
  <c r="AJ45" i="7"/>
  <c r="AI45" i="7"/>
  <c r="AH45" i="7"/>
  <c r="AG45" i="7"/>
  <c r="AF45" i="7"/>
  <c r="AD45" i="7"/>
  <c r="AC45" i="7"/>
  <c r="AA45" i="7"/>
  <c r="AB45" i="7" s="1"/>
  <c r="X45" i="7"/>
  <c r="W45" i="7"/>
  <c r="V45" i="7"/>
  <c r="U45" i="7"/>
  <c r="R45" i="7"/>
  <c r="AM45" i="7" s="1"/>
  <c r="AN45" i="7" s="1"/>
  <c r="Q45" i="7"/>
  <c r="P45" i="7"/>
  <c r="O45" i="7"/>
  <c r="L45" i="7"/>
  <c r="K45" i="7"/>
  <c r="J45" i="7"/>
  <c r="I45" i="7"/>
  <c r="A45" i="7"/>
  <c r="AE45" i="7" s="1"/>
  <c r="AV44" i="7"/>
  <c r="AU44" i="7"/>
  <c r="AT44" i="7"/>
  <c r="AS44" i="7"/>
  <c r="AR44" i="7"/>
  <c r="AQ44" i="7"/>
  <c r="AP44" i="7"/>
  <c r="AO44" i="7"/>
  <c r="AM44" i="7"/>
  <c r="AN44" i="7" s="1"/>
  <c r="AL44" i="7"/>
  <c r="AK44" i="7"/>
  <c r="AJ44" i="7"/>
  <c r="AI44" i="7"/>
  <c r="AH44" i="7"/>
  <c r="AG44" i="7"/>
  <c r="AF44" i="7"/>
  <c r="AE44" i="7"/>
  <c r="AD44" i="7"/>
  <c r="AC44" i="7"/>
  <c r="AB44" i="7"/>
  <c r="AA44" i="7"/>
  <c r="X44" i="7"/>
  <c r="AW44" i="7" s="1"/>
  <c r="AX44" i="7" s="1"/>
  <c r="W44" i="7"/>
  <c r="U44" i="7"/>
  <c r="V44" i="7" s="1"/>
  <c r="R44" i="7"/>
  <c r="Q44" i="7"/>
  <c r="O44" i="7"/>
  <c r="P44" i="7" s="1"/>
  <c r="L44" i="7"/>
  <c r="K44" i="7"/>
  <c r="I44" i="7"/>
  <c r="J44" i="7" s="1"/>
  <c r="A44" i="7"/>
  <c r="AV43" i="7"/>
  <c r="AU43" i="7"/>
  <c r="AS43" i="7"/>
  <c r="AR43" i="7"/>
  <c r="AQ43" i="7"/>
  <c r="AP43" i="7"/>
  <c r="AL43" i="7"/>
  <c r="AK43" i="7"/>
  <c r="AJ43" i="7"/>
  <c r="AI43" i="7"/>
  <c r="AH43" i="7"/>
  <c r="AG43" i="7"/>
  <c r="AF43" i="7"/>
  <c r="AD43" i="7"/>
  <c r="AC43" i="7"/>
  <c r="AB43" i="7"/>
  <c r="AA43" i="7"/>
  <c r="X43" i="7"/>
  <c r="AM43" i="7" s="1"/>
  <c r="AN43" i="7" s="1"/>
  <c r="W43" i="7"/>
  <c r="U43" i="7"/>
  <c r="V43" i="7" s="1"/>
  <c r="R43" i="7"/>
  <c r="Q43" i="7"/>
  <c r="O43" i="7"/>
  <c r="P43" i="7" s="1"/>
  <c r="L43" i="7"/>
  <c r="K43" i="7"/>
  <c r="J43" i="7"/>
  <c r="I43" i="7"/>
  <c r="A43" i="7"/>
  <c r="AO43" i="7" s="1"/>
  <c r="AV42" i="7"/>
  <c r="AU42" i="7"/>
  <c r="AS42" i="7"/>
  <c r="AR42" i="7"/>
  <c r="AQ42" i="7"/>
  <c r="AP42" i="7"/>
  <c r="AO42" i="7"/>
  <c r="AM42" i="7"/>
  <c r="AN42" i="7" s="1"/>
  <c r="AL42" i="7"/>
  <c r="AK42" i="7"/>
  <c r="AJ42" i="7"/>
  <c r="AI42" i="7"/>
  <c r="AH42" i="7"/>
  <c r="AG42" i="7"/>
  <c r="AF42" i="7"/>
  <c r="AD42" i="7"/>
  <c r="AC42" i="7"/>
  <c r="AB42" i="7"/>
  <c r="AA42" i="7"/>
  <c r="X42" i="7"/>
  <c r="W42" i="7"/>
  <c r="U42" i="7"/>
  <c r="V42" i="7" s="1"/>
  <c r="R42" i="7"/>
  <c r="Q42" i="7"/>
  <c r="O42" i="7"/>
  <c r="P42" i="7" s="1"/>
  <c r="L42" i="7"/>
  <c r="K42" i="7"/>
  <c r="I42" i="7"/>
  <c r="J42" i="7" s="1"/>
  <c r="A42" i="7"/>
  <c r="AE42" i="7" s="1"/>
  <c r="AV41" i="7"/>
  <c r="AU41" i="7"/>
  <c r="AT41" i="7"/>
  <c r="AS41" i="7"/>
  <c r="AR41" i="7"/>
  <c r="AQ41" i="7"/>
  <c r="AP41" i="7"/>
  <c r="AO41" i="7"/>
  <c r="AL41" i="7"/>
  <c r="AK41" i="7"/>
  <c r="AJ41" i="7"/>
  <c r="AI41" i="7"/>
  <c r="AH41" i="7"/>
  <c r="AG41" i="7"/>
  <c r="AF41" i="7"/>
  <c r="AD41" i="7"/>
  <c r="AC41" i="7"/>
  <c r="AB41" i="7"/>
  <c r="AA41" i="7"/>
  <c r="X41" i="7"/>
  <c r="W41" i="7"/>
  <c r="U41" i="7"/>
  <c r="V41" i="7" s="1"/>
  <c r="R41" i="7"/>
  <c r="AW41" i="7" s="1"/>
  <c r="AX41" i="7" s="1"/>
  <c r="Q41" i="7"/>
  <c r="O41" i="7"/>
  <c r="P41" i="7" s="1"/>
  <c r="L41" i="7"/>
  <c r="K41" i="7"/>
  <c r="I41" i="7"/>
  <c r="J41" i="7" s="1"/>
  <c r="A41" i="7"/>
  <c r="AE41" i="7" s="1"/>
  <c r="AV40" i="7"/>
  <c r="AU40" i="7"/>
  <c r="AT40" i="7"/>
  <c r="AS40" i="7"/>
  <c r="AR40" i="7"/>
  <c r="AQ40" i="7"/>
  <c r="AP40" i="7"/>
  <c r="AO40" i="7"/>
  <c r="AL40" i="7"/>
  <c r="AK40" i="7"/>
  <c r="AJ40" i="7"/>
  <c r="AI40" i="7"/>
  <c r="AH40" i="7"/>
  <c r="AG40" i="7"/>
  <c r="AF40" i="7"/>
  <c r="AD40" i="7"/>
  <c r="AC40" i="7"/>
  <c r="AA40" i="7"/>
  <c r="AB40" i="7" s="1"/>
  <c r="AW40" i="7" s="1"/>
  <c r="AX40" i="7" s="1"/>
  <c r="X40" i="7"/>
  <c r="W40" i="7"/>
  <c r="V40" i="7"/>
  <c r="U40" i="7"/>
  <c r="R40" i="7"/>
  <c r="Q40" i="7"/>
  <c r="P40" i="7"/>
  <c r="O40" i="7"/>
  <c r="L40" i="7"/>
  <c r="AM40" i="7" s="1"/>
  <c r="AN40" i="7" s="1"/>
  <c r="K40" i="7"/>
  <c r="J40" i="7"/>
  <c r="I40" i="7"/>
  <c r="A40" i="7"/>
  <c r="AE40" i="7" s="1"/>
  <c r="AV39" i="7"/>
  <c r="AU39" i="7"/>
  <c r="AT39" i="7"/>
  <c r="AS39" i="7"/>
  <c r="AR39" i="7"/>
  <c r="AQ39" i="7"/>
  <c r="AP39" i="7"/>
  <c r="AL39" i="7"/>
  <c r="AK39" i="7"/>
  <c r="AJ39" i="7"/>
  <c r="AI39" i="7"/>
  <c r="AH39" i="7"/>
  <c r="AG39" i="7"/>
  <c r="AF39" i="7"/>
  <c r="AD39" i="7"/>
  <c r="AC39" i="7"/>
  <c r="AB39" i="7"/>
  <c r="AW39" i="7" s="1"/>
  <c r="AX39" i="7" s="1"/>
  <c r="AA39" i="7"/>
  <c r="X39" i="7"/>
  <c r="W39" i="7"/>
  <c r="V39" i="7"/>
  <c r="U39" i="7"/>
  <c r="R39" i="7"/>
  <c r="Q39" i="7"/>
  <c r="P39" i="7"/>
  <c r="O39" i="7"/>
  <c r="L39" i="7"/>
  <c r="AM39" i="7" s="1"/>
  <c r="AN39" i="7" s="1"/>
  <c r="K39" i="7"/>
  <c r="J39" i="7"/>
  <c r="I39" i="7"/>
  <c r="A39" i="7"/>
  <c r="AV38" i="7"/>
  <c r="AU38" i="7"/>
  <c r="AS38" i="7"/>
  <c r="AR38" i="7"/>
  <c r="AQ38" i="7"/>
  <c r="AP38" i="7"/>
  <c r="AL38" i="7"/>
  <c r="AK38" i="7"/>
  <c r="AJ38" i="7"/>
  <c r="AI38" i="7"/>
  <c r="AH38" i="7"/>
  <c r="AG38" i="7"/>
  <c r="AF38" i="7"/>
  <c r="AD38" i="7"/>
  <c r="AC38" i="7"/>
  <c r="AB38" i="7"/>
  <c r="AW38" i="7" s="1"/>
  <c r="AX38" i="7" s="1"/>
  <c r="AA38" i="7"/>
  <c r="X38" i="7"/>
  <c r="W38" i="7"/>
  <c r="U38" i="7"/>
  <c r="V38" i="7" s="1"/>
  <c r="R38" i="7"/>
  <c r="Q38" i="7"/>
  <c r="O38" i="7"/>
  <c r="P38" i="7" s="1"/>
  <c r="L38" i="7"/>
  <c r="AT38" i="7" s="1"/>
  <c r="K38" i="7"/>
  <c r="J38" i="7"/>
  <c r="I38" i="7"/>
  <c r="A38" i="7"/>
  <c r="AO38" i="7" s="1"/>
  <c r="BN37" i="7"/>
  <c r="AV37" i="7"/>
  <c r="AU37" i="7"/>
  <c r="AR37" i="7"/>
  <c r="AQ37" i="7"/>
  <c r="AP37" i="7"/>
  <c r="AL37" i="7"/>
  <c r="AK37" i="7"/>
  <c r="AJ37" i="7"/>
  <c r="AI37" i="7"/>
  <c r="AH37" i="7"/>
  <c r="AG37" i="7"/>
  <c r="AF37" i="7"/>
  <c r="AD37" i="7"/>
  <c r="AC37" i="7"/>
  <c r="AA37" i="7"/>
  <c r="AB37" i="7" s="1"/>
  <c r="X37" i="7"/>
  <c r="W37" i="7"/>
  <c r="V37" i="7"/>
  <c r="U37" i="7"/>
  <c r="R37" i="7"/>
  <c r="Q37" i="7"/>
  <c r="O37" i="7"/>
  <c r="P37" i="7" s="1"/>
  <c r="L37" i="7"/>
  <c r="K37" i="7"/>
  <c r="J37" i="7"/>
  <c r="I37" i="7"/>
  <c r="A37" i="7"/>
  <c r="BN36" i="7"/>
  <c r="BK36" i="7"/>
  <c r="AV36" i="7"/>
  <c r="AU36" i="7"/>
  <c r="AR36" i="7"/>
  <c r="AQ36" i="7"/>
  <c r="AP36" i="7"/>
  <c r="AO36" i="7"/>
  <c r="AM36" i="7"/>
  <c r="AN36" i="7" s="1"/>
  <c r="AL36" i="7"/>
  <c r="AK36" i="7"/>
  <c r="AJ36" i="7"/>
  <c r="AI36" i="7"/>
  <c r="AH36" i="7"/>
  <c r="AG36" i="7"/>
  <c r="AF36" i="7"/>
  <c r="AE36" i="7"/>
  <c r="AD36" i="7"/>
  <c r="AC36" i="7"/>
  <c r="AB36" i="7"/>
  <c r="AA36" i="7"/>
  <c r="X36" i="7"/>
  <c r="W36" i="7"/>
  <c r="U36" i="7"/>
  <c r="V36" i="7" s="1"/>
  <c r="R36" i="7"/>
  <c r="Q36" i="7"/>
  <c r="P36" i="7"/>
  <c r="O36" i="7"/>
  <c r="L36" i="7"/>
  <c r="K36" i="7"/>
  <c r="I36" i="7"/>
  <c r="J36" i="7" s="1"/>
  <c r="A36" i="7"/>
  <c r="BN35" i="7"/>
  <c r="BK35" i="7"/>
  <c r="AV35" i="7"/>
  <c r="AU35" i="7"/>
  <c r="AT35" i="7"/>
  <c r="AS35" i="7"/>
  <c r="AR35" i="7"/>
  <c r="AQ35" i="7"/>
  <c r="AP35" i="7"/>
  <c r="AL35" i="7"/>
  <c r="AK35" i="7"/>
  <c r="AJ35" i="7"/>
  <c r="AI35" i="7"/>
  <c r="AH35" i="7"/>
  <c r="AG35" i="7"/>
  <c r="AF35" i="7"/>
  <c r="AE35" i="7"/>
  <c r="AD35" i="7"/>
  <c r="AC35" i="7"/>
  <c r="AA35" i="7"/>
  <c r="AB35" i="7" s="1"/>
  <c r="AW35" i="7" s="1"/>
  <c r="AX35" i="7" s="1"/>
  <c r="X35" i="7"/>
  <c r="W35" i="7"/>
  <c r="U35" i="7"/>
  <c r="V35" i="7" s="1"/>
  <c r="R35" i="7"/>
  <c r="Q35" i="7"/>
  <c r="P35" i="7"/>
  <c r="O35" i="7"/>
  <c r="L35" i="7"/>
  <c r="AM35" i="7" s="1"/>
  <c r="AN35" i="7" s="1"/>
  <c r="K35" i="7"/>
  <c r="I35" i="7"/>
  <c r="J35" i="7" s="1"/>
  <c r="A35" i="7"/>
  <c r="AO35" i="7" s="1"/>
  <c r="BN34" i="7"/>
  <c r="BK34" i="7"/>
  <c r="AV34" i="7"/>
  <c r="AU34" i="7"/>
  <c r="AR34" i="7"/>
  <c r="AQ34" i="7"/>
  <c r="AP34" i="7"/>
  <c r="AO34" i="7"/>
  <c r="AL34" i="7"/>
  <c r="AK34" i="7"/>
  <c r="AJ34" i="7"/>
  <c r="AI34" i="7"/>
  <c r="AH34" i="7"/>
  <c r="AG34" i="7"/>
  <c r="AF34" i="7"/>
  <c r="AD34" i="7"/>
  <c r="AC34" i="7"/>
  <c r="AB34" i="7"/>
  <c r="AA34" i="7"/>
  <c r="X34" i="7"/>
  <c r="AW34" i="7" s="1"/>
  <c r="AX34" i="7" s="1"/>
  <c r="W34" i="7"/>
  <c r="U34" i="7"/>
  <c r="V34" i="7" s="1"/>
  <c r="R34" i="7"/>
  <c r="Q34" i="7"/>
  <c r="O34" i="7"/>
  <c r="P34" i="7" s="1"/>
  <c r="L34" i="7"/>
  <c r="K34" i="7"/>
  <c r="J34" i="7"/>
  <c r="I34" i="7"/>
  <c r="A34" i="7"/>
  <c r="AE34" i="7" s="1"/>
  <c r="BN33" i="7"/>
  <c r="BK33" i="7"/>
  <c r="AV33" i="7"/>
  <c r="AU33" i="7"/>
  <c r="AT33" i="7"/>
  <c r="AR33" i="7"/>
  <c r="AQ33" i="7"/>
  <c r="AP33" i="7"/>
  <c r="AO33" i="7"/>
  <c r="AL33" i="7"/>
  <c r="AK33" i="7"/>
  <c r="AJ33" i="7"/>
  <c r="AI33" i="7"/>
  <c r="AH33" i="7"/>
  <c r="AG33" i="7"/>
  <c r="AF33" i="7"/>
  <c r="AE33" i="7"/>
  <c r="AD33" i="7"/>
  <c r="AC33" i="7"/>
  <c r="AA33" i="7"/>
  <c r="AB33" i="7" s="1"/>
  <c r="X33" i="7"/>
  <c r="W33" i="7"/>
  <c r="U33" i="7"/>
  <c r="V33" i="7" s="1"/>
  <c r="R33" i="7"/>
  <c r="Q33" i="7"/>
  <c r="P33" i="7"/>
  <c r="O33" i="7"/>
  <c r="L33" i="7"/>
  <c r="K33" i="7"/>
  <c r="I33" i="7"/>
  <c r="J33" i="7" s="1"/>
  <c r="A33" i="7"/>
  <c r="BN32" i="7"/>
  <c r="BK32" i="7"/>
  <c r="AV32" i="7"/>
  <c r="AU32" i="7"/>
  <c r="AT32" i="7"/>
  <c r="AR32" i="7"/>
  <c r="AQ32" i="7"/>
  <c r="AP32" i="7"/>
  <c r="AL32" i="7"/>
  <c r="AK32" i="7"/>
  <c r="AJ32" i="7"/>
  <c r="AI32" i="7"/>
  <c r="AH32" i="7"/>
  <c r="AG32" i="7"/>
  <c r="AF32" i="7"/>
  <c r="AE32" i="7"/>
  <c r="AD32" i="7"/>
  <c r="AC32" i="7"/>
  <c r="AB32" i="7"/>
  <c r="AW32" i="7" s="1"/>
  <c r="AX32" i="7" s="1"/>
  <c r="AA32" i="7"/>
  <c r="X32" i="7"/>
  <c r="W32" i="7"/>
  <c r="V32" i="7"/>
  <c r="U32" i="7"/>
  <c r="R32" i="7"/>
  <c r="Q32" i="7"/>
  <c r="P32" i="7"/>
  <c r="O32" i="7"/>
  <c r="L32" i="7"/>
  <c r="K32" i="7"/>
  <c r="I32" i="7"/>
  <c r="J32" i="7" s="1"/>
  <c r="A32" i="7"/>
  <c r="AO32" i="7" s="1"/>
  <c r="BN31" i="7"/>
  <c r="BK31" i="7"/>
  <c r="AV31" i="7"/>
  <c r="AU31" i="7"/>
  <c r="AR31" i="7"/>
  <c r="AQ31" i="7"/>
  <c r="AP31" i="7"/>
  <c r="AO31" i="7"/>
  <c r="AL31" i="7"/>
  <c r="AK31" i="7"/>
  <c r="AJ31" i="7"/>
  <c r="AI31" i="7"/>
  <c r="AH31" i="7"/>
  <c r="AG31" i="7"/>
  <c r="AF31" i="7"/>
  <c r="AE31" i="7"/>
  <c r="AD31" i="7"/>
  <c r="AC31" i="7"/>
  <c r="AB31" i="7"/>
  <c r="AA31" i="7"/>
  <c r="X31" i="7"/>
  <c r="W31" i="7"/>
  <c r="U31" i="7"/>
  <c r="V31" i="7" s="1"/>
  <c r="R31" i="7"/>
  <c r="Q31" i="7"/>
  <c r="O31" i="7"/>
  <c r="P31" i="7" s="1"/>
  <c r="L31" i="7"/>
  <c r="K31" i="7"/>
  <c r="J31" i="7"/>
  <c r="I31" i="7"/>
  <c r="A31" i="7"/>
  <c r="BN30" i="7"/>
  <c r="BK30" i="7"/>
  <c r="AV30" i="7"/>
  <c r="AU30" i="7"/>
  <c r="AS30" i="7"/>
  <c r="AR30" i="7"/>
  <c r="AQ30" i="7"/>
  <c r="AP30" i="7"/>
  <c r="AO30" i="7"/>
  <c r="AM30" i="7"/>
  <c r="AN30" i="7" s="1"/>
  <c r="AL30" i="7"/>
  <c r="AK30" i="7"/>
  <c r="AJ30" i="7"/>
  <c r="AI30" i="7"/>
  <c r="AH30" i="7"/>
  <c r="AG30" i="7"/>
  <c r="AF30" i="7"/>
  <c r="AE30" i="7"/>
  <c r="AD30" i="7"/>
  <c r="AC30" i="7"/>
  <c r="AA30" i="7"/>
  <c r="AB30" i="7" s="1"/>
  <c r="X30" i="7"/>
  <c r="W30" i="7"/>
  <c r="U30" i="7"/>
  <c r="V30" i="7" s="1"/>
  <c r="R30" i="7"/>
  <c r="Q30" i="7"/>
  <c r="O30" i="7"/>
  <c r="P30" i="7" s="1"/>
  <c r="L30" i="7"/>
  <c r="K30" i="7"/>
  <c r="I30" i="7"/>
  <c r="J30" i="7" s="1"/>
  <c r="A30" i="7"/>
  <c r="BN29" i="7"/>
  <c r="BK29" i="7"/>
  <c r="AW29" i="7"/>
  <c r="AX29" i="7" s="1"/>
  <c r="AV29" i="7"/>
  <c r="AU29" i="7"/>
  <c r="AT29" i="7"/>
  <c r="AS29" i="7"/>
  <c r="AR29" i="7"/>
  <c r="AQ29" i="7"/>
  <c r="AP29" i="7"/>
  <c r="AL29" i="7"/>
  <c r="AK29" i="7"/>
  <c r="AJ29" i="7"/>
  <c r="AI29" i="7"/>
  <c r="AH29" i="7"/>
  <c r="AG29" i="7"/>
  <c r="AF29" i="7"/>
  <c r="AE29" i="7"/>
  <c r="AD29" i="7"/>
  <c r="AC29" i="7"/>
  <c r="AB29" i="7"/>
  <c r="AA29" i="7"/>
  <c r="X29" i="7"/>
  <c r="W29" i="7"/>
  <c r="V29" i="7"/>
  <c r="U29" i="7"/>
  <c r="R29" i="7"/>
  <c r="Q29" i="7"/>
  <c r="O29" i="7"/>
  <c r="P29" i="7" s="1"/>
  <c r="L29" i="7"/>
  <c r="K29" i="7"/>
  <c r="I29" i="7"/>
  <c r="J29" i="7" s="1"/>
  <c r="A29" i="7"/>
  <c r="AO29" i="7" s="1"/>
  <c r="BN28" i="7"/>
  <c r="BK28" i="7"/>
  <c r="AW28" i="7"/>
  <c r="AX28" i="7" s="1"/>
  <c r="AV28" i="7"/>
  <c r="AU28" i="7"/>
  <c r="AR28" i="7"/>
  <c r="AQ28" i="7"/>
  <c r="AP28" i="7"/>
  <c r="AO28" i="7"/>
  <c r="AL28" i="7"/>
  <c r="AK28" i="7"/>
  <c r="AJ28" i="7"/>
  <c r="AI28" i="7"/>
  <c r="AH28" i="7"/>
  <c r="AG28" i="7"/>
  <c r="AF28" i="7"/>
  <c r="AE28" i="7"/>
  <c r="AD28" i="7"/>
  <c r="AC28" i="7"/>
  <c r="AB28" i="7"/>
  <c r="AA28" i="7"/>
  <c r="X28" i="7"/>
  <c r="W28" i="7"/>
  <c r="U28" i="7"/>
  <c r="V28" i="7" s="1"/>
  <c r="R28" i="7"/>
  <c r="Q28" i="7"/>
  <c r="O28" i="7"/>
  <c r="P28" i="7" s="1"/>
  <c r="L28" i="7"/>
  <c r="K28" i="7"/>
  <c r="J28" i="7"/>
  <c r="I28" i="7"/>
  <c r="A28" i="7"/>
  <c r="BN27" i="7"/>
  <c r="BK27" i="7"/>
  <c r="AV27" i="7"/>
  <c r="AU27" i="7"/>
  <c r="AR27" i="7"/>
  <c r="AQ27" i="7"/>
  <c r="AP27" i="7"/>
  <c r="AO27" i="7"/>
  <c r="AL27" i="7"/>
  <c r="AK27" i="7"/>
  <c r="AJ27" i="7"/>
  <c r="AI27" i="7"/>
  <c r="AH27" i="7"/>
  <c r="AG27" i="7"/>
  <c r="AF27" i="7"/>
  <c r="AD27" i="7"/>
  <c r="AC27" i="7"/>
  <c r="AA27" i="7"/>
  <c r="AB27" i="7" s="1"/>
  <c r="X27" i="7"/>
  <c r="W27" i="7"/>
  <c r="U27" i="7"/>
  <c r="V27" i="7" s="1"/>
  <c r="R27" i="7"/>
  <c r="Q27" i="7"/>
  <c r="P27" i="7"/>
  <c r="O27" i="7"/>
  <c r="L27" i="7"/>
  <c r="K27" i="7"/>
  <c r="J27" i="7"/>
  <c r="I27" i="7"/>
  <c r="A27" i="7"/>
  <c r="AE27" i="7" s="1"/>
  <c r="BN26" i="7"/>
  <c r="BK26" i="7"/>
  <c r="AV26" i="7"/>
  <c r="AU26" i="7"/>
  <c r="AT26" i="7"/>
  <c r="AR26" i="7"/>
  <c r="AQ26" i="7"/>
  <c r="AP26" i="7"/>
  <c r="AO26" i="7"/>
  <c r="AL26" i="7"/>
  <c r="AK26" i="7"/>
  <c r="AJ26" i="7"/>
  <c r="AI26" i="7"/>
  <c r="AH26" i="7"/>
  <c r="AG26" i="7"/>
  <c r="AF26" i="7"/>
  <c r="AD26" i="7"/>
  <c r="AC26" i="7"/>
  <c r="AA26" i="7"/>
  <c r="AB26" i="7" s="1"/>
  <c r="X26" i="7"/>
  <c r="W26" i="7"/>
  <c r="U26" i="7"/>
  <c r="V26" i="7" s="1"/>
  <c r="R26" i="7"/>
  <c r="AW26" i="7" s="1"/>
  <c r="AX26" i="7" s="1"/>
  <c r="Q26" i="7"/>
  <c r="P26" i="7"/>
  <c r="O26" i="7"/>
  <c r="L26" i="7"/>
  <c r="AS26" i="7" s="1"/>
  <c r="K26" i="7"/>
  <c r="J26" i="7"/>
  <c r="I26" i="7"/>
  <c r="A26" i="7"/>
  <c r="AE26" i="7" s="1"/>
  <c r="BN25" i="7"/>
  <c r="BK25" i="7"/>
  <c r="AV25" i="7"/>
  <c r="AU25" i="7"/>
  <c r="AT25" i="7"/>
  <c r="AS25" i="7"/>
  <c r="AR25" i="7"/>
  <c r="AQ25" i="7"/>
  <c r="AP25" i="7"/>
  <c r="AL25" i="7"/>
  <c r="AK25" i="7"/>
  <c r="AJ25" i="7"/>
  <c r="AI25" i="7"/>
  <c r="AH25" i="7"/>
  <c r="AG25" i="7"/>
  <c r="AF25" i="7"/>
  <c r="AD25" i="7"/>
  <c r="AC25" i="7"/>
  <c r="AA25" i="7"/>
  <c r="AB25" i="7" s="1"/>
  <c r="AW25" i="7" s="1"/>
  <c r="AX25" i="7" s="1"/>
  <c r="X25" i="7"/>
  <c r="W25" i="7"/>
  <c r="U25" i="7"/>
  <c r="V25" i="7" s="1"/>
  <c r="R25" i="7"/>
  <c r="Q25" i="7"/>
  <c r="P25" i="7"/>
  <c r="O25" i="7"/>
  <c r="L25" i="7"/>
  <c r="AM25" i="7" s="1"/>
  <c r="AN25" i="7" s="1"/>
  <c r="K25" i="7"/>
  <c r="I25" i="7"/>
  <c r="J25" i="7" s="1"/>
  <c r="A25" i="7"/>
  <c r="AO25" i="7" s="1"/>
  <c r="BN24" i="7"/>
  <c r="BK24" i="7"/>
  <c r="AV24" i="7"/>
  <c r="AU24" i="7"/>
  <c r="AR24" i="7"/>
  <c r="AQ24" i="7"/>
  <c r="AP24" i="7"/>
  <c r="AL24" i="7"/>
  <c r="AK24" i="7"/>
  <c r="AJ24" i="7"/>
  <c r="AI24" i="7"/>
  <c r="AH24" i="7"/>
  <c r="AG24" i="7"/>
  <c r="AF24" i="7"/>
  <c r="AD24" i="7"/>
  <c r="AC24" i="7"/>
  <c r="AA24" i="7"/>
  <c r="AB24" i="7" s="1"/>
  <c r="X24" i="7"/>
  <c r="W24" i="7"/>
  <c r="U24" i="7"/>
  <c r="V24" i="7" s="1"/>
  <c r="R24" i="7"/>
  <c r="Q24" i="7"/>
  <c r="P24" i="7"/>
  <c r="O24" i="7"/>
  <c r="L24" i="7"/>
  <c r="AM24" i="7" s="1"/>
  <c r="AN24" i="7" s="1"/>
  <c r="K24" i="7"/>
  <c r="J24" i="7"/>
  <c r="I24" i="7"/>
  <c r="A24" i="7"/>
  <c r="AO24" i="7" s="1"/>
  <c r="BN23" i="7"/>
  <c r="BK23" i="7"/>
  <c r="AV23" i="7"/>
  <c r="AU23" i="7"/>
  <c r="AT23" i="7"/>
  <c r="AS23" i="7"/>
  <c r="AR23" i="7"/>
  <c r="AQ23" i="7"/>
  <c r="AP23" i="7"/>
  <c r="AO23" i="7"/>
  <c r="AM23" i="7"/>
  <c r="AN23" i="7" s="1"/>
  <c r="AL23" i="7"/>
  <c r="AK23" i="7"/>
  <c r="AJ23" i="7"/>
  <c r="AI23" i="7"/>
  <c r="AH23" i="7"/>
  <c r="AG23" i="7"/>
  <c r="AF23" i="7"/>
  <c r="AD23" i="7"/>
  <c r="AC23" i="7"/>
  <c r="AA23" i="7"/>
  <c r="AB23" i="7" s="1"/>
  <c r="X23" i="7"/>
  <c r="W23" i="7"/>
  <c r="V23" i="7"/>
  <c r="U23" i="7"/>
  <c r="R23" i="7"/>
  <c r="Q23" i="7"/>
  <c r="P23" i="7"/>
  <c r="O23" i="7"/>
  <c r="L23" i="7"/>
  <c r="K23" i="7"/>
  <c r="I23" i="7"/>
  <c r="J23" i="7" s="1"/>
  <c r="A23" i="7"/>
  <c r="AE23" i="7" s="1"/>
  <c r="BN22" i="7"/>
  <c r="BK22" i="7"/>
  <c r="AV22" i="7"/>
  <c r="AU22" i="7"/>
  <c r="AT22" i="7"/>
  <c r="AS22" i="7"/>
  <c r="AR22" i="7"/>
  <c r="AQ22" i="7"/>
  <c r="AP22" i="7"/>
  <c r="AL22" i="7"/>
  <c r="AK22" i="7"/>
  <c r="AJ22" i="7"/>
  <c r="AI22" i="7"/>
  <c r="AH22" i="7"/>
  <c r="AG22" i="7"/>
  <c r="AF22" i="7"/>
  <c r="AD22" i="7"/>
  <c r="AC22" i="7"/>
  <c r="AA22" i="7"/>
  <c r="AB22" i="7" s="1"/>
  <c r="AW22" i="7" s="1"/>
  <c r="AX22" i="7" s="1"/>
  <c r="X22" i="7"/>
  <c r="W22" i="7"/>
  <c r="U22" i="7"/>
  <c r="V22" i="7" s="1"/>
  <c r="R22" i="7"/>
  <c r="Q22" i="7"/>
  <c r="P22" i="7"/>
  <c r="O22" i="7"/>
  <c r="L22" i="7"/>
  <c r="AM22" i="7" s="1"/>
  <c r="AN22" i="7" s="1"/>
  <c r="K22" i="7"/>
  <c r="J22" i="7"/>
  <c r="I22" i="7"/>
  <c r="A22" i="7"/>
  <c r="AO22" i="7" s="1"/>
  <c r="BN21" i="7"/>
  <c r="BK21" i="7"/>
  <c r="AW21" i="7"/>
  <c r="AX21" i="7" s="1"/>
  <c r="AV21" i="7"/>
  <c r="AU21" i="7"/>
  <c r="AR21" i="7"/>
  <c r="AQ21" i="7"/>
  <c r="AP21" i="7"/>
  <c r="AO21" i="7"/>
  <c r="AL21" i="7"/>
  <c r="AK21" i="7"/>
  <c r="AJ21" i="7"/>
  <c r="AI21" i="7"/>
  <c r="AH21" i="7"/>
  <c r="AG21" i="7"/>
  <c r="AF21" i="7"/>
  <c r="AD21" i="7"/>
  <c r="AC21" i="7"/>
  <c r="AB21" i="7"/>
  <c r="AA21" i="7"/>
  <c r="X21" i="7"/>
  <c r="W21" i="7"/>
  <c r="U21" i="7"/>
  <c r="V21" i="7" s="1"/>
  <c r="R21" i="7"/>
  <c r="Q21" i="7"/>
  <c r="O21" i="7"/>
  <c r="P21" i="7" s="1"/>
  <c r="L21" i="7"/>
  <c r="K21" i="7"/>
  <c r="J21" i="7"/>
  <c r="I21" i="7"/>
  <c r="A21" i="7"/>
  <c r="AE21" i="7" s="1"/>
  <c r="BN20" i="7"/>
  <c r="BK20" i="7"/>
  <c r="AV20" i="7"/>
  <c r="AU20" i="7"/>
  <c r="AT20" i="7"/>
  <c r="AS20" i="7"/>
  <c r="AR20" i="7"/>
  <c r="AQ20" i="7"/>
  <c r="AP20" i="7"/>
  <c r="AO20" i="7"/>
  <c r="AM20" i="7"/>
  <c r="AN20" i="7" s="1"/>
  <c r="AL20" i="7"/>
  <c r="AK20" i="7"/>
  <c r="AJ20" i="7"/>
  <c r="AI20" i="7"/>
  <c r="AH20" i="7"/>
  <c r="AG20" i="7"/>
  <c r="AF20" i="7"/>
  <c r="AD20" i="7"/>
  <c r="AC20" i="7"/>
  <c r="AA20" i="7"/>
  <c r="AB20" i="7" s="1"/>
  <c r="X20" i="7"/>
  <c r="AW20" i="7" s="1"/>
  <c r="AX20" i="7" s="1"/>
  <c r="W20" i="7"/>
  <c r="U20" i="7"/>
  <c r="V20" i="7" s="1"/>
  <c r="R20" i="7"/>
  <c r="Q20" i="7"/>
  <c r="O20" i="7"/>
  <c r="P20" i="7" s="1"/>
  <c r="L20" i="7"/>
  <c r="K20" i="7"/>
  <c r="I20" i="7"/>
  <c r="J20" i="7" s="1"/>
  <c r="A20" i="7"/>
  <c r="AE20" i="7" s="1"/>
  <c r="BN19" i="7"/>
  <c r="BK19" i="7"/>
  <c r="AV19" i="7"/>
  <c r="AU19" i="7"/>
  <c r="AT19" i="7"/>
  <c r="AR19" i="7"/>
  <c r="AQ19" i="7"/>
  <c r="AP19" i="7"/>
  <c r="AL19" i="7"/>
  <c r="AK19" i="7"/>
  <c r="AJ19" i="7"/>
  <c r="AI19" i="7"/>
  <c r="AH19" i="7"/>
  <c r="AG19" i="7"/>
  <c r="AF19" i="7"/>
  <c r="AD19" i="7"/>
  <c r="AC19" i="7"/>
  <c r="AB19" i="7"/>
  <c r="AW19" i="7" s="1"/>
  <c r="AX19" i="7" s="1"/>
  <c r="AA19" i="7"/>
  <c r="X19" i="7"/>
  <c r="W19" i="7"/>
  <c r="U19" i="7"/>
  <c r="V19" i="7" s="1"/>
  <c r="R19" i="7"/>
  <c r="Q19" i="7"/>
  <c r="O19" i="7"/>
  <c r="P19" i="7" s="1"/>
  <c r="L19" i="7"/>
  <c r="K19" i="7"/>
  <c r="J19" i="7"/>
  <c r="I19" i="7"/>
  <c r="A19" i="7"/>
  <c r="AO19" i="7" s="1"/>
  <c r="BN18" i="7"/>
  <c r="BK18" i="7"/>
  <c r="AV18" i="7"/>
  <c r="AU18" i="7"/>
  <c r="AT18" i="7"/>
  <c r="AR18" i="7"/>
  <c r="AQ18" i="7"/>
  <c r="AP18" i="7"/>
  <c r="AO18" i="7"/>
  <c r="AL18" i="7"/>
  <c r="AK18" i="7"/>
  <c r="AJ18" i="7"/>
  <c r="AI18" i="7"/>
  <c r="AH18" i="7"/>
  <c r="AG18" i="7"/>
  <c r="AF18" i="7"/>
  <c r="AD18" i="7"/>
  <c r="AC18" i="7"/>
  <c r="AB18" i="7"/>
  <c r="AA18" i="7"/>
  <c r="X18" i="7"/>
  <c r="W18" i="7"/>
  <c r="U18" i="7"/>
  <c r="V18" i="7" s="1"/>
  <c r="R18" i="7"/>
  <c r="AM18" i="7" s="1"/>
  <c r="AN18" i="7" s="1"/>
  <c r="Q18" i="7"/>
  <c r="O18" i="7"/>
  <c r="P18" i="7" s="1"/>
  <c r="L18" i="7"/>
  <c r="K18" i="7"/>
  <c r="I18" i="7"/>
  <c r="J18" i="7" s="1"/>
  <c r="A18" i="7"/>
  <c r="AE18" i="7" s="1"/>
  <c r="BN17" i="7"/>
  <c r="BK17" i="7"/>
  <c r="AV17" i="7"/>
  <c r="AU17" i="7"/>
  <c r="AR17" i="7"/>
  <c r="AQ17" i="7"/>
  <c r="AP17" i="7"/>
  <c r="AL17" i="7"/>
  <c r="AK17" i="7"/>
  <c r="AJ17" i="7"/>
  <c r="AI17" i="7"/>
  <c r="AH17" i="7"/>
  <c r="AG17" i="7"/>
  <c r="AF17" i="7"/>
  <c r="AD17" i="7"/>
  <c r="AC17" i="7"/>
  <c r="AB17" i="7"/>
  <c r="AA17" i="7"/>
  <c r="X17" i="7"/>
  <c r="W17" i="7"/>
  <c r="V17" i="7"/>
  <c r="U17" i="7"/>
  <c r="R17" i="7"/>
  <c r="Q17" i="7"/>
  <c r="O17" i="7"/>
  <c r="P17" i="7" s="1"/>
  <c r="L17" i="7"/>
  <c r="K17" i="7"/>
  <c r="J17" i="7"/>
  <c r="I17" i="7"/>
  <c r="A17" i="7"/>
  <c r="BN16" i="7"/>
  <c r="BK16" i="7"/>
  <c r="AW16" i="7"/>
  <c r="AX16" i="7" s="1"/>
  <c r="AV16" i="7"/>
  <c r="AU16" i="7"/>
  <c r="AT16" i="7"/>
  <c r="AS16" i="7"/>
  <c r="AR16" i="7"/>
  <c r="AQ16" i="7"/>
  <c r="AP16" i="7"/>
  <c r="AO16" i="7"/>
  <c r="AM16" i="7"/>
  <c r="AN16" i="7" s="1"/>
  <c r="AL16" i="7"/>
  <c r="AK16" i="7"/>
  <c r="AJ16" i="7"/>
  <c r="AI16" i="7"/>
  <c r="AI98" i="7" s="1"/>
  <c r="AH16" i="7"/>
  <c r="AG16" i="7"/>
  <c r="AF16" i="7"/>
  <c r="AE16" i="7"/>
  <c r="AD16" i="7"/>
  <c r="AC16" i="7"/>
  <c r="AB16" i="7"/>
  <c r="AA16" i="7"/>
  <c r="X16" i="7"/>
  <c r="W16" i="7"/>
  <c r="U16" i="7"/>
  <c r="V16" i="7" s="1"/>
  <c r="R16" i="7"/>
  <c r="Q16" i="7"/>
  <c r="O16" i="7"/>
  <c r="P16" i="7" s="1"/>
  <c r="L16" i="7"/>
  <c r="K16" i="7"/>
  <c r="I16" i="7"/>
  <c r="J16" i="7" s="1"/>
  <c r="A16" i="7"/>
  <c r="BN15" i="7"/>
  <c r="BK15" i="7"/>
  <c r="AV15" i="7"/>
  <c r="AU15" i="7"/>
  <c r="AT15" i="7"/>
  <c r="AS15" i="7"/>
  <c r="AR15" i="7"/>
  <c r="AQ15" i="7"/>
  <c r="AP15" i="7"/>
  <c r="AP98" i="7" s="1"/>
  <c r="BL46" i="7" s="1"/>
  <c r="AL15" i="7"/>
  <c r="AK15" i="7"/>
  <c r="AJ15" i="7"/>
  <c r="AI15" i="7"/>
  <c r="AH15" i="7"/>
  <c r="AG15" i="7"/>
  <c r="AF15" i="7"/>
  <c r="AD15" i="7"/>
  <c r="AC15" i="7"/>
  <c r="AB15" i="7"/>
  <c r="AA15" i="7"/>
  <c r="X15" i="7"/>
  <c r="W15" i="7"/>
  <c r="V15" i="7"/>
  <c r="U15" i="7"/>
  <c r="R15" i="7"/>
  <c r="AM15" i="7" s="1"/>
  <c r="AN15" i="7" s="1"/>
  <c r="Q15" i="7"/>
  <c r="P15" i="7"/>
  <c r="O15" i="7"/>
  <c r="L15" i="7"/>
  <c r="K15" i="7"/>
  <c r="I15" i="7"/>
  <c r="J15" i="7" s="1"/>
  <c r="A15" i="7"/>
  <c r="BN14" i="7"/>
  <c r="BK14" i="7"/>
  <c r="AV14" i="7"/>
  <c r="AU14" i="7"/>
  <c r="AT14" i="7"/>
  <c r="AS14" i="7"/>
  <c r="AR14" i="7"/>
  <c r="AQ14" i="7"/>
  <c r="AP14" i="7"/>
  <c r="AO14" i="7"/>
  <c r="AL14" i="7"/>
  <c r="AK14" i="7"/>
  <c r="AJ14" i="7"/>
  <c r="AI14" i="7"/>
  <c r="AH14" i="7"/>
  <c r="AG14" i="7"/>
  <c r="AF14" i="7"/>
  <c r="AE14" i="7"/>
  <c r="AD14" i="7"/>
  <c r="AC14" i="7"/>
  <c r="AB14" i="7"/>
  <c r="AA14" i="7"/>
  <c r="X14" i="7"/>
  <c r="W14" i="7"/>
  <c r="U14" i="7"/>
  <c r="V14" i="7" s="1"/>
  <c r="R14" i="7"/>
  <c r="Q14" i="7"/>
  <c r="P14" i="7"/>
  <c r="O14" i="7"/>
  <c r="L14" i="7"/>
  <c r="K14" i="7"/>
  <c r="I14" i="7"/>
  <c r="J14" i="7" s="1"/>
  <c r="A14" i="7"/>
  <c r="BN13" i="7"/>
  <c r="BK13" i="7"/>
  <c r="AV13" i="7"/>
  <c r="AU13" i="7"/>
  <c r="AS13" i="7"/>
  <c r="AR13" i="7"/>
  <c r="AQ13" i="7"/>
  <c r="AP13" i="7"/>
  <c r="AL13" i="7"/>
  <c r="AK13" i="7"/>
  <c r="AJ13" i="7"/>
  <c r="AI13" i="7"/>
  <c r="AH13" i="7"/>
  <c r="AG13" i="7"/>
  <c r="AF13" i="7"/>
  <c r="AD13" i="7"/>
  <c r="AC13" i="7"/>
  <c r="AB13" i="7"/>
  <c r="AA13" i="7"/>
  <c r="X13" i="7"/>
  <c r="AW13" i="7" s="1"/>
  <c r="AX13" i="7" s="1"/>
  <c r="W13" i="7"/>
  <c r="V13" i="7"/>
  <c r="U13" i="7"/>
  <c r="R13" i="7"/>
  <c r="Q13" i="7"/>
  <c r="P13" i="7"/>
  <c r="O13" i="7"/>
  <c r="L13" i="7"/>
  <c r="K13" i="7"/>
  <c r="J13" i="7"/>
  <c r="I13" i="7"/>
  <c r="A13" i="7"/>
  <c r="BN12" i="7"/>
  <c r="BK12" i="7"/>
  <c r="AW12" i="7"/>
  <c r="AX12" i="7" s="1"/>
  <c r="AV12" i="7"/>
  <c r="AU12" i="7"/>
  <c r="AR12" i="7"/>
  <c r="AQ12" i="7"/>
  <c r="AP12" i="7"/>
  <c r="AO12" i="7"/>
  <c r="AL12" i="7"/>
  <c r="AK12" i="7"/>
  <c r="AJ12" i="7"/>
  <c r="AI12" i="7"/>
  <c r="AH12" i="7"/>
  <c r="AG12" i="7"/>
  <c r="AF12" i="7"/>
  <c r="AE12" i="7"/>
  <c r="AD12" i="7"/>
  <c r="AC12" i="7"/>
  <c r="AB12" i="7"/>
  <c r="AA12" i="7"/>
  <c r="X12" i="7"/>
  <c r="W12" i="7"/>
  <c r="U12" i="7"/>
  <c r="V12" i="7" s="1"/>
  <c r="R12" i="7"/>
  <c r="Q12" i="7"/>
  <c r="P12" i="7"/>
  <c r="O12" i="7"/>
  <c r="L12" i="7"/>
  <c r="K12" i="7"/>
  <c r="I12" i="7"/>
  <c r="J12" i="7" s="1"/>
  <c r="A12" i="7"/>
  <c r="BN11" i="7"/>
  <c r="BK11" i="7"/>
  <c r="AV11" i="7"/>
  <c r="AU11" i="7"/>
  <c r="AT11" i="7"/>
  <c r="AS11" i="7"/>
  <c r="AR11" i="7"/>
  <c r="AQ11" i="7"/>
  <c r="AP11" i="7"/>
  <c r="AO11" i="7"/>
  <c r="AL11" i="7"/>
  <c r="AK11" i="7"/>
  <c r="AJ11" i="7"/>
  <c r="AI11" i="7"/>
  <c r="AH11" i="7"/>
  <c r="AG11" i="7"/>
  <c r="AF11" i="7"/>
  <c r="AD11" i="7"/>
  <c r="AC11" i="7"/>
  <c r="AA11" i="7"/>
  <c r="AB11" i="7" s="1"/>
  <c r="X11" i="7"/>
  <c r="W11" i="7"/>
  <c r="U11" i="7"/>
  <c r="V11" i="7" s="1"/>
  <c r="R11" i="7"/>
  <c r="AM11" i="7" s="1"/>
  <c r="AN11" i="7" s="1"/>
  <c r="Q11" i="7"/>
  <c r="O11" i="7"/>
  <c r="P11" i="7" s="1"/>
  <c r="L11" i="7"/>
  <c r="AW11" i="7" s="1"/>
  <c r="AX11" i="7" s="1"/>
  <c r="K11" i="7"/>
  <c r="J11" i="7"/>
  <c r="I11" i="7"/>
  <c r="A11" i="7"/>
  <c r="AE11" i="7" s="1"/>
  <c r="L148" i="4"/>
  <c r="W108" i="4"/>
  <c r="Q108" i="4"/>
  <c r="K108" i="4"/>
  <c r="Y104" i="4"/>
  <c r="K104" i="4"/>
  <c r="L104" i="4" s="1"/>
  <c r="W96" i="4"/>
  <c r="Q96" i="4"/>
  <c r="K96" i="4"/>
  <c r="W83" i="4"/>
  <c r="W80" i="4"/>
  <c r="N98" i="4" l="1"/>
  <c r="AA98" i="4"/>
  <c r="AB98" i="4" s="1"/>
  <c r="S58" i="4"/>
  <c r="M75" i="4"/>
  <c r="S75" i="4"/>
  <c r="Q69" i="4"/>
  <c r="K59" i="4"/>
  <c r="L59" i="4" s="1"/>
  <c r="R70" i="4"/>
  <c r="T70" i="4" s="1"/>
  <c r="Y26" i="4"/>
  <c r="K69" i="4"/>
  <c r="L69" i="4" s="1"/>
  <c r="W59" i="4"/>
  <c r="X59" i="4" s="1"/>
  <c r="Z59" i="4" s="1"/>
  <c r="AE17" i="7"/>
  <c r="AO17" i="7"/>
  <c r="AE78" i="7"/>
  <c r="AM89" i="7"/>
  <c r="AN89" i="7" s="1"/>
  <c r="AT89" i="7"/>
  <c r="AS89" i="7"/>
  <c r="AM92" i="7"/>
  <c r="AN92" i="7" s="1"/>
  <c r="AS37" i="7"/>
  <c r="AW37" i="7"/>
  <c r="AX37" i="7" s="1"/>
  <c r="AM37" i="7"/>
  <c r="AN37" i="7" s="1"/>
  <c r="AM41" i="7"/>
  <c r="AN41" i="7" s="1"/>
  <c r="AE79" i="7"/>
  <c r="AO79" i="7"/>
  <c r="AT88" i="7"/>
  <c r="AM88" i="7"/>
  <c r="AN88" i="7" s="1"/>
  <c r="AS88" i="7"/>
  <c r="AE48" i="7"/>
  <c r="AO48" i="7"/>
  <c r="AT49" i="7"/>
  <c r="AS49" i="7"/>
  <c r="AW49" i="7"/>
  <c r="AX49" i="7" s="1"/>
  <c r="AM49" i="7"/>
  <c r="AN49" i="7" s="1"/>
  <c r="AM17" i="7"/>
  <c r="AN17" i="7" s="1"/>
  <c r="AW17" i="7"/>
  <c r="AX17" i="7" s="1"/>
  <c r="AT28" i="7"/>
  <c r="AM28" i="7"/>
  <c r="AN28" i="7" s="1"/>
  <c r="AW58" i="7"/>
  <c r="AX58" i="7" s="1"/>
  <c r="AM66" i="7"/>
  <c r="AN66" i="7" s="1"/>
  <c r="AT66" i="7"/>
  <c r="AS66" i="7"/>
  <c r="AW66" i="7"/>
  <c r="AX66" i="7" s="1"/>
  <c r="AE13" i="7"/>
  <c r="AO13" i="7"/>
  <c r="AE22" i="7"/>
  <c r="AW27" i="7"/>
  <c r="AX27" i="7" s="1"/>
  <c r="AT27" i="7"/>
  <c r="AS27" i="7"/>
  <c r="AS65" i="7"/>
  <c r="AW65" i="7"/>
  <c r="AX65" i="7" s="1"/>
  <c r="AT65" i="7"/>
  <c r="AE77" i="7"/>
  <c r="AO77" i="7"/>
  <c r="AT12" i="7"/>
  <c r="AS12" i="7"/>
  <c r="AM26" i="7"/>
  <c r="AN26" i="7" s="1"/>
  <c r="AW48" i="7"/>
  <c r="AX48" i="7" s="1"/>
  <c r="AT48" i="7"/>
  <c r="AM48" i="7"/>
  <c r="AN48" i="7" s="1"/>
  <c r="AE76" i="7"/>
  <c r="AE95" i="7"/>
  <c r="AO95" i="7"/>
  <c r="AT21" i="7"/>
  <c r="AM21" i="7"/>
  <c r="AN21" i="7" s="1"/>
  <c r="AM27" i="7"/>
  <c r="AN27" i="7" s="1"/>
  <c r="AT37" i="7"/>
  <c r="AO15" i="7"/>
  <c r="AE15" i="7"/>
  <c r="AT47" i="7"/>
  <c r="AS47" i="7"/>
  <c r="AM65" i="7"/>
  <c r="AN65" i="7" s="1"/>
  <c r="AS77" i="7"/>
  <c r="AM77" i="7"/>
  <c r="AN77" i="7" s="1"/>
  <c r="AT77" i="7"/>
  <c r="AM12" i="7"/>
  <c r="AN12" i="7" s="1"/>
  <c r="AS17" i="7"/>
  <c r="AE24" i="7"/>
  <c r="AT31" i="7"/>
  <c r="AW31" i="7"/>
  <c r="AX31" i="7" s="1"/>
  <c r="AS31" i="7"/>
  <c r="AE38" i="7"/>
  <c r="AE39" i="7"/>
  <c r="AO39" i="7"/>
  <c r="AE51" i="7"/>
  <c r="AW88" i="7"/>
  <c r="AX88" i="7" s="1"/>
  <c r="AE91" i="7"/>
  <c r="AW15" i="7"/>
  <c r="AX15" i="7" s="1"/>
  <c r="AT17" i="7"/>
  <c r="AM47" i="7"/>
  <c r="AN47" i="7" s="1"/>
  <c r="AE50" i="7"/>
  <c r="AE25" i="7"/>
  <c r="AS28" i="7"/>
  <c r="AM46" i="7"/>
  <c r="AN46" i="7" s="1"/>
  <c r="AW46" i="7"/>
  <c r="AX46" i="7" s="1"/>
  <c r="AT46" i="7"/>
  <c r="AS46" i="7"/>
  <c r="AS48" i="7"/>
  <c r="AM60" i="7"/>
  <c r="AN60" i="7" s="1"/>
  <c r="AE89" i="7"/>
  <c r="AM31" i="7"/>
  <c r="AN31" i="7" s="1"/>
  <c r="AW36" i="7"/>
  <c r="AX36" i="7" s="1"/>
  <c r="AT36" i="7"/>
  <c r="AS36" i="7"/>
  <c r="AE37" i="7"/>
  <c r="AO37" i="7"/>
  <c r="AW45" i="7"/>
  <c r="AX45" i="7" s="1"/>
  <c r="AS45" i="7"/>
  <c r="AT45" i="7"/>
  <c r="AO58" i="7"/>
  <c r="AM70" i="7"/>
  <c r="AN70" i="7" s="1"/>
  <c r="AW70" i="7"/>
  <c r="AX70" i="7" s="1"/>
  <c r="AE88" i="7"/>
  <c r="AS21" i="7"/>
  <c r="AM53" i="7"/>
  <c r="AN53" i="7" s="1"/>
  <c r="AS68" i="7"/>
  <c r="AW68" i="7"/>
  <c r="AX68" i="7" s="1"/>
  <c r="AM68" i="7"/>
  <c r="AN68" i="7" s="1"/>
  <c r="AT68" i="7"/>
  <c r="AW24" i="7"/>
  <c r="AX24" i="7" s="1"/>
  <c r="AT24" i="7"/>
  <c r="AS24" i="7"/>
  <c r="AM50" i="7"/>
  <c r="AN50" i="7" s="1"/>
  <c r="AT50" i="7"/>
  <c r="AS50" i="7"/>
  <c r="AS33" i="7"/>
  <c r="AW33" i="7"/>
  <c r="AX33" i="7" s="1"/>
  <c r="AE73" i="7"/>
  <c r="AO73" i="7"/>
  <c r="AW76" i="7"/>
  <c r="AX76" i="7" s="1"/>
  <c r="AT76" i="7"/>
  <c r="AM76" i="7"/>
  <c r="AN76" i="7" s="1"/>
  <c r="AS87" i="7"/>
  <c r="AW87" i="7"/>
  <c r="AX87" i="7" s="1"/>
  <c r="AT87" i="7"/>
  <c r="AM87" i="7"/>
  <c r="AN87" i="7" s="1"/>
  <c r="AW91" i="7"/>
  <c r="AX91" i="7" s="1"/>
  <c r="AT91" i="7"/>
  <c r="AT96" i="7"/>
  <c r="AS96" i="7"/>
  <c r="AS54" i="7"/>
  <c r="AW54" i="7"/>
  <c r="AX54" i="7" s="1"/>
  <c r="AS81" i="7"/>
  <c r="AW81" i="7"/>
  <c r="AX81" i="7" s="1"/>
  <c r="AM82" i="7"/>
  <c r="AN82" i="7" s="1"/>
  <c r="AM85" i="7"/>
  <c r="AN85" i="7" s="1"/>
  <c r="AT85" i="7"/>
  <c r="AS85" i="7"/>
  <c r="AW14" i="7"/>
  <c r="AX14" i="7" s="1"/>
  <c r="AE19" i="7"/>
  <c r="AM29" i="7"/>
  <c r="AN29" i="7" s="1"/>
  <c r="AW75" i="7"/>
  <c r="AX75" i="7" s="1"/>
  <c r="AM75" i="7"/>
  <c r="AN75" i="7" s="1"/>
  <c r="AW93" i="7"/>
  <c r="AX93" i="7" s="1"/>
  <c r="AW18" i="7"/>
  <c r="AX18" i="7" s="1"/>
  <c r="AS18" i="7"/>
  <c r="AS98" i="7" s="1"/>
  <c r="AM38" i="7"/>
  <c r="AN38" i="7" s="1"/>
  <c r="AT55" i="7"/>
  <c r="AW55" i="7"/>
  <c r="AX55" i="7" s="1"/>
  <c r="AW57" i="7"/>
  <c r="AX57" i="7" s="1"/>
  <c r="AM57" i="7"/>
  <c r="AN57" i="7" s="1"/>
  <c r="AS57" i="7"/>
  <c r="AE71" i="7"/>
  <c r="AO72" i="7"/>
  <c r="AE72" i="7"/>
  <c r="AT74" i="7"/>
  <c r="AS74" i="7"/>
  <c r="AM74" i="7"/>
  <c r="AN74" i="7" s="1"/>
  <c r="AS94" i="7"/>
  <c r="AW94" i="7"/>
  <c r="AX94" i="7" s="1"/>
  <c r="AT94" i="7"/>
  <c r="AM95" i="7"/>
  <c r="AN95" i="7" s="1"/>
  <c r="AS95" i="7"/>
  <c r="AM34" i="7"/>
  <c r="AN34" i="7" s="1"/>
  <c r="AS34" i="7"/>
  <c r="AT34" i="7"/>
  <c r="AE46" i="7"/>
  <c r="AW56" i="7"/>
  <c r="AX56" i="7" s="1"/>
  <c r="AT56" i="7"/>
  <c r="AS73" i="7"/>
  <c r="AT73" i="7"/>
  <c r="AM81" i="7"/>
  <c r="AN81" i="7" s="1"/>
  <c r="AM96" i="7"/>
  <c r="AN96" i="7" s="1"/>
  <c r="AM33" i="7"/>
  <c r="AN33" i="7" s="1"/>
  <c r="AM52" i="7"/>
  <c r="AN52" i="7" s="1"/>
  <c r="AE66" i="7"/>
  <c r="AM91" i="7"/>
  <c r="AN91" i="7" s="1"/>
  <c r="AM93" i="7"/>
  <c r="AN93" i="7" s="1"/>
  <c r="AM14" i="7"/>
  <c r="AN14" i="7" s="1"/>
  <c r="AS19" i="7"/>
  <c r="AM19" i="7"/>
  <c r="AN19" i="7" s="1"/>
  <c r="AW30" i="7"/>
  <c r="AX30" i="7" s="1"/>
  <c r="AT30" i="7"/>
  <c r="AT42" i="7"/>
  <c r="AW42" i="7"/>
  <c r="AX42" i="7" s="1"/>
  <c r="AW43" i="7"/>
  <c r="AX43" i="7" s="1"/>
  <c r="AT43" i="7"/>
  <c r="AM54" i="7"/>
  <c r="AN54" i="7" s="1"/>
  <c r="AW72" i="7"/>
  <c r="AX72" i="7" s="1"/>
  <c r="AS32" i="7"/>
  <c r="AM32" i="7"/>
  <c r="AN32" i="7" s="1"/>
  <c r="AM51" i="7"/>
  <c r="AN51" i="7" s="1"/>
  <c r="AW79" i="7"/>
  <c r="AX79" i="7" s="1"/>
  <c r="AM13" i="7"/>
  <c r="AN13" i="7" s="1"/>
  <c r="AT13" i="7"/>
  <c r="AE43" i="7"/>
  <c r="AE56" i="7"/>
  <c r="AW97" i="7"/>
  <c r="AX97" i="7" s="1"/>
  <c r="AF98" i="7"/>
  <c r="AW63" i="7"/>
  <c r="AX63" i="7" s="1"/>
  <c r="AS92" i="7"/>
  <c r="AW92" i="7"/>
  <c r="AX92" i="7" s="1"/>
  <c r="AT69" i="7"/>
  <c r="AW69" i="7"/>
  <c r="AX69" i="7" s="1"/>
  <c r="AW83" i="7"/>
  <c r="AX83" i="7" s="1"/>
  <c r="AT90" i="7"/>
  <c r="AW90" i="7"/>
  <c r="AX90" i="7" s="1"/>
  <c r="AW23" i="7"/>
  <c r="AX23" i="7" s="1"/>
  <c r="AW64" i="7"/>
  <c r="AX64" i="7" s="1"/>
  <c r="AS64" i="7"/>
  <c r="AE93" i="7"/>
  <c r="AO93" i="7"/>
  <c r="R26" i="4"/>
  <c r="T26" i="4" s="1"/>
  <c r="S26" i="4"/>
  <c r="M148" i="4"/>
  <c r="AC5" i="4" s="1"/>
  <c r="AA67" i="4"/>
  <c r="AB67" i="4" s="1"/>
  <c r="AA85" i="4"/>
  <c r="AB85" i="4" s="1"/>
  <c r="N40" i="4"/>
  <c r="AC40" i="4" s="1"/>
  <c r="AA40" i="4"/>
  <c r="AB40" i="4" s="1"/>
  <c r="AA65" i="4"/>
  <c r="AA82" i="4"/>
  <c r="AA52" i="4"/>
  <c r="AA100" i="4"/>
  <c r="AB100" i="4" s="1"/>
  <c r="AA106" i="4"/>
  <c r="AB106" i="4" s="1"/>
  <c r="AA79" i="4"/>
  <c r="AA88" i="4"/>
  <c r="AB88" i="4" s="1"/>
  <c r="AA94" i="4"/>
  <c r="AB94" i="4" s="1"/>
  <c r="AA24" i="4"/>
  <c r="AB24" i="4" s="1"/>
  <c r="Z43" i="4"/>
  <c r="AC43" i="4" s="1"/>
  <c r="AA43" i="4"/>
  <c r="AB43" i="4" s="1"/>
  <c r="AC16" i="4"/>
  <c r="AA15" i="4"/>
  <c r="AB15" i="4" s="1"/>
  <c r="AA46" i="4"/>
  <c r="AA97" i="4"/>
  <c r="AB97" i="4" s="1"/>
  <c r="AA35" i="4"/>
  <c r="AA103" i="4"/>
  <c r="AB103" i="4" s="1"/>
  <c r="AA21" i="4"/>
  <c r="AB21" i="4" s="1"/>
  <c r="AA41" i="4"/>
  <c r="Z60" i="4"/>
  <c r="AC60" i="4" s="1"/>
  <c r="AA60" i="4"/>
  <c r="AB60" i="4" s="1"/>
  <c r="T87" i="4"/>
  <c r="AC87" i="4" s="1"/>
  <c r="AA87" i="4"/>
  <c r="AB87" i="4" s="1"/>
  <c r="AA63" i="4"/>
  <c r="AC13" i="4"/>
  <c r="N63" i="4"/>
  <c r="AC63" i="4" s="1"/>
  <c r="AA38" i="4"/>
  <c r="AA16" i="4"/>
  <c r="AA91" i="4"/>
  <c r="AB91" i="4" s="1"/>
  <c r="AA76" i="4"/>
  <c r="AB76" i="4" s="1"/>
  <c r="T77" i="4"/>
  <c r="AC77" i="4" s="1"/>
  <c r="AA77" i="4"/>
  <c r="T84" i="4"/>
  <c r="AC84" i="4" s="1"/>
  <c r="AA84" i="4"/>
  <c r="AB84" i="4" s="1"/>
  <c r="T57" i="4"/>
  <c r="AC57" i="4" s="1"/>
  <c r="AA57" i="4"/>
  <c r="AB57" i="4" s="1"/>
  <c r="T71" i="4"/>
  <c r="AC71" i="4" s="1"/>
  <c r="AA71" i="4"/>
  <c r="AA61" i="4"/>
  <c r="AA44" i="4"/>
  <c r="AB44" i="4" s="1"/>
  <c r="AA62" i="4"/>
  <c r="T62" i="4"/>
  <c r="AC62" i="4" s="1"/>
  <c r="N14" i="4"/>
  <c r="AC14" i="4" s="1"/>
  <c r="AA14" i="4"/>
  <c r="AB14" i="4" s="1"/>
  <c r="Z56" i="4"/>
  <c r="AC56" i="4" s="1"/>
  <c r="AA56" i="4"/>
  <c r="AB56" i="4" s="1"/>
  <c r="Z45" i="4"/>
  <c r="AC45" i="4" s="1"/>
  <c r="AA45" i="4"/>
  <c r="AB45" i="4" s="1"/>
  <c r="AA81" i="4"/>
  <c r="N81" i="4"/>
  <c r="AC81" i="4" s="1"/>
  <c r="AA72" i="4"/>
  <c r="AB72" i="4" s="1"/>
  <c r="N72" i="4"/>
  <c r="AC72" i="4" s="1"/>
  <c r="Z68" i="4"/>
  <c r="AC68" i="4" s="1"/>
  <c r="AA68" i="4"/>
  <c r="Z40" i="4"/>
  <c r="T47" i="4"/>
  <c r="AC47" i="4" s="1"/>
  <c r="AA47" i="4"/>
  <c r="Z39" i="4"/>
  <c r="AC39" i="4" s="1"/>
  <c r="AA39" i="4"/>
  <c r="AB39" i="4" s="1"/>
  <c r="AA17" i="4"/>
  <c r="AB17" i="4" s="1"/>
  <c r="N17" i="4"/>
  <c r="AC17" i="4" s="1"/>
  <c r="T20" i="4"/>
  <c r="AC20" i="4" s="1"/>
  <c r="AA20" i="4"/>
  <c r="T19" i="4"/>
  <c r="AC19" i="4" s="1"/>
  <c r="AA19" i="4"/>
  <c r="AB19" i="4" s="1"/>
  <c r="AA22" i="4"/>
  <c r="AB22" i="4" s="1"/>
  <c r="AA53" i="4"/>
  <c r="AB53" i="4" s="1"/>
  <c r="AA64" i="4"/>
  <c r="AB64" i="4" s="1"/>
  <c r="AA55" i="4"/>
  <c r="I8" i="11"/>
  <c r="AA107" i="4"/>
  <c r="AB107" i="4" s="1"/>
  <c r="M104" i="4"/>
  <c r="AC22" i="4"/>
  <c r="AA42" i="4"/>
  <c r="AA73" i="4"/>
  <c r="AA49" i="4"/>
  <c r="K80" i="4"/>
  <c r="L80" i="4" s="1"/>
  <c r="M80" i="4"/>
  <c r="T54" i="4"/>
  <c r="AC54" i="4" s="1"/>
  <c r="AA54" i="4"/>
  <c r="AB54" i="4" s="1"/>
  <c r="Z99" i="4"/>
  <c r="AC99" i="4" s="1"/>
  <c r="AA99" i="4"/>
  <c r="AB99" i="4" s="1"/>
  <c r="Y25" i="4"/>
  <c r="W25" i="4"/>
  <c r="X25" i="4" s="1"/>
  <c r="Z25" i="4" s="1"/>
  <c r="L50" i="4"/>
  <c r="M50" i="4"/>
  <c r="N104" i="4"/>
  <c r="T37" i="4"/>
  <c r="AC37" i="4" s="1"/>
  <c r="AA37" i="4"/>
  <c r="AB37" i="4" s="1"/>
  <c r="AA92" i="4"/>
  <c r="AB92" i="4" s="1"/>
  <c r="Z92" i="4"/>
  <c r="AC92" i="4" s="1"/>
  <c r="W74" i="4"/>
  <c r="X74" i="4" s="1"/>
  <c r="Z74" i="4" s="1"/>
  <c r="Y74" i="4"/>
  <c r="R80" i="4"/>
  <c r="T80" i="4" s="1"/>
  <c r="S80" i="4"/>
  <c r="R50" i="4"/>
  <c r="T50" i="4" s="1"/>
  <c r="S50" i="4"/>
  <c r="Q59" i="4"/>
  <c r="R59" i="4" s="1"/>
  <c r="T59" i="4" s="1"/>
  <c r="S59" i="4"/>
  <c r="AA11" i="4"/>
  <c r="AB11" i="4" s="1"/>
  <c r="N11" i="4"/>
  <c r="AC11" i="4" s="1"/>
  <c r="AA89" i="4"/>
  <c r="AB89" i="4" s="1"/>
  <c r="T89" i="4"/>
  <c r="AC89" i="4" s="1"/>
  <c r="N48" i="4"/>
  <c r="AC48" i="4" s="1"/>
  <c r="AA48" i="4"/>
  <c r="AB48" i="4" s="1"/>
  <c r="W70" i="4"/>
  <c r="X70" i="4" s="1"/>
  <c r="Z70" i="4" s="1"/>
  <c r="Y70" i="4"/>
  <c r="Y50" i="4"/>
  <c r="W50" i="4"/>
  <c r="X50" i="4" s="1"/>
  <c r="Z50" i="4" s="1"/>
  <c r="N93" i="4"/>
  <c r="AC93" i="4" s="1"/>
  <c r="AA93" i="4"/>
  <c r="AB93" i="4" s="1"/>
  <c r="N66" i="4"/>
  <c r="AC66" i="4" s="1"/>
  <c r="AA66" i="4"/>
  <c r="AB66" i="4" s="1"/>
  <c r="N23" i="4"/>
  <c r="AC23" i="4" s="1"/>
  <c r="AA23" i="4"/>
  <c r="T98" i="4"/>
  <c r="N105" i="4"/>
  <c r="AC105" i="4" s="1"/>
  <c r="AA105" i="4"/>
  <c r="AB105" i="4" s="1"/>
  <c r="K83" i="4"/>
  <c r="L83" i="4" s="1"/>
  <c r="M83" i="4"/>
  <c r="L25" i="4"/>
  <c r="M25" i="4"/>
  <c r="Q83" i="4"/>
  <c r="R83" i="4" s="1"/>
  <c r="T83" i="4" s="1"/>
  <c r="S83" i="4"/>
  <c r="K74" i="4"/>
  <c r="L74" i="4" s="1"/>
  <c r="M74" i="4"/>
  <c r="T95" i="4"/>
  <c r="AC95" i="4" s="1"/>
  <c r="AA95" i="4"/>
  <c r="AB95" i="4" s="1"/>
  <c r="AA102" i="4"/>
  <c r="AB102" i="4" s="1"/>
  <c r="N102" i="4"/>
  <c r="AC102" i="4" s="1"/>
  <c r="N78" i="4"/>
  <c r="AC78" i="4" s="1"/>
  <c r="AA78" i="4"/>
  <c r="AB78" i="4" s="1"/>
  <c r="S108" i="4"/>
  <c r="M108" i="4"/>
  <c r="AC42" i="4"/>
  <c r="W104" i="4"/>
  <c r="X104" i="4" s="1"/>
  <c r="Z104" i="4" s="1"/>
  <c r="Y96" i="4"/>
  <c r="R108" i="4"/>
  <c r="T108" i="4" s="1"/>
  <c r="S104" i="4"/>
  <c r="L108" i="4"/>
  <c r="X96" i="4"/>
  <c r="Z96" i="4" s="1"/>
  <c r="AA90" i="4"/>
  <c r="AB90" i="4" s="1"/>
  <c r="S96" i="4"/>
  <c r="S74" i="4"/>
  <c r="AA101" i="4"/>
  <c r="AB101" i="4" s="1"/>
  <c r="Q104" i="4"/>
  <c r="R104" i="4" s="1"/>
  <c r="T104" i="4" s="1"/>
  <c r="R96" i="4"/>
  <c r="T96" i="4" s="1"/>
  <c r="R74" i="4"/>
  <c r="T74" i="4" s="1"/>
  <c r="S25" i="4"/>
  <c r="R25" i="4"/>
  <c r="T25" i="4" s="1"/>
  <c r="AC107" i="4"/>
  <c r="AC53" i="4"/>
  <c r="AC44" i="4"/>
  <c r="Y59" i="4"/>
  <c r="Y80" i="4"/>
  <c r="X80" i="4"/>
  <c r="Z80" i="4" s="1"/>
  <c r="AC101" i="4"/>
  <c r="M96" i="4"/>
  <c r="M69" i="4"/>
  <c r="AC65" i="4"/>
  <c r="Y108" i="4"/>
  <c r="Y83" i="4"/>
  <c r="L96" i="4"/>
  <c r="X108" i="4"/>
  <c r="Z108" i="4" s="1"/>
  <c r="X83" i="4"/>
  <c r="Z83" i="4" s="1"/>
  <c r="AC21" i="4"/>
  <c r="AC94" i="4"/>
  <c r="AC85" i="4"/>
  <c r="AC76" i="4"/>
  <c r="AC67" i="4"/>
  <c r="AC49" i="4"/>
  <c r="AC41" i="4"/>
  <c r="AC24" i="4"/>
  <c r="AC106" i="4"/>
  <c r="AC88" i="4"/>
  <c r="AC79" i="4"/>
  <c r="AC61" i="4"/>
  <c r="AC52" i="4"/>
  <c r="AC35" i="4"/>
  <c r="AC15" i="4"/>
  <c r="AC91" i="4"/>
  <c r="AC73" i="4"/>
  <c r="AC64" i="4"/>
  <c r="AC55" i="4"/>
  <c r="AC46" i="4"/>
  <c r="AC38" i="4"/>
  <c r="AC90" i="4"/>
  <c r="AC97" i="4"/>
  <c r="AC82" i="4"/>
  <c r="AC100" i="4"/>
  <c r="AC103" i="4"/>
  <c r="AC98" i="4" l="1"/>
  <c r="AD98" i="4" s="1"/>
  <c r="S70" i="4"/>
  <c r="Q75" i="4"/>
  <c r="R75" i="4" s="1"/>
  <c r="T75" i="4" s="1"/>
  <c r="M59" i="4"/>
  <c r="K75" i="4"/>
  <c r="L75" i="4" s="1"/>
  <c r="N75" i="4" s="1"/>
  <c r="R69" i="4"/>
  <c r="T69" i="4" s="1"/>
  <c r="Q58" i="4"/>
  <c r="R58" i="4" s="1"/>
  <c r="T58" i="4" s="1"/>
  <c r="K58" i="4"/>
  <c r="L58" i="4" s="1"/>
  <c r="N58" i="4" s="1"/>
  <c r="M58" i="4"/>
  <c r="S69" i="4"/>
  <c r="X75" i="4"/>
  <c r="Z75" i="4" s="1"/>
  <c r="Y75" i="4"/>
  <c r="Y58" i="4"/>
  <c r="W26" i="4"/>
  <c r="X26" i="4" s="1"/>
  <c r="Z26" i="4" s="1"/>
  <c r="W58" i="4"/>
  <c r="X58" i="4" s="1"/>
  <c r="Z58" i="4" s="1"/>
  <c r="Y69" i="4"/>
  <c r="W69" i="4"/>
  <c r="X69" i="4" s="1"/>
  <c r="Z69" i="4" s="1"/>
  <c r="K70" i="4"/>
  <c r="L70" i="4" s="1"/>
  <c r="N70" i="4" s="1"/>
  <c r="AC70" i="4" s="1"/>
  <c r="M70" i="4"/>
  <c r="M26" i="4"/>
  <c r="K26" i="4"/>
  <c r="L26" i="4" s="1"/>
  <c r="AD85" i="4"/>
  <c r="AB62" i="4"/>
  <c r="AB65" i="4"/>
  <c r="AB41" i="4"/>
  <c r="AD41" i="4" s="1"/>
  <c r="AB52" i="4"/>
  <c r="AD52" i="4" s="1"/>
  <c r="AD76" i="4"/>
  <c r="AB82" i="4"/>
  <c r="AB23" i="4"/>
  <c r="AD23" i="4" s="1"/>
  <c r="AB71" i="4"/>
  <c r="AD94" i="4"/>
  <c r="AB68" i="4"/>
  <c r="AD68" i="4" s="1"/>
  <c r="AD64" i="4"/>
  <c r="AD87" i="4"/>
  <c r="AD19" i="4"/>
  <c r="AD56" i="4"/>
  <c r="AB63" i="4"/>
  <c r="AB42" i="4"/>
  <c r="AD42" i="4" s="1"/>
  <c r="AD88" i="4"/>
  <c r="AB46" i="4"/>
  <c r="AD46" i="4" s="1"/>
  <c r="AD106" i="4"/>
  <c r="AD44" i="4"/>
  <c r="AD91" i="4"/>
  <c r="AC104" i="4"/>
  <c r="AD43" i="4"/>
  <c r="AD89" i="4"/>
  <c r="AD103" i="4"/>
  <c r="AB20" i="4"/>
  <c r="AB55" i="4"/>
  <c r="AD55" i="4" s="1"/>
  <c r="AD100" i="4"/>
  <c r="AD21" i="4"/>
  <c r="AB77" i="4"/>
  <c r="AD77" i="4" s="1"/>
  <c r="AB79" i="4"/>
  <c r="AA104" i="4"/>
  <c r="AB104" i="4" s="1"/>
  <c r="AB47" i="4"/>
  <c r="AD67" i="4"/>
  <c r="AD107" i="4"/>
  <c r="AD84" i="4"/>
  <c r="AD97" i="4"/>
  <c r="AD92" i="4"/>
  <c r="AB38" i="4"/>
  <c r="AD38" i="4" s="1"/>
  <c r="AB16" i="4"/>
  <c r="AB35" i="4"/>
  <c r="AB61" i="4"/>
  <c r="AD61" i="4" s="1"/>
  <c r="AD101" i="4"/>
  <c r="AD39" i="4"/>
  <c r="AB81" i="4"/>
  <c r="AD81" i="4" s="1"/>
  <c r="AD60" i="4"/>
  <c r="AD93" i="4"/>
  <c r="AD13" i="4"/>
  <c r="AD53" i="4"/>
  <c r="AB49" i="4"/>
  <c r="AD49" i="4" s="1"/>
  <c r="AD45" i="4"/>
  <c r="AB73" i="4"/>
  <c r="AD37" i="4"/>
  <c r="AD24" i="4"/>
  <c r="AD14" i="4"/>
  <c r="AD102" i="4"/>
  <c r="AD99" i="4"/>
  <c r="AD95" i="4"/>
  <c r="AD66" i="4"/>
  <c r="AD105" i="4"/>
  <c r="AD22" i="4"/>
  <c r="AD72" i="4"/>
  <c r="N25" i="4"/>
  <c r="AC25" i="4" s="1"/>
  <c r="AA25" i="4"/>
  <c r="N69" i="4"/>
  <c r="N74" i="4"/>
  <c r="AC74" i="4" s="1"/>
  <c r="AA74" i="4"/>
  <c r="AD78" i="4"/>
  <c r="N96" i="4"/>
  <c r="AC96" i="4" s="1"/>
  <c r="AA96" i="4"/>
  <c r="AB96" i="4" s="1"/>
  <c r="N59" i="4"/>
  <c r="AC59" i="4" s="1"/>
  <c r="AA59" i="4"/>
  <c r="AD15" i="4"/>
  <c r="AA108" i="4"/>
  <c r="AB108" i="4" s="1"/>
  <c r="N108" i="4"/>
  <c r="AC108" i="4" s="1"/>
  <c r="N83" i="4"/>
  <c r="AC83" i="4" s="1"/>
  <c r="AA83" i="4"/>
  <c r="AB83" i="4" s="1"/>
  <c r="N50" i="4"/>
  <c r="AC50" i="4" s="1"/>
  <c r="AA50" i="4"/>
  <c r="N80" i="4"/>
  <c r="AC80" i="4" s="1"/>
  <c r="AA80" i="4"/>
  <c r="AD57" i="4"/>
  <c r="AD54" i="4"/>
  <c r="AD90" i="4"/>
  <c r="AD11" i="4"/>
  <c r="F11" i="11"/>
  <c r="AD17" i="4"/>
  <c r="AD48" i="4"/>
  <c r="AC69" i="4" l="1"/>
  <c r="AC75" i="4"/>
  <c r="AA69" i="4"/>
  <c r="AB69" i="4" s="1"/>
  <c r="AC58" i="4"/>
  <c r="AA58" i="4"/>
  <c r="AA75" i="4"/>
  <c r="AA70" i="4"/>
  <c r="AA26" i="4"/>
  <c r="N26" i="4"/>
  <c r="AC26" i="4" s="1"/>
  <c r="AD35" i="4"/>
  <c r="AD65" i="4"/>
  <c r="AD62" i="4"/>
  <c r="AD82" i="4"/>
  <c r="AD71" i="4"/>
  <c r="AD47" i="4"/>
  <c r="AD40" i="4"/>
  <c r="AD63" i="4"/>
  <c r="AD20" i="4"/>
  <c r="AD104" i="4"/>
  <c r="AD79" i="4"/>
  <c r="AD16" i="4"/>
  <c r="AD73" i="4"/>
  <c r="AD108" i="4"/>
  <c r="AD96" i="4"/>
  <c r="AD83" i="4"/>
  <c r="AB59" i="4"/>
  <c r="AD59" i="4" s="1"/>
  <c r="AB50" i="4"/>
  <c r="AD50" i="4" s="1"/>
  <c r="AB25" i="4"/>
  <c r="AD25" i="4" s="1"/>
  <c r="AB80" i="4"/>
  <c r="AD80" i="4" s="1"/>
  <c r="AB74" i="4"/>
  <c r="AD74" i="4" s="1"/>
  <c r="AD69" i="4" l="1"/>
  <c r="AB58" i="4"/>
  <c r="AD58" i="4" s="1"/>
  <c r="AB70" i="4"/>
  <c r="AD70" i="4" s="1"/>
  <c r="AB75" i="4"/>
  <c r="AD75" i="4" s="1"/>
  <c r="AB26" i="4"/>
  <c r="AB109" i="4" l="1"/>
  <c r="AD26" i="4"/>
  <c r="AC4" i="4"/>
  <c r="AC6" i="4" s="1"/>
  <c r="AB142" i="4" l="1"/>
</calcChain>
</file>

<file path=xl/sharedStrings.xml><?xml version="1.0" encoding="utf-8"?>
<sst xmlns="http://schemas.openxmlformats.org/spreadsheetml/2006/main" count="1384" uniqueCount="540">
  <si>
    <t>ALCALDÍA LOCAL DE SUBA - ESTUDIO DE MERCADO 2026</t>
  </si>
  <si>
    <t xml:space="preserve">Estudio de Mercado </t>
  </si>
  <si>
    <t>OBJETO DEL PROCESO DE CONTRATACIÓN</t>
  </si>
  <si>
    <t xml:space="preserve">Implementar acciones de restauración ecológica, renaturalización, silvicultura y manejo ambiental en la localidad de Suba. </t>
  </si>
  <si>
    <t>FECHA DE ENTREGA DEL ESTUDIO DE MERCADO</t>
  </si>
  <si>
    <t>09.10.2026</t>
  </si>
  <si>
    <t>TOTAL ITEMS</t>
  </si>
  <si>
    <t>MODALIDAD CONTRATACIÓN</t>
  </si>
  <si>
    <t>Licitación Pública</t>
  </si>
  <si>
    <t>TOTAL RECURSO HUMANO</t>
  </si>
  <si>
    <t>PRESUPUESTO OFICIAL</t>
  </si>
  <si>
    <t>ESTRUCTURADOR</t>
  </si>
  <si>
    <t xml:space="preserve">Carolina Valencia Bautista </t>
  </si>
  <si>
    <t>REVISÓ</t>
  </si>
  <si>
    <t>Marcela González</t>
  </si>
  <si>
    <t>TOTAL ESTUDIO DE MERCADO</t>
  </si>
  <si>
    <t>Cotización 1</t>
  </si>
  <si>
    <t>Cotización 2</t>
  </si>
  <si>
    <t>Cotización 3</t>
  </si>
  <si>
    <t>Promedio Simple</t>
  </si>
  <si>
    <t>Item</t>
  </si>
  <si>
    <t>META</t>
  </si>
  <si>
    <t>Componente del anexo técnico</t>
  </si>
  <si>
    <t>Nombre del Elemento</t>
  </si>
  <si>
    <t>Descripción del elemento y / o actividad</t>
  </si>
  <si>
    <t>Unidad de medida</t>
  </si>
  <si>
    <t>Cantidad establecida según anexo técnico</t>
  </si>
  <si>
    <t>Compra Alquiler
Prestación Servicio</t>
  </si>
  <si>
    <t>Empresa Cotizante cotización 1</t>
  </si>
  <si>
    <t>Valor unitario sin IVA</t>
  </si>
  <si>
    <t>Valor IVA / proyección IPC</t>
  </si>
  <si>
    <t>Valor unitario con IVA</t>
  </si>
  <si>
    <t>Valor total Sin IVA</t>
  </si>
  <si>
    <t>Valor total con IVA</t>
  </si>
  <si>
    <t>Empresa Cotizante cotización 2</t>
  </si>
  <si>
    <t>Valor IVA/ IPOCONSUMO</t>
  </si>
  <si>
    <t>Empresa Cotizante cotización 3</t>
  </si>
  <si>
    <t>Valor IVA</t>
  </si>
  <si>
    <t>Promedio valor unitario con IVA</t>
  </si>
  <si>
    <t>Promedio valor total con IVA</t>
  </si>
  <si>
    <t xml:space="preserve">Desviación estandar </t>
  </si>
  <si>
    <t>Coeficiente de variación</t>
  </si>
  <si>
    <t xml:space="preserve">Observaciones </t>
  </si>
  <si>
    <t>META RENATURALIZACION  DE 3.750 m 2</t>
  </si>
  <si>
    <t xml:space="preserve">EJE TÉCNICO 1: IMPLEMENTACIÓN DE PROCESOS DE RENATURALIZACIÓN EN 3.750 m2 DE SUPERFICIES ENDURECIDAS Y/O DEGRADAS EN LA LOCALIDAD DE SUBA. </t>
  </si>
  <si>
    <t>DISEÑO Y ESTRUCTURACIÓN TÉCNICA PARA RENATURALIZACIÓN</t>
  </si>
  <si>
    <t>Elaboración de un (1) documento técnico integral en formato PDF y archivos compatibles con Sistemas de Información Geográfica (SIG), orientado al levantamiento, diagnóstico, estructuración técnica y espacial de áreas objeto de intervención para procesos de 1. Renaturalización, revegetalización, enriquecimiento vegetal y recuperación ecológica, mediante la recopilación, consolidación y análisis de información técnica, ambiental, territorial y espacial, incluyendo visitas técnicas de campo, registro fotográfico georreferenciado, caracterización físico-biótica, evaluación de coberturas vegetales, levantamiento y diagnóstico forestal, identificación y análisis de especies invasoras, delimitación, zonificación y priorización de áreas potenciales de intervención, así como la formulación de acciones y estrategias de 1. Renaturalización, restauración ecológica, manejo de especies invasoras, fortalecimiento de conectividad ambiental y definición de ecosistemas de referencia. Asimismo, contempla la elaboración de propuestas técnicas de enriquecimiento vegetal, selección de especies nativas conforme a lineamientos de la SDA y ecosistemas de referencia, diseño florístico, estructuración de módulos de intervención, elaboración de fichas técnicas del material vegetal y definición de criterios ecológicos, requerimientos hídricos y condiciones de adaptabilidad. Adicionalmente, incluye la georreferenciación y estructuración espacial de las áreas de intervención, elaboración de cartografía temática, generación de información geográfica y archivos compatibles con SIG (Shape u otros formatos requeridos), así como la verificación de instrumentos normativos y determinantes ambientales aplicables, validación de uso del suelo, análisis de restricciones ecológicas, requerimientos de manejo para fauna asociada y evaluación de la viabilidad técnica y ambiental de las intervenciones propuestas, garantizando la coherencia territorial y ecológica de las estrategias formuladas.</t>
  </si>
  <si>
    <t>UNIDAD</t>
  </si>
  <si>
    <t>PrestaciónServicio</t>
  </si>
  <si>
    <t xml:space="preserve">FUNDACION AMATEA </t>
  </si>
  <si>
    <t>SCILICET SAS</t>
  </si>
  <si>
    <t>MONTE &amp; CIUDAD</t>
  </si>
  <si>
    <t>BOLSA DE SELECCIÓN DE MATERIAL VEGETAL HERBACEA</t>
  </si>
  <si>
    <t>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t>
  </si>
  <si>
    <t xml:space="preserve">GLOBAL </t>
  </si>
  <si>
    <t xml:space="preserve">BOLSA DE SELECCIÓN DE MATERIAL VEGETAL ARBUSTIVAS </t>
  </si>
  <si>
    <t>Plantas arbustivas de 40 cm de altura deben estar contenidas en bolsa negra resistente y su correspondiente tierra  Como ejemplo estas estas especies:  -Polylepis sericea,  -Escallonia myrtilloides. -Coriaria ruscifolia -Disterigma empetrifolium -Drimys granadensis-Hypericum spp.-Miconia spp.-Weinmannia spp.- Viburnum triphyllum Suministro de material vegetal en óptimas condiciones fitosanitarias y conforme a las especificaciones técnicas del proyecto, incluyendo plantas</t>
  </si>
  <si>
    <t>DESCOMPACTACIÓN Y/O DECONSTRUCCIÓN DE ZONAS ENDURECIDAS</t>
  </si>
  <si>
    <t>Servicio de deconstrucción mecánica incluye minicargador (Capacidad de Carga 885 kg, Capacidad de balde 0,6 m3 Peso operacional 2842 kg, Potencia 61 hp) , conductor, mano de obra y herramientas necesarias para prestación del servicio.</t>
  </si>
  <si>
    <t>Metro cuadrado - m2</t>
  </si>
  <si>
    <t xml:space="preserve">ECOAMBITHOZ LTDA  </t>
  </si>
  <si>
    <t>Servicio de deconstrucción manual para suelos endurecidos, incluye herramientas manuales y mano de obra para la prestación del servicio.</t>
  </si>
  <si>
    <t>CORPORACION PUERTA ABIERTA</t>
  </si>
  <si>
    <t>INCORPORACIÓN DE SUELO MEJORADO</t>
  </si>
  <si>
    <t>Servicio de suelo mejorado el cual incluye la incorporación de 20 cm de espesor de sustrato de tierra negra con cascarilla de arroz  se incluye mano de obra, sustrato y herramientas para prestación del servicio.</t>
  </si>
  <si>
    <t>Metro cúbico - m3</t>
  </si>
  <si>
    <t>ADECUACIÓN DE TERRENOS DE RENATURALIZACION</t>
  </si>
  <si>
    <t>Actividades orientadas a la adecuación del terreno, que permitan mejorar las condiciones fisicas del suelo retirando manualmente material vegetal del suelo para el establecimiento de especies vegetales nativas, garantizando la funcionalidad ecosistémica del proceso de 1. Renaturalización. Estas actividades incluyen,  La actividad incluye el uso de los materiales, herramientas y equipos necesarios para su correcta ejecución, conforme a las especificaciones técnicas del proyecto.</t>
  </si>
  <si>
    <t xml:space="preserve">EJE TÉCNICO 2:  EJECUCIÓN DE 3.750 m2 INTERVENIDOS CON PROCESOS DE RENATURALIZACIÓN EN SUPERFICIES ENDURECIDAS Y/O DEGRADADAS EN LA LOCALIDAD DE SUBA Y EJE TÉCNICO 3: MANTENIMIENTO ADAPTATIVO DE ZONAS RENATURALIZADAS   </t>
  </si>
  <si>
    <t>BOLSA DE ACTIVIDADES DE PLANTACIÓN Y MANTENIMIENTO</t>
  </si>
  <si>
    <t xml:space="preserve">Servicio de plantación de herbáceas y arbustivas, destinadas a la conformación e implementación de diseños paisajísticos y ecológicos orientados a procesos de 1. Renaturalización y fortalecimiento de coberturas verdes, contribuyendo a la recuperación ambiental, conectividad ecológica y mejoramiento paisajístico de las áreas intervenidas. se incluye mano de obra y herramientas necesarias para la prestación del servicio. No incluye suministro vegetal </t>
  </si>
  <si>
    <t>RIEGO TÉCNICO  FOLIAR</t>
  </si>
  <si>
    <t>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5 L/m²  en tres (3) ciclos (cada uno de  3.750 m²), conforme al anexo técnico. Incluye suministro de agua potable, transporte interno, almacenamiento temporal, mano de obra, herramientas, equipos e insumos necesarios para su correcta ejecución.</t>
  </si>
  <si>
    <t xml:space="preserve">SCILICET SAS </t>
  </si>
  <si>
    <t>FERTILIZACIÓN FOLIAR</t>
  </si>
  <si>
    <t>Servicio de fertilización foliar mediante la aplicación de solución nutritiva diluida en proporción 1:10 (fertilizante orgánico/agua), orientado al fortalecimiento fisiológico y nutricional de las coberturas vegetales. El servicio contempla la aplicación sobre un área de 3.750 m², con una dosificación de 0,1 L/m² por ciclo,  sem realizaran tres (3) ciclos, conforme al anexo técnico. Incluye suministro, preparación de la solución, aplicación, mano de obra, herramientas, equipos, transporte interno e insumos requeridos para su correcta ejecución. Como ejemplos de insumos se incluyen fertilizantes orgánicos líquidos, extractos vegetales, biofertilizantes, té de compost, microorganismos benéficos, agua para dilución y otros acondicionadores foliares orgánicos equivalentes.</t>
  </si>
  <si>
    <t>FERTILIZACIÓN EDIFASICA</t>
  </si>
  <si>
    <t>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100 g/m²  en tres (3)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t>
  </si>
  <si>
    <t xml:space="preserve">ECOAMBITHOZ LTDA </t>
  </si>
  <si>
    <t>PODA SANITARIA</t>
  </si>
  <si>
    <t>Saneamiento preventivo de cobertura vegetal existente, mediante identificación y remoción selectiva de ramas secas, enfermas o con afectación biótica, de acuerdo con el diagnóstico técnico y caracterización físico-biótica del área de intervención. La actividad incluye ejecución de cortes con herramienta desinfectada, mano de obra, manejo técnico del material vegetal, con el fin de garantizar la sanidad y protección de las nuevas especies a implementar en los 3.750 m² de 1. Renaturalización, esta actividad se realizara solo un ciclo de acuerdo a lo descrito en el anexo técnico.</t>
  </si>
  <si>
    <t xml:space="preserve">RECOLECCIÓN DE RESIDUOS RENATURALIZACION </t>
  </si>
  <si>
    <t>Durante la ejecución de las actividades de establecimiento y replante, el contratista deberá realizar la recolección, el acopio temporal y la disposición adecuada de la totalidad de los residuos sólidos generados, incluidos bolsas plásticas, empaques y demás materiales asociados a las actividades. Estas acciones deberán desarrollarse de conformidad con la normatividad ambiental vigente, garantizando el manejo adecuado de los residuos, la limpieza y el orden de las áreas intervenidas, así como la entrega de estas en condiciones óptimas al finalizar cada jornada de trabajo.</t>
  </si>
  <si>
    <t>metros 3</t>
  </si>
  <si>
    <t>CONTROL FITOSANITARIO</t>
  </si>
  <si>
    <t>Se implementarán actividades de Manejo Integral de Plagas y Enfermedades (MIPE) en las áreas de jardinería establecidas, orientadas al monitoreo, prevención y control fitosanitario, con el fin de garantizar el adecuado desarrollo y estado sanitario de las coberturas vegetales. En ausencia de afectaciones, las intervenciones se ejecutarán bajo un enfoque preventivo, conforme a las condiciones de campo y a las especificaciones técnicas del proyecto. Estas actividades se desarrollarán en el marco del Eje Técnico 2: ejecución de 3.750 m² intervenidos con procesos de 1. Renaturalización en superficies endurecidas y/o degradadas en la localidad de Suba, y del Eje Técnico 3: mantenimiento adaptativo de zonas renaturalizadas. Como insumos se contemplan bioinsecticidas, extractos vegetales (ajo, ají, neem), jabones potásicos, aceites vegetales, microorganismos benéficos, biofungicidas, trampas físicas, feromonas y otros productos de control biológico de origen orgánico o equivalente.</t>
  </si>
  <si>
    <t>REPLANTE</t>
  </si>
  <si>
    <t>Para el replante, se debe garantizar el suministro, transporte, trazado y establecimiento de siembra de especies vegetales nativas para procesos de 1. Renaturalización, mediante la plantación de herbáceas y arbustivas por m²,   adecuación menor del terreno y reposición del material vegetal durante el periodo de establecimiento. El servicio incluye transporte interno, mano de obra, herramientas, equipos e insumos necesarios para su correcta ejecución, esto corresponde al se realizará en función de la mortalidad registrada durante el mantenimiento, estimándose en un diez por ciento (10%) del total de individuos establecidos</t>
  </si>
  <si>
    <t>Unidad - material vegetal</t>
  </si>
  <si>
    <t>EJE TÉCNICO 4: CIENCIA CIUDADANA </t>
  </si>
  <si>
    <t>Afiche tabloide  Unidad</t>
  </si>
  <si>
    <t>Tamaño Tabloide 27.9 cm ancho X 43.2 cm alto
Papeles esmaltados C2S Gloss de 200 gr o Propalcote 200 gr, según las referencias o diseños que requiera la Alcaldía Local de Suba a 4 tintas full color y policromía, incluye logos.</t>
  </si>
  <si>
    <t>Unidad</t>
  </si>
  <si>
    <t>SG DIGITAL S.A.S</t>
  </si>
  <si>
    <t>Angie Pachon (personalizado INK)</t>
  </si>
  <si>
    <t>DICOES GRUPÓ PUBLICITARIO SAS</t>
  </si>
  <si>
    <t>Pintura acrílica base (fondo)</t>
  </si>
  <si>
    <t>Pintura acrílica color blanco o gris ecológica para fondear superficies ,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</si>
  <si>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Cuñete</t>
  </si>
  <si>
    <t>Compra</t>
  </si>
  <si>
    <t>AVANCE ORGANIZACIONAL CONSULTORES SAS</t>
  </si>
  <si>
    <t>SIDED</t>
  </si>
  <si>
    <t>HOMCENTER</t>
  </si>
  <si>
    <t>Pintura acrílica amarilla</t>
  </si>
  <si>
    <t>Pintura acrílica color amarillo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</si>
  <si>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Galón</t>
  </si>
  <si>
    <t>CONADES</t>
  </si>
  <si>
    <t>Pintura acrílica azul</t>
  </si>
  <si>
    <t>Pintura acrílica color azul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</si>
  <si>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 xml:space="preserve">Galón </t>
  </si>
  <si>
    <t>Pintura acrílica roja</t>
  </si>
  <si>
    <t>Pintura acrílica color roja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</si>
  <si>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Pintura acrílica negra</t>
  </si>
  <si>
    <t xml:space="preserve">Pintura acrílica color negra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t>
  </si>
  <si>
    <t>Rodillos</t>
  </si>
  <si>
    <t>Rodillos de 3” (Pulgadas)</t>
  </si>
  <si>
    <t>Brochas</t>
  </si>
  <si>
    <t>Brochas de 1” (Pulgada)</t>
  </si>
  <si>
    <t>HOMMECENTER</t>
  </si>
  <si>
    <t>FALABELLA COLOMBIA</t>
  </si>
  <si>
    <t>FERRICENTRO</t>
  </si>
  <si>
    <t>Brochas de 5 ” (Pulgadas)</t>
  </si>
  <si>
    <t>EXITO</t>
  </si>
  <si>
    <t>FERREINOX</t>
  </si>
  <si>
    <t xml:space="preserve">RESTAURACIÓN ECOLOGICA - ENRIQUECIMIENTO DE ÁREAS PLANTADAS </t>
  </si>
  <si>
    <t>DISEÑO TÉCNICO DE RESTAURACIÓN ECOLÓGICA PARA ÁREAS PRIORIZADAS DE INTERVENCIÓN</t>
  </si>
  <si>
    <t>El contratista deberá realizar el diseño técnico de restauración ecológica para las áreas priorizadas de intervención, incluyendo la caracterización físico-biótica, zonificación y priorización de escenarios de restauración, elaboración de cartografía temática, generación de información geográfica en formatos Shape (.shp) y Geodatabase (GDB), definición de especies vegetales a implementar, determinación de áreas y metrajes de intervención, y elaboración de esquemas técnicos o planos de plantación requeridos para la ejecución de las acciones de restauración ecológica. Incluye la preparación y entrega de la información en medio físico y digital, así como las actividades logísticas, operativas y de personal necesarias para su desarrollo, conforme a las especificaciones establecidas en el anexo técnico.</t>
  </si>
  <si>
    <t>Planos goblales</t>
  </si>
  <si>
    <t>SAUCOS</t>
  </si>
  <si>
    <t>BOLSA A MONTO AGOTABLE PARA  COMPRA DE PLANTAS EN ESTRATO ARBUSTIVO Y PLÁNTULAS DE ESTRATO HERBÁCEO</t>
  </si>
  <si>
    <t xml:space="preserve">Suministro de material vegetal en óptimas condiciones fitosanitarias y conforme a las especificaciones técnicas del proyecto, incluyendo plantas de estrato arbustivo y plántulas de estrato herbáceo nativas polinizadoras para procesos de 1. Renaturalización. Estrato herbáceo como Lantana, Salvia Leucantha,Cuphea Ignea, Streptosolen Jamesonii, Begonia, Allium Shoenoprasum. Estrato arbustivo:ALISO, ARRAYAN, ASCLEPIA, BACCHARIS ALIENA,BACCHARIS TRIMERA,CAJETO, SAUCO, SOLANUM ANGUSTIFIDUM como ejemplo se contemplan entre otras especies arbustivas nativas equivalentes.
Nota: las especies podran variar o moificarce de acuerdo a las especificaciones del jardin Botanico </t>
  </si>
  <si>
    <t>GLOBAL Bolsa</t>
  </si>
  <si>
    <t xml:space="preserve">ADECUACIÓN DE TERRENOS RESTAURACION </t>
  </si>
  <si>
    <t>Metro cuadrados - m2</t>
  </si>
  <si>
    <t>REMOCIÓN DE VEGETACIÓN EPIGEA E HIPOGEA</t>
  </si>
  <si>
    <t>Servicio de remoción selectiva de vegetación no deseada del ecosistema de referencia, mediante extracción manual o de bajo impacto de estructuras aéreas y subterráneas (raíces, rizomas y estolones), orientado al control de especies invasoras y la preparación de áreas para restauración ecológica.La actividad incluye el uso de materiales, herramientas y equipos necesarios para su correcta ejecución, conforme a las especificaciones técnicas del proyecto. El producto corresponde a áreas intervenidas libres de vegetación no deseada, aptas para la implementación de coberturas vegetales nativas y procesos de 1. Renaturalización.</t>
  </si>
  <si>
    <t>APLICACIÓN DE ENMIENDAS</t>
  </si>
  <si>
    <t>Servicio de aplicación de enmiendas orgánicas y/o acondicionadores de suelo para el mejoramiento de las condiciones físicas, químicas y biológicas del terreno, orientado a la retención de humedad, disponibilidad de nutrientes y el adecuado establecimiento del material vegetal en áreas de restauración ecológica, se aplicara 1 kg * m². La actividad incluye el uso de los materiales, herramientas y equipos necesarios para su correcta ejecución, conforme a las especificaciones técnicas del proyecto. El producto corresponde a suelos acondicionados con mejores condiciones para el establecimiento y desarrollo de coberturas vegetales.</t>
  </si>
  <si>
    <t>DESCOMPACTACIÓN DEL SUELO Y TRASPLANTE DE SUELO SANO</t>
  </si>
  <si>
    <t>Servicio de descompactación manual del suelo y, cuando aplique, incorporación de suelo sano proveniente de zonas sin disturbio, orientado a mejorar la aireación, infiltración, desarrollo radicular y recuperación de las condiciones biológicas del terreno en procesos de restauración ecológica.
La actividad incluye el uso de materiales, herramientas y equipos necesarios para su correcta ejecución, conforme a las especificaciones técnicas del proyecto. El producto corresponde a suelos descompactados y acondicionados, con mejores condiciones físicas y biológicas para el establecimiento de coberturas vegetales.</t>
  </si>
  <si>
    <t>APLICACIÓN DE MICORRIZAS</t>
  </si>
  <si>
    <t>Servicio de suministro y aplicación de micorrizas aplicación de 5 gramos por planta mediante incorporación de inóculo biológico en áreas de intervención, orientado a favorecer el desarrollo radicular, mejorar la absorción de nutrientes, fortalecer la actividad biológica del suelo y contribuir al adecuado establecimiento del material vegetal. La actividad incluye  mano de obra, el uso de materiales, herramientas y equipos necesarios para su correcta ejecución, conforme a las especificaciones técnicas del proyecto, y el producto corresponde a suelos inoculados biológicamente, con mejores condiciones para el establecimiento y desarrollo de coberturas vegetales.</t>
  </si>
  <si>
    <t>unidad</t>
  </si>
  <si>
    <t>CREACIÓN DE MICROSITIOS Y MATRICES DE VEGETACIÓN</t>
  </si>
  <si>
    <t>Creación de micrositios y matrices de vegetación mediante la aplicación de 4,8 kg/m²de hidroretenedor  adecuación puntual del terreno, conformación de microrelieves y establecimiento de núcleos o parches estratégicos con especies nativas, orientados a mejorar las condiciones del suelo, favorecer la infiltración, facilitar la colonización natural y fortalecer los procesos de restauración ecológica. El servicio incluye transporte interno, mano de obra, herramientas, equipos e insumos necesarios para su correcta ejecución</t>
  </si>
  <si>
    <t>ERRADICACIÓN DE PASTOS INVASORES</t>
  </si>
  <si>
    <t>Actividades manuales o mecánicas de remoción selectiva de coberturas vegetales competidoras, orientadas a reducir la competencia por luz, agua y nutrientes, prevenir procesos de recolonización y favorecer el establecimiento y desarrollo de especies nativas en las áreas intervenidas.  El servicio incluye transporte interno, mano de obra, herramientas, equipos e insumos necesarios para su correcta ejecución</t>
  </si>
  <si>
    <t>TRAZADO, ESTACADO Y SEÑALIZACIÓN DE ÁREAS INTERVENIDAS</t>
  </si>
  <si>
    <t>Suministro e instalación de cerramiento para áreas intervenidas, mediante polisombra negra con porcentaje de sombra entre 65% y 80%, altura aproximada entre 1,20 m y 1,50 m, soportada en postes de madera y alambre de soporte, incluyendo demarcación, señalización preventiva y delimitación de zonas de intervención para protección y control de acceso.</t>
  </si>
  <si>
    <t>Metros lineales - ml</t>
  </si>
  <si>
    <t>GESTIÓN DE RESIDUOS DE MATERIAL VEGETAL</t>
  </si>
  <si>
    <t xml:space="preserve">GESTIÓN DE RESIDUOS DE MATERIAL VEGETAL </t>
  </si>
  <si>
    <t>Recolección, acopio, cargue, retiro y disposición final de residuos sólidos, material vegetal, escombros y demás elementos presentes en las áreas objeto de intervención, Incluye suministro, transporte interno,  mano de obra, herramientas e insumos necesarios para su correcta ejecución.</t>
  </si>
  <si>
    <t>Metros cubicos - m3</t>
  </si>
  <si>
    <t>FUNDACION AMATEA</t>
  </si>
  <si>
    <t>APLICACIÓN DE HIDRORRETENEDORES</t>
  </si>
  <si>
    <t>Suministro y aplicación de hidrorretenedores en áreas de plantación, en dosis aproximada de 5 gramos por metro cuadrado intervenido, incorporados al material de relleno para favorecer la conservación de humedad y reducir el estrés hídrico del material vegetal.</t>
  </si>
  <si>
    <t>TIERRA NEGRA ABONADA</t>
  </si>
  <si>
    <t>Servicio y suministro de tierra negra abonada, consistente en sustrato compuesto por tierra negra mezclada con cascarilla de arroz y cal, en una proporción de una (1) parte de cascarilla de arroz por ocho (8) partes de tierra negra. La cascarilla deberá estar limpia, seca, libre de residuos y no haber sido utilizada previamente en otras actividades, garantizando la calidad del material para su adecuada aplicación. Este suministro se emplea para el mejoramiento del suelo en procesos de establecimiento vegetal conforme a las especificaciones técnicas del proyecto.</t>
  </si>
  <si>
    <t>SIEMBRA</t>
  </si>
  <si>
    <t xml:space="preserve">Suministro, transporte, trazado y establecimiento de siembra de material vegetal de estrato herbáceo y arbustivo, con alturas aproximadas entre 0,50 m y 1,50 m, incluyendo replante, adecuación menor del terreno y reposición del material vegetal durante el periodo de establecimiento. ver Anexo técnico 1.7.7 DISTRIBUCIÓN ESPACIAL Y DENSIDAD DE SIEMBRA  </t>
  </si>
  <si>
    <t xml:space="preserve">FUNDACION AMATEA  </t>
  </si>
  <si>
    <t>MANTENIMIENTO DE MATERIAL VEGETAL EN ÁREAS PLANTADAS Y RESTAURADAS POR LA ALS (MATERIAL VEGETAL JOVEN PLANTADO A 3 AÑOS)</t>
  </si>
  <si>
    <t>DESHIERBE Y REBORDEO PARA LA ELIMINACIÓN DE ESPECIES PARÁSITAS (ELIMINACIÓN DE PASTO KIKUYO).</t>
  </si>
  <si>
    <t>Deshierbe y rebordeo manual en áreas intervenidas para la eliminación de especies competidoras, invasoras o parásitas, incluyendo pasto kikuyo y otras que afecten el desarrollo del material vegetal, alrededor de los individuos establecidos y zonas circundantes actividad a ejecutar.El servicio incluye transporte interno, mano de obra, herramientas, equipos e insumos necesarios para su correcta ejecución</t>
  </si>
  <si>
    <t>Para el replante, se debe garantizar el suministro, transporte, trazado y establecimiento de siembra de especies vegetales nativas para procesos de 1. Renaturalización, mediante la plantación de herbáceas y arbustivas por m²,   adecuación menor del terreno y reposición del material vegetal durante el periodo de establecimiento. El servicio incluye transporte interno, mano de obra, herramientas, equipos e insumos necesarios para su correcta ejecución, esto corresponde al se realizará en función de la mortalidad registrada durante el mantenimiento, estimándose en un diez por ciento (10%) del total de individuos establecidos.</t>
  </si>
  <si>
    <t>Unidad / especie vegetal</t>
  </si>
  <si>
    <t>DISPOSICIÓN DE RESIDUOS  MANTENIMIENTO  RESTAURACION</t>
  </si>
  <si>
    <t>Metro cubicos - m3</t>
  </si>
  <si>
    <t>RIEGO</t>
  </si>
  <si>
    <t>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 L/m²  en cinco (5) ciclos (cada uno de  4,000 m²), conforme al anexo técnico. Incluye suministro de agua potable, transporte interno, almacenamiento temporal, mano de obra, herramientas, equipos e insumos necesarios para su correcta ejecución</t>
  </si>
  <si>
    <t>ECOAMBITHOZ LTDA</t>
  </si>
  <si>
    <t>HIDRORETENEDOR</t>
  </si>
  <si>
    <t xml:space="preserve">MONTE &amp; CIUDAD </t>
  </si>
  <si>
    <t>FERTILIZACIÓN</t>
  </si>
  <si>
    <t>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 g/m²  en tres (3)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t>
  </si>
  <si>
    <t>MANEJO FITOSANITARIO ECOLÓGICO.</t>
  </si>
  <si>
    <t>Servicio de manejo y control fitosanitario mediante la implementación de actividades de Manejo Integral de Plagas y Enfermedades (MIPE) sobre las coberturas vegetales establecidas, orientado a preservar el estado fitosanitario, favorecer el adecuado establecimiento del material vegetal y garantizar el desarrollo de las áreas intervenidas bajo criterios de restauración ecológica. El servicio contempla la ejecución de actividades de seguimiento, prevención, manejo y control sobre un área aproximada de 0,04 ha, conforme a las condiciones identificadas en campo y a los requerimientos de las coberturas vegetales implementadas. Así mismo, se contempla la ejecución mínima de tres (3) ciclos de manejo fitosanitario durante la etapa de mantenimiento. Incluye mano de obra calificada, aplicación de tratamientos preventivos y correctivos, herramientas, equipos, insumos y actividades requeridas para la adecuada ejecución de las labores de manejo fitosanitario</t>
  </si>
  <si>
    <t>CERRAMIENTO DE ÁREAS INTERVENIDAS.</t>
  </si>
  <si>
    <t>Suministro e instalación de cerramiento provisional para áreas intervenidas, mediante polisombra negra con porcentaje de sombra entre 65% y 80%, altura aproximada entre 1,20 m y 1,50 m, soportada en postes de madera, incluyendo demarcación, señalización preventiva y delimitación de zonas de intervención para protección y control de acceso.</t>
  </si>
  <si>
    <t>SEÑALIZACIÓN</t>
  </si>
  <si>
    <t>Suministro, transporte e instalación de señalización informativa y preventiva para áreas intervenidas, mediante la ubicación estratégica de letreros de mínimo 40 cm x 30 cm en árboles, estructuras existentes o puntos de acceso, elaborados en material resistente a la intemperie, y cuando se requiera, señalización tipo valla de aproximadamente 80 cm x 60 cm con altura de 1,50 m.</t>
  </si>
  <si>
    <t>MONITOREO DE POLINIZADORES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</si>
  <si>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</si>
  <si>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</si>
  <si>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t>
  </si>
  <si>
    <t>DESTINOS EXPRESS</t>
  </si>
  <si>
    <t>RENETUR</t>
  </si>
  <si>
    <t>REFRIGERIO TIPO 1</t>
  </si>
  <si>
    <t>Refrigerios para los participantes de los monitoreos
incluye:BEBIDA, ALIMENTO PRINCIPAL, COMPLEMENTO SALUDABLE:, FRUTA DE TEMPORADA,DULCE FUNCIONAL (OPCIONAL):</t>
  </si>
  <si>
    <t>INVERSIONES BECORATI E Y O SAS</t>
  </si>
  <si>
    <t>ENTERPRISE INVESTMENT DEVELOPMENT S.A.S.</t>
  </si>
  <si>
    <t>Estimación de precios con base en el proceso FDLSUBA-LP-013-2025 (140689) – Contrato 1000 – 2025, indexando el incremento de precios en el mercado con base en el Índice de Precios al Consumidor (IPC) para el mes de marzo de 2026, el cual fue de 5,56%.</t>
  </si>
  <si>
    <t>ALFILERES</t>
  </si>
  <si>
    <t>Alfiler entomológico de acero inoxidable, cabeza de nylon calibre 00  (0,30mm) acero inoxidable paquete por 100 unidades</t>
  </si>
  <si>
    <t>paquete</t>
  </si>
  <si>
    <t>CACHICAMOWEB</t>
  </si>
  <si>
    <t>BIOWEB</t>
  </si>
  <si>
    <t>BIOLOGIKA</t>
  </si>
  <si>
    <t>ALFILERES 0,35 mm</t>
  </si>
  <si>
    <t>Alfileres entomológico de acero inoxidable, cabeza de nylon  calibre 0 (0,35mm) acero inoxidable paquete por 100 unidades</t>
  </si>
  <si>
    <t>ALFILERES 0,40 mm</t>
  </si>
  <si>
    <t>Alfileres entomológico de acero inoxidable, cabeza de nylon calibre 1 (0,40 mm) acero inoxidable paquete por 100 unidades </t>
  </si>
  <si>
    <t>ALFILERES CALIBRES 2</t>
  </si>
  <si>
    <t>Alfileres entomológico de acero inoxidable, cabeza de nylon calibre 2 (0,45 mm) acero inoxidable paquete por 100 unidades</t>
  </si>
  <si>
    <t xml:space="preserve">paquete </t>
  </si>
  <si>
    <t>CAJAS PETRI</t>
  </si>
  <si>
    <t>Cajas de Petri Plásticas 94x14 mm,  por paquete de 20 de uso didáctico/observacional</t>
  </si>
  <si>
    <t>PAKISMEDIKAL</t>
  </si>
  <si>
    <t>BLAMIS</t>
  </si>
  <si>
    <t>JELT</t>
  </si>
  <si>
    <t>LÁMINAS PORTAOBJETOS.</t>
  </si>
  <si>
    <t>Lamina portaobjetos transparentes vidrio 76x 26 mm por 100 unidades</t>
  </si>
  <si>
    <t>FALABELLA</t>
  </si>
  <si>
    <t>SUQUIN</t>
  </si>
  <si>
    <t>LAMINILLAS CUBREOBJETOS.</t>
  </si>
  <si>
    <t>Laminillas Cubreobjetos transparentes 20x20 mm por 100 unidades</t>
  </si>
  <si>
    <t>pauete</t>
  </si>
  <si>
    <t>EQUIPOSVET</t>
  </si>
  <si>
    <t>GLOBALMED</t>
  </si>
  <si>
    <t>ORTOPEDICO OLAYA</t>
  </si>
  <si>
    <t>TUBOS MICROCAPILARES DE 0,5 A 10 µL CON GOMA.</t>
  </si>
  <si>
    <t>(conocidos como microcápsulas o micropipetas capilares con minipera o bulbo de succión) son dispositivos de vidrio de borosilicato diseñados para medir y transferir pequeños volúmenes de líquidos por acción capilar, utilizando una pequeña pera de goma o elastómero para dispensar la muestra C</t>
  </si>
  <si>
    <t xml:space="preserve">paquete  X 100 UND </t>
  </si>
  <si>
    <t>CEDIMEDICAS</t>
  </si>
  <si>
    <t>INSTRUSHOP</t>
  </si>
  <si>
    <t>LA CASA DEL CIENTIFICO</t>
  </si>
  <si>
    <t xml:space="preserve">
CIENCIA
CIUDADANA</t>
  </si>
  <si>
    <t>DISEÑO E IMPRESIÓN DE GUÍAS DE POLINIZADORES EN ÁREAS RESTAURADAS POR LA ALS.</t>
  </si>
  <si>
    <t>Presentación en formato tipo cartilla (aprox. 21 cm x 14 cm), a color, con una extensión referencial de minimo 80 páginas, elaborada en materiales que garanticen legibilidad, durabilidad y adecuado manejo por parte de la comunidad, incluyendo encuadernación resistente y carátula de mayor gramaje y con un factor de innovación pedagógica, educacional y ambiental</t>
  </si>
  <si>
    <t>Socialización del enfoque de ciencia ciudadana en el marco del “Encuentro en Defensa de los Corredores de Polinizadores de la EEP de Suba”.</t>
  </si>
  <si>
    <t>Refrigerios para los participantes
incluye: 
BEBIDA:
Infusión fría natural (té de frutos rojos, limón con hierbabuena o jengibre), o jugo 100% natural sin azúcar añadida.
Contenido mínimo: 250 ml, servido en vaso reutilizable o biodegradable.
ALIMENTO PRINCIPAL:
Wrap integral o sándwich artesanal (pan integral o multigrano) relleno de proteína ligera (pollo desmechado, hummus o queso) con vegetales frescos.
Peso aproximado: 120–150 g.
COMPLEMENTO SALUDABLE:
Mix de frutos secos (maní, nuez, uvas pasas o semillas).
Porción mínima: 30 g.
FRUTA DE TEMPORADA:
Porción fresca (mínimo 150 g), preferiblemente fruta cortada o lista para consumo (papaya, piña, sandía, melón o similares).
DULCE FUNCIONAL (OPCIONAL):
Barra de cereal o snack saludable (avena, miel, frutos secos), mínimo 20 g.
EMPAQUE:
Bolsa o caja biodegradable o compostable. Se prioriza el uso de materiales reciclables y la reducción de plásticos de un solo uso.</t>
  </si>
  <si>
    <t>FOTOGRAFÍAS DE POLINIZADORES EN ÁREAS INTERVENIDAS.</t>
  </si>
  <si>
    <t>Servicio de suministro e impresión de material fotográfico en papel especial para fotografía acabado mate, en tamaño 50 cm x 40 cm, de alta definición. Incluye la producción del material fotográfico y el suministro del papel fotográfico requerido, garantizando calidad de impresión, nitidez y fidelidad de imagen conforme a las especificaciones técnicas del proyecto.</t>
  </si>
  <si>
    <t xml:space="preserve">PREMIACIÓN EVENTO POLINIZADORES </t>
  </si>
  <si>
    <t>BINOCULARES</t>
  </si>
  <si>
    <t>Binoculares 8x42 Black Roof Mc, Caja 6l Color Multicon armaduras de caucho negro, gomas de ocular giratorias, con estuche y correa para colgar en el cuello</t>
  </si>
  <si>
    <t>LOS VICTORINOS</t>
  </si>
  <si>
    <t xml:space="preserve">LIBRETA DE CAMPO </t>
  </si>
  <si>
    <t>MORRAL SALIDA DE CAMPO</t>
  </si>
  <si>
    <t>Morral para salidas de campo y actividades exteriores, fabricado en material resistente de alta durabilidad, impermeable o repelente al agua (poliéster, nylon o equivalente), con capacidad de 40 litros, diseño ergonómico para transporte cómodo y distribución adecuada de carga, con correas ajustables y acolchadas para hombros, respaldo acolchado transpirable, sistema de ajuste adicional en pecho y/o cintura para mayor estabilidad durante desplazamientos, compartimento principal de amplio almacenamiento y múltiples bolsillos o compartimentos auxiliares para organización de equipos, materiales y elementos personales. Deberá contar con costuras reforzadas, cierres resistentes de alta durabilidad, dimensiones aptas para transporte manual y uso en jornadas de campo, caminatas o recorridos técnicos, con resistencia a humedad, polvo, manipulación frecuente y condiciones normales de trabajo exterior.</t>
  </si>
  <si>
    <t>EASY</t>
  </si>
  <si>
    <t>HOMECENTER</t>
  </si>
  <si>
    <t>Termo térmico en acero inoxidable</t>
  </si>
  <si>
    <t>Termo para bebidas frías o calientes 500–700 ml, acero inoxidable, para las sesiones de bienestar.Material: acero inoxidable grado alimenticio 304 (18/8), interior y exterior, sin recubrimientos internos. No aluminio, Debe indicar “Stainless Steel 18/8 304” o mayor en el cuerpo o empaque. Capacidad: 500 a 700 ml.Otras características: boca ancha &gt; 3.5 cm, íntegramente en acero inoxidable. Doble pared con aislamiento al vacío, mantiene bebidas calientes 8–12 h y frías 12 24 h, sin condensación externa. Tapa hermética con sello de silicona, para evitar derrames.</t>
  </si>
  <si>
    <t>PROMOPOP</t>
  </si>
  <si>
    <t>IMPRESOS BURBANOS</t>
  </si>
  <si>
    <t>ALMACENES SI</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</si>
  <si>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</si>
  <si>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</si>
  <si>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INVENTIVA</t>
  </si>
  <si>
    <t>KIT DE SIEMBRA</t>
  </si>
  <si>
    <t>Kit de siembra para establecimiento y promoción de especies vegetales atractoras de polinizadores, conformado por insumos, materiales y herramientas básicas para procesos de siembra, germinación, cuidado y establecimiento inicial de plantas. Deberá incluir, como mínimo, semillas y/o material vegetal de especies atractoras de polinizadores acorde con las condiciones ambientales del territorio, sustrato o material de soporte para germinación y crecimiento inicial, recipiente, matera, contenedor biodegradable, caja o sistema equivalente para siembra y presentación del kit, herramientas manuales básicas de jardinería (como una (1) pala de mano, un (1) trasplantador, un (1) rastrillo pequeño o equivalentes), elementos de identificación o etiquetado de especies, e instrucciones básicas para siembra, mantenimiento y cuidado. Los materiales deberán ser resistentes, seguros, aptos para manipulación frecuente y adecuados para actividades pedagógicas, comunitarias, ambientales y de ciencia ciudadana.</t>
  </si>
  <si>
    <t xml:space="preserve">LABORATORIO DE CIENCIA CUIDADANA </t>
  </si>
  <si>
    <t>LUPAS MANUALES</t>
  </si>
  <si>
    <t xml:space="preserve">Lupa dual  aumento entre 30x 60x  estructura  resistente </t>
  </si>
  <si>
    <t>DEROCHASTORE</t>
  </si>
  <si>
    <t>PORTAOBJETOS Y CUBREOBJETOS.</t>
  </si>
  <si>
    <t xml:space="preserve">Portaobjetos de vidrio de 7.5 cm x 2.5 cm y cubreobjetos de 2 cm x 2 cm , con estuche protector caja por 50 unidades </t>
  </si>
  <si>
    <t>Caja</t>
  </si>
  <si>
    <t>KITS BÁSICOS DE OBSERVACIÓN.</t>
  </si>
  <si>
    <t>Incluye:  
1. Un kit de 5  pinzas metálica entologicas (cant 1)
2. Frascos de vidrio 100 ml con tapa cant (2)
3. Goteros de 3 ml  Cant (2)</t>
  </si>
  <si>
    <t xml:space="preserve">Envase de vidrio 250 ml </t>
  </si>
  <si>
    <t>Envases de plástico resistente o vidrio, con tapa hermética. Capacidades de 250 ml. Aptos para almacenamiento de líquidos o productos procesados. </t>
  </si>
  <si>
    <t xml:space="preserve">JUNTOS DE LA MANO </t>
  </si>
  <si>
    <t>EL SURTIDOR</t>
  </si>
  <si>
    <t>DAGROW</t>
  </si>
  <si>
    <t>BANDEJAS DE OBSERVACIÓN</t>
  </si>
  <si>
    <t>Bandeja de acero inoxidable 20 x 30 cm .No se rompe, no se decolora.Fácil de limpiar y esterilizar</t>
  </si>
  <si>
    <t>CONTENEDORES DE ALMACENAMIENTO</t>
  </si>
  <si>
    <t>Contenedores plásticos con tapa, dimensiones aproximadas de 30 cm x 20 cm x 15 cm</t>
  </si>
  <si>
    <t>MI PLASTI HOGAR</t>
  </si>
  <si>
    <t>KIT Cámara Fotográfica</t>
  </si>
  <si>
    <t xml:space="preserve">Cámara fotografica profesional kit de 18-55mm fotos de calidad DSLR ,  de  18 megapíxeles. Capturas remotas con teléfono inteligente compatible con Wi-Fi, grabación video de 4K ULTRA HD. </t>
  </si>
  <si>
    <t>ENTRECAMARAS</t>
  </si>
  <si>
    <t>TIENDAFOTOGRAFIA</t>
  </si>
  <si>
    <t>EOA</t>
  </si>
  <si>
    <t>GUÍAS DE IDENTIFICACIÓN</t>
  </si>
  <si>
    <t>Material plastificado o resistente, Tamaño mínimo carta (21,5 cm x 28 cm) o equivalente; orientación vertical u horizontal según diseño; mínimo 40 páginas o equivalente en fichas técnicas, impresión a full color de alta resolución (mínimo 300 DPI); papel propalcote, ecológico o material sintético resistente de mínimo 90 gr para páginas internas o equivalente; portada en material resistente de mínimo 250 gr o equivalente; acabado plastificado, laminado o con protección para uso frecuente en campo; encuadernación tipo argollado, espiral, anillado, cosido o equivalente según presentación; inclusión de ilustraciones, fotografías, diagramas, tablas y contenido técnico-descriptivo para identificación; diseño de fácil lectura; tintas de alta durabilidad y acabados aptos para manipulación frecuente, transporte y condiciones de trabajo en campo.</t>
  </si>
  <si>
    <t>MATERIAL BIBLIOGRÁFICO.</t>
  </si>
  <si>
    <t>Material bibliográfico especializado en biodiversidad, polinizadores, ecosistemas locales y temáticas ambientales asociadas, en formato impreso físico tipo libro, cartilla o publicación técnica equivalente, con contenido técnico, científico y/o pedagógico para consulta, formación y apoyo a procesos de educación ambiental y ciencia ciudadana. Deberá contar con tamaño mínimo de 17 cm x 24 cm o equivalente, orientación según diseño editorial, contenido mínimo de 100 páginas o equivalente conforme al tipo de publicación, impresión de alta calidad en full color o combinación color/blanco y negro, con resolución mínima de 300 DPI, papel interior de mínimo 75 gramos o equivalente, portada en cartulina, propalcote o material resistente de mínimo 250 gramos o equivalente, encuadernación tipo rústica, cosida, pegada, argollada o equivalente según presentación editorial, acabados que garanticen durabilidad, legibilidad y adecuada conservación, incluyendo ilustraciones, fotografías, gráficos, tablas, diagramas y demás recursos visuales y técnicos de apoyo. El material deberá ser actualizado, pertinente al objeto del proyecto y apto para consulta frecuente, manipulación continua y uso en procesos pedagógicos, técnicos y comunitarios.</t>
  </si>
  <si>
    <t>COMPONENTE 4. MANTENIMIENTO INTEGRAL DE 410 M² DE ÁREAS AJARDINADAS Y 125 ÁRBOLES JÓVENES</t>
  </si>
  <si>
    <t>MANTENIMIENTO INTEGRAL DE 410 M² DE ÁREAS AJARDINADAS DE LA LOCALIDAD DE SUBA</t>
  </si>
  <si>
    <t>BOLSA  DE COMPRA DE MATERIAL VEGETAL PARA JARDINERÍA.</t>
  </si>
  <si>
    <t xml:space="preserve">Compra de Material Vegetal para jardinería - especies del material vegetal correspondan a los diseños previamente definidos y cuenten con la aprobación del Jardín Botánico y la Secretaría Distrital de Ambiente Ejemplares como: Diete, agapantos, planta de hielo y lengua de suegra. Nota: sin embargo las especies pueden variar en la ejecución del contrato.
</t>
  </si>
  <si>
    <t>GLOBAL</t>
  </si>
  <si>
    <t>PlANTACIÓN  DE MATERIAL VEGETAL PARA JARDINERÍA</t>
  </si>
  <si>
    <t xml:space="preserve">Servicio de replante de 16 plántulas de jardinería por m2, incluye trazado, Plantación, transporte menor. Incluye transporte, mano de obra y herramientas para prestación de servicio </t>
  </si>
  <si>
    <t>Unidad / material vegetal</t>
  </si>
  <si>
    <t>FERTILIZACIÓN EDÁFICA</t>
  </si>
  <si>
    <t>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1000 g/m²  en cuatro (4)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t>
  </si>
  <si>
    <t>Servicio de fertilización foliar mediante la aplicación de fertilizante orgánico con contenido de macro y micronutrientes, orientado al fortalecimiento nutricional, fisiológico y al adecuado establecimiento y desarrollo del material vegetal implementado. El servicio contempla la aplicación de fertilizante foliar de carácter orgánico en una proporción estimada del 5 % por litro/m², conforme a los requerimientos nutricionales del material vegetal y las condiciones identificadas en campo, con la ejecución de cuatro (4) ciclos de aplicación. Incluye el suministro del fertilizante requerido, preparación y dilución de la solución, aplicación foliar, transporte interno, mano de obra calificada, herramientas, equipos e insumos necesarios para la adecuada ejecución de las actividades de fertilización.</t>
  </si>
  <si>
    <t>Suministro y aplicación de hidrorretenedores en áreas de plantación, en dosis aproximada de 125 gramos por metro cuadrado intervenido, incorporados al material de relleno para favorecer la conservación de humedad y reducir el estrés hídrico del material vegetal.</t>
  </si>
  <si>
    <t>Gramos / m2</t>
  </si>
  <si>
    <t>DESHIERBE Y PODA</t>
  </si>
  <si>
    <t>Para garantizar el adecuado desarrollo de los jardines Plantados, el deshierbe deberá realizarse de manera manual, el deshierbe debe garantizar la eliminación de aquellas Plantas inadecuadas para el desarrollo del jardín. Las actividades de rebordeo consisten en la poda manual de las Plantas para demarcar el borde de las áreas ajardinadas para evitar la invasión de espacio de tránsito peatonal u otro por estas especies, así mismo, eliminando las Plantas o secciones de Plantas muertas, enfermas y/o de crecimiento que se considere antiestético paisajísticamente y por la sanidad de las mismas. Incluye suministro, transporte interno,  mano de obra, herramientas e insumos necesarios para su correcta ejecución.</t>
  </si>
  <si>
    <t>MANEJO FITOSANITARIO Y/O ACTIVIDADES DE MANEJO PREVENTIVO.</t>
  </si>
  <si>
    <t>Manejo Fitosanitario y /o actividades de Manejo preventivo:  suministro de productos de protección ecológica o control biológico se emplean 5 cc por Litro incluye servicio de aplicación.</t>
  </si>
  <si>
    <t>RIEGO TÉCNICO</t>
  </si>
  <si>
    <t>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10 L/m²  en cuatro (4) ciclos (cada uno de 40 m²), conforme al anexo técnico. Incluye suministro de agua potable, transporte interno, almacenamiento temporal, mano de obra, herramientas, equipos e insumos necesarios para su correcta ejecución</t>
  </si>
  <si>
    <t>Movimiento de suelo y deshierbe</t>
  </si>
  <si>
    <t>Servicio orientado a la adecuación y preparación del terreno mediante actividades de movimiento y conformación de suelo, retiro de material no deseado y eliminación de malezas, con el propósito de mejorar las condiciones físicas y operativas del área de intervención, garantizando condiciones adecuadas para la implementación, establecimiento y desarrollo del material vegetal</t>
  </si>
  <si>
    <t xml:space="preserve">ECOAMBITHOZ LTDA   </t>
  </si>
  <si>
    <t xml:space="preserve">Bolsas verdes </t>
  </si>
  <si>
    <t xml:space="preserve">BOLSA VERDE 60 X 80 PAQ. X 50 UND, disposicion de residuos </t>
  </si>
  <si>
    <t>SUPER DESECHABLES DEL NORTE</t>
  </si>
  <si>
    <t>REPLANTE JARDINERIA</t>
  </si>
  <si>
    <t>Suministro, transporte, trazado y establecimiento de especies vegetales nativas para procesos de 1. Renaturalización, mediante la plantación de herbáceas  por m², incluyendo replante, adecuación menor del terreno y reposición del material vegetal durante el periodo de establecimiento.</t>
  </si>
  <si>
    <t>HIDRORETENEDOR 10%</t>
  </si>
  <si>
    <t>Gramos</t>
  </si>
  <si>
    <t xml:space="preserve">MANTENIMIENTO DE 125 ÁRBOLES EN ÁREA URBANA DE LA LOCALIDAD DE SUBA  </t>
  </si>
  <si>
    <t>PLATEO</t>
  </si>
  <si>
    <t>Retiro de Plantas invasoras (arvenses) y la remoción de materiales extraños en un área de un (1) metro cuadrado de la base de los árboles</t>
  </si>
  <si>
    <t>Suministro y aplicación de 1 Kg de abono orgánico por árbol de abono por cuatro (4) ciclos,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t>
  </si>
  <si>
    <t>Individuo</t>
  </si>
  <si>
    <t>Aplicación por pulverización de forma homogénea sobre el follaje, asegurando la cobertura en ambas caras de las hojas. La solución deberá prepararse según las indicaciones del fabricante, en una proporción de 5 cm3 por cada 1 L de agua, garantizando una mezcla adecuada para su correcta aplicación y efectividad del producto, con la ejecución de cuatro (4) ciclos de aplicación. Incluye suministro, transporte interno, aplicación, mano de obra, herramientas e insumos necesarios para su correcta ejecución.</t>
  </si>
  <si>
    <t>MANEJO FITOSANITARIO (MIPE)</t>
  </si>
  <si>
    <t>Servicio de manejo integral de plagas y enfermedades (MIPE) a las los individuos arboreos, de no existir afectaciones o ataques se ejecutarán las intervenciones a nivel preventivo , se debe aplicar suministro de productos de protección ecológica o control biológico preferiblemente naturales.</t>
  </si>
  <si>
    <t>REPLANTE ARBOLADO</t>
  </si>
  <si>
    <t>Suministro, transporte, trazado y establecimiento de especies vegetales nativas para procesos de 1. Renaturalización, mediante la plantación de arbustivas por m², incluyendo replante, adecuación menor del terreno la cual es cabar un espacio aproximado de  80X40 cm, aplicacion de hidroretenedor, sustrato y reposición del material vegetal durante el periodo de establecimiento.</t>
  </si>
  <si>
    <t>RETUTORADO</t>
  </si>
  <si>
    <t>Servicio y suministro Re tutorado: colocación de una vara o tutor de dimensiones de 3 m de altura X 0.05 m X 0.05 m</t>
  </si>
  <si>
    <t>ADICICIÓN DE SUSTRATO</t>
  </si>
  <si>
    <t>Adición de sustrato: Se realizará la adición de sustrato a un total de 125 individuos arbóreos. Consiste en adicionar al plato del individuo vegetal sustrato (Mezcla de tierra negra con cascarilla de arroz en proporción de 8:1) un bulto de 40 kilos por árbol.  La actividad incluye  mano de obra, el uso de materiales, herramientas y equipos necesarios para su correcta ejecución, conforme a las especificaciones técnicas del proyecto</t>
  </si>
  <si>
    <t>RECOLECCIÓN DE RESIDUOS</t>
  </si>
  <si>
    <t>Recolección de residuos: Actividad complementaria que consiste en el retiro de residuos (material vegetal, residuos sólidos, tierra, escombros y demás relacionados), transporte y disposición final, en sitios certificados para tal fin, que deberán contar con la documentación legal, del material resultante de las actividades de mantenimiento a 125 individuos</t>
  </si>
  <si>
    <t xml:space="preserve">VIAJE </t>
  </si>
  <si>
    <t>Total ítems Estudio de Mercado</t>
  </si>
  <si>
    <t xml:space="preserve">DESCRIPCION DE ITEMS DE BOLSAS A MONTO AGOTABLE </t>
  </si>
  <si>
    <t>RENATURALIZACION</t>
  </si>
  <si>
    <t>BOLSA ACTIVIDADES DE PLANTACIÓN Y MANTENIMIENTO</t>
  </si>
  <si>
    <t xml:space="preserve">Servicio de plantación de herbáceas y arbustivas, destinadas a la conformación e implementación de diseños paisajísticos y ecológicos orientados a procesos de renaturalización y fortalecimiento de coberturas verdes, contribuyendo a la recuperación ambiental, conectividad ecológica y mejoramiento paisajístico de las áreas intervenidas. se incluye mano de obra y herramientas necesarias para la prestación del servicio. No incluye suministro vegetal </t>
  </si>
  <si>
    <t>scilicet</t>
  </si>
  <si>
    <t>transversal</t>
  </si>
  <si>
    <t xml:space="preserve">PLANTA LANTANA </t>
  </si>
  <si>
    <t>COMPRA</t>
  </si>
  <si>
    <t>VIVEROS DE COLOMBIA</t>
  </si>
  <si>
    <t xml:space="preserve">SALVIA LEUCANTHA </t>
  </si>
  <si>
    <t>PLANTA CUPHEA IGNEA</t>
  </si>
  <si>
    <t>SELVATICO PLANT SHOP</t>
  </si>
  <si>
    <t xml:space="preserve">PLANTA STREPTOSOLEN JAMESONII </t>
  </si>
  <si>
    <t>CANELA HOGAR</t>
  </si>
  <si>
    <t xml:space="preserve">BEGONIA SEMPERFLORENS </t>
  </si>
  <si>
    <t>MY GARDEN</t>
  </si>
  <si>
    <t xml:space="preserve">PLANTA ALLIUM SHOENOPRASUM </t>
  </si>
  <si>
    <t>BOLSA DE SELECCIÓN DE MATERIAL VEGETAL ARBUSTIVO</t>
  </si>
  <si>
    <t>PLANTA ALISO FORESTALES DE COLOMBIA</t>
  </si>
  <si>
    <t>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t>
  </si>
  <si>
    <t>FORESTALES DE COLOMBIA</t>
  </si>
  <si>
    <t>ARRAYAN FORESTALES DE COLOMBIA</t>
  </si>
  <si>
    <t>PLANTA ASCLEPIA</t>
  </si>
  <si>
    <t>SEMBRAMOS</t>
  </si>
  <si>
    <t>Planta Baccharis aliena _ Habitanica</t>
  </si>
  <si>
    <t>HABITANICA</t>
  </si>
  <si>
    <t>Planta baccharis trimera _ Habitanica</t>
  </si>
  <si>
    <t>PLANTA CAJETO</t>
  </si>
  <si>
    <t>PLANTA SAUCO</t>
  </si>
  <si>
    <t xml:space="preserve">Planta Solanum angustifidum grande </t>
  </si>
  <si>
    <t>BOLSA COMPRA DE MATERIAL VEGETAL PARA JARDINERÍA.</t>
  </si>
  <si>
    <t>Acanto</t>
  </si>
  <si>
    <t>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t>
  </si>
  <si>
    <t>PALMAS Y JARDINES DE MANUEL</t>
  </si>
  <si>
    <t>ACHIRA</t>
  </si>
  <si>
    <t>Agapanto</t>
  </si>
  <si>
    <t>Azalea</t>
  </si>
  <si>
    <t>Buganbill</t>
  </si>
  <si>
    <t>Cayeno</t>
  </si>
  <si>
    <t>Duranta</t>
  </si>
  <si>
    <t>Lengua de suegra</t>
  </si>
  <si>
    <t>AL SOLAR VIVERO</t>
  </si>
  <si>
    <t>RECURSO HUMANO</t>
  </si>
  <si>
    <t>Perfil solicitado Recurso Humano</t>
  </si>
  <si>
    <t>Descripción del perfil - Recurso Humano</t>
  </si>
  <si>
    <t>Tiempo (meses)</t>
  </si>
  <si>
    <t>Tabla Honorarios
o 
Cotización</t>
  </si>
  <si>
    <t>Valor unitario (Tabla)</t>
  </si>
  <si>
    <t>Valor total</t>
  </si>
  <si>
    <t>Transversal</t>
  </si>
  <si>
    <t>Coordinador ambiental</t>
  </si>
  <si>
    <t xml:space="preserve">NIVEL DE FORMACIÓN   Profesional en Ingeniería Ambiental, Ingeniería Ambiental y Sanitaria, Ingeniería Forestal, Ingeniería Agronómica, Administración Ambiental o carreras afines al área ambiental, con conocimientos en clasificación establecida en el Sistema Nacional de Información de la Educación Superior (SNIES). 
EXPERIENCIA FORMAL  Experiencia profesional mínima de 25 meses, debidamente acreditada, contados a partir de la terminación de materias y/o fecha de grado, según aplique. 
EXPERIENCIA RELACIONADA   Experiencia específica acreditada en mínimo tres (3) proyectos, con una duración mínima de seis (6) meses cada uno, desempeñando funciones como director(a) y/o coordinador(a) de proyectos sociales relacionados con enfoque de género, derechos de las mujeres y/o políticas públicas de las mujeres y equidad de género. Se valorará la experiencia vinculada a procesos de participación ciudadana ambiental. </t>
  </si>
  <si>
    <t>Persona</t>
  </si>
  <si>
    <t>Tabla</t>
  </si>
  <si>
    <t>VALOR ESTUDIO DE MERCADO - 3 PROVEEDORES</t>
  </si>
  <si>
    <t>Ingeniero(a) Forestal</t>
  </si>
  <si>
    <t xml:space="preserve">NIVEL DE FORMACIÓN  
Profesional en Ingeniería Forestal, Ingeniería Ambiental o carreras afines, de acuerdo con el área de conocimiento del Núcleo Básico del Conocimiento en Ingeniería y la clasificación NIVEL DE FORMACIÓN  Profesional en Ingeniería Forestal, Ingeniería Ambiental o carreras afines, de acuerdo con el área de conocimiento del Núcleo Básico del Conocimiento en Ingeniería y la clasificación establecida en el Sistema Nacional de Información de la Educación Superior (SNIES).  
EXPERIENCIA FORMAL  Experiencia profesional mínima de 24 meses, contados a partir de la terminación de materias y/o fecha de grado, según aplique, debidamente acreditada mediante los respectivos soportes. 
EXPERIENCIA RELACIONADA  Experiencia específica acreditada en mínimo tres (3) proyectos, con una duración mínima de seis (6) meses cada uno, desempeñando funciones como coordinador(a) técnico(a) o especialista en actividades relacionadas con silvicultura urbana, restauración ecológica, renaturalización y/o manejo de sistemas de información geográfica del arbolado, incluido el Sistema de Información para la Gestión del Arbolado Urbano (SIGAU). </t>
  </si>
  <si>
    <t>VALOR ESTUDIO DE MERCADO</t>
  </si>
  <si>
    <t xml:space="preserve">Ingeniero(a) Civil o Arquitecto(a) paisajístico.  </t>
  </si>
  <si>
    <t xml:space="preserve">NIVEL DE FORMACIÓN  Profesional en Ingeniería Civil, Arquitectura, Urbanismo o carreras afines, de acuerdo con las áreas de conocimiento del Núcleo Básico del Conocimiento y la clasificación establecida en el Sistema Nacional de Información de la Educación Superior (SNIES). 
EXPERIENCIA FORMAL   Experiencia profesional mínima de 25 meses , contados a partir de la expedición de la tarjeta profesional y/o fecha de grado, según corresponda, en actividades relacionadas con la planeación, dirección, coordinación y/o apoyo a la supervisión de proyectos de intervención territorial, recuperación de espacios públicos, mejoramiento del paisaje urbano y recuperación de áreas de interés ambiental. 
EXPERIENCIA RELACIONADA  Experiencia relacionada con la coordinación, planeación, dirección y/o ejecución de proyectos de intervención y mejoramiento del espacio público, parques y zonas de cesión, así como en el diseño y desarrollo de obras civiles orientadas a la recuperación y adecuación de espacios urbanos. Deberá acreditar experiencia en procesos de reconversión de superficies duras, como concreto y asfalto, en áreas permeables y funcionales, y en intervenciones que contribuyan a la recuperación ambiental, la funcionalidad del espacio público y el mejoramiento del paisaje urbano.  </t>
  </si>
  <si>
    <t xml:space="preserve">Ecólogo(a) o Biólogo(a) </t>
  </si>
  <si>
    <t xml:space="preserve">FORMACIÓN PROFESIONAL: De acuerdo con el área de conocimiento del Núcleo Básico del Conocimiento en Matemáticas y Ciencias Naturales (Biología, Ecología o afines según clasificación del SNIES). 
EXPERIENCIA PROFESIONAL: 5 años de experiencia profesional, contados a partir de la terminación de materias y/o fecha de grado, según aplique. 
EXPERIENCIA ESPECÍFICA: En (3) proyectos de mínimo 6 meses cada uno en monitoreo de biodiversidad preferiblemente en aves para la identificación de polinizadores, procesos de restauración ecológica y/o coordinación de laboratorios de ciencia ciudadana. </t>
  </si>
  <si>
    <t>Profesional ornitólogo </t>
  </si>
  <si>
    <t xml:space="preserve">FORMACIÓN PROFESIONAL: De acuerdo con el área de conocimiento del Núcleo Básico del Conocimiento en Ciencias Naturales, Matemáticas y Estadística, específicamente en Biología, Ecología y/o áreas afines, según clasificación del SNIES. Se requiere título profesional en Biología, con énfasis y/o formación en Ornitología. 
EXPERIENCIA PROFESIONAL: 24 meses  de experiencia profesional, contados a partir de la terminación de materias y/o fecha de grado, según aplique. 
EXPERIENCIA ESPECÍFICA: Experiencia en proyectos y/o procesos relacionados con el monitoreo, identificación, caracterización y seguimiento de aves, preferiblemente en ecosistemas urbanos, humedales, áreas de importancia ecológica y/o procesos de restauración ecológica. 
Experiencia en recorridos de campo, monitoreo de avifauna, acompañamiento de talleres y actividades de educación ambiental, así como en la toma y sistematización de registros de campo y elaboración de reportes técnicos. </t>
  </si>
  <si>
    <t>Profesional Social</t>
  </si>
  <si>
    <t>De acuerdo con el área de conocimiento del Núcleo Básico del Conocimiento en Ciencias Sociales y Humanas, y/o Ciencias Sociales y del Comportamiento (según clasificación del SNIES). 
EXPERIENCIA PROFESIONAL: 24 meses de experiencia profesional, contados a partir de la terminación de materias y/o fecha de grado, según aplique. 
EXPERIENCIA ESPECÍFICA: En tres (3) proyectos de mínimo 6 meses cada uno como director(a) y/o coordinador(a) de proyectos sociales en temas relacionados con enfoque de Género, y/o Derechos de las Mujeres y/o Política Pública de las mujeres y Equidad de Género, preferiblemente vinculados a procesos de participación ciudadana ambiental.</t>
  </si>
  <si>
    <t>Técnico(a) SIG (GIS) </t>
  </si>
  <si>
    <t xml:space="preserve">FORMACIÓN PROFESIONAL: De acuerdo con el área de conocimiento del Núcleo Básico del Conocimiento en Ingeniería, y/o Arquitectura, Urbanismo y afines, y/o Geografía (según clasificación del SNIES). 
EXPERIENCIA PROFESIONAL: 24 meses de experiencia profesional, contados a partir de la terminación de materias y/o fecha de grado, según aplique. 
EXPERIENCIA ESPECÍFICA: En  3 proyectos de mínimo 6 meses cada uno en el manejo de herramientas GIS, levantamiento de polígonos, creación de archivos SHP y procesamiento de datos geográficos para el reporte de metas ambientales o de arbolado urbano (SIGAU). </t>
  </si>
  <si>
    <t>Total Recurso Humano</t>
  </si>
  <si>
    <t>D</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</si>
  <si>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</si>
  <si>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</si>
  <si>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</si>
  <si>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</si>
  <si>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</si>
  <si>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</si>
  <si>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</si>
  <si>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</si>
  <si>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</si>
  <si>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APROBÓ</t>
  </si>
  <si>
    <t>Procesos en Otras Entidades</t>
  </si>
  <si>
    <t>Media Geométrica</t>
  </si>
  <si>
    <t>Elemento</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</si>
  <si>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</si>
  <si>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</si>
  <si>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</si>
  <si>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</si>
  <si>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</si>
  <si>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</si>
  <si>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</si>
  <si>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</si>
  <si>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</si>
  <si>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</si>
  <si>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</si>
  <si>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</si>
  <si>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</si>
  <si>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</si>
  <si>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</si>
  <si>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</si>
  <si>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</si>
  <si>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</si>
  <si>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</si>
  <si>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</si>
  <si>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</si>
  <si>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</si>
  <si>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</si>
  <si>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</si>
  <si>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</si>
  <si>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</si>
  <si>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</si>
  <si>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</si>
  <si>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</si>
  <si>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</si>
  <si>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</si>
  <si>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</si>
  <si>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</si>
  <si>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</si>
  <si>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</si>
  <si>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</si>
  <si>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</si>
  <si>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</si>
  <si>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</si>
  <si>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</si>
  <si>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</si>
  <si>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</si>
  <si>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</si>
  <si>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</si>
  <si>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</si>
  <si>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</si>
  <si>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</si>
  <si>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</si>
  <si>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</si>
  <si>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</si>
  <si>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</si>
  <si>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</si>
  <si>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</si>
  <si>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</si>
  <si>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</si>
  <si>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</si>
  <si>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</si>
  <si>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</si>
  <si>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</si>
  <si>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</si>
  <si>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</si>
  <si>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</si>
  <si>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</si>
  <si>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</si>
  <si>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</si>
  <si>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</si>
  <si>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</si>
  <si>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</si>
  <si>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</si>
  <si>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</si>
  <si>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</si>
  <si>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</si>
  <si>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</si>
  <si>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</si>
  <si>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</si>
  <si>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</si>
  <si>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</si>
  <si>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</si>
  <si>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</si>
  <si>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</si>
  <si>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</si>
  <si>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</si>
  <si>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</si>
  <si>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</si>
  <si>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</si>
  <si>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</si>
  <si>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</si>
  <si>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</si>
  <si>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</si>
  <si>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</si>
  <si>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</si>
  <si>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</si>
  <si>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</si>
  <si>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</si>
  <si>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</si>
  <si>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</si>
  <si>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</si>
  <si>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</si>
  <si>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</si>
  <si>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</si>
  <si>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</si>
  <si>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</si>
  <si>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</si>
  <si>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</si>
  <si>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</si>
  <si>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</si>
  <si>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</si>
  <si>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</si>
  <si>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</si>
  <si>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Diferencia estudio- Oferta Económica</t>
  </si>
  <si>
    <t>ALCALDÍA LOCAL DE SUBA - FORMATO DE VALORES UNITARIOS</t>
  </si>
  <si>
    <t>VALOR TOTAL (sumatoria ítems)</t>
  </si>
  <si>
    <t>FDLS</t>
  </si>
  <si>
    <t>OFERENTE</t>
  </si>
  <si>
    <t>ÍTEM</t>
  </si>
  <si>
    <t>ÍTEMS O SERVICIOS</t>
  </si>
  <si>
    <t>DESCRIPCIÓN</t>
  </si>
  <si>
    <t xml:space="preserve">CANTIDAD </t>
  </si>
  <si>
    <t>PRECIOS DE REFERENCIA TECHO RESULTANTE EN EL ESTUDIO DE MERCADO QUE NO PODRAN SUPERAR LOS PROPONENTES</t>
  </si>
  <si>
    <t>OFERTA:
RAZON SOCIAL:</t>
  </si>
  <si>
    <t>VALOR UNITARIO INCLUIDO IVA</t>
  </si>
  <si>
    <t>VALOR TOTAL INCLUIDO IVA</t>
  </si>
  <si>
    <t>VALOR TOTAL</t>
  </si>
  <si>
    <t>ITEMS BOLSA MONTO AGOTABLE</t>
  </si>
  <si>
    <t>TOTAL ÍTEMS</t>
  </si>
  <si>
    <t>NOMBRE DEL REPRESENTANTE LEGAL</t>
  </si>
  <si>
    <t>NOMBRE DE LA EMPRESA</t>
  </si>
  <si>
    <t>DIRECCION</t>
  </si>
  <si>
    <t>TELEFONOS DE CONTACTO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</si>
</sst>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quot;\ #,##0;[Red]\-&quot;$&quot;\ #,##0"/>
    <numFmt numFmtId="165" formatCode="&quot;$&quot;\ #,##0.00;[Red]\-&quot;$&quot;\ #,##0.00"/>
    <numFmt numFmtId="166" formatCode="_-&quot;$&quot;\ * #,##0.00_-;\-&quot;$&quot;\ * #,##0.00_-;_-&quot;$&quot;\ * &quot;-&quot;??_-;_-@_-"/>
    <numFmt numFmtId="167" formatCode="_-&quot;$&quot;\ * #,##0_-;\-&quot;$&quot;\ * #,##0_-;_-&quot;$&quot;\ * &quot;-&quot;??_-;_-@_-"/>
    <numFmt numFmtId="168" formatCode="_-[$$-240A]\ * #,##0_-;\-[$$-240A]\ * #,##0_-;_-[$$-240A]\ * &quot;-&quot;??_-;_-@_-"/>
    <numFmt numFmtId="169" formatCode="_-[$$-409]* #,##0.00_ ;_-[$$-409]* \-#,##0.00\ ;_-[$$-409]* &quot;-&quot;??_ ;_-@_ "/>
    <numFmt numFmtId="170" formatCode="_-&quot;$&quot;\ * #,##0.00_-;\-&quot;$&quot;\ * #,##0.00_-;_-&quot;$&quot;\ * &quot;-&quot;_-;_-@_-"/>
    <numFmt numFmtId="171" formatCode="_-* #,##0_-;\-* #,##0_-;_-* &quot;-&quot;??_-;_-@_-"/>
  </numFmts>
  <fonts count="53">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1"/>
      <color theme="0"/>
      <name val="Garamond"/>
      <family val="1"/>
    </font>
    <font>
      <sz val="16"/>
      <color rgb="FF000000"/>
      <name val="Aptos Narrow"/>
      <family val="2"/>
      <scheme val="minor"/>
    </font>
    <font>
      <sz val="16"/>
      <color theme="0"/>
      <name val="Aptos Narrow"/>
      <family val="2"/>
      <scheme val="minor"/>
    </font>
    <font>
      <sz val="16"/>
      <name val="Aptos Narrow"/>
      <family val="2"/>
      <scheme val="minor"/>
    </font>
    <font>
      <b/>
      <sz val="20"/>
      <color theme="0"/>
      <name val="Aptos Narrow"/>
      <family val="2"/>
      <scheme val="minor"/>
    </font>
    <font>
      <sz val="24"/>
      <color rgb="FFFF0000"/>
      <name val="Aptos Narrow"/>
      <family val="2"/>
      <scheme val="minor"/>
    </font>
    <font>
      <sz val="9"/>
      <color theme="1"/>
      <name val="Aptos Narrow"/>
      <family val="2"/>
      <scheme val="minor"/>
    </font>
    <font>
      <b/>
      <sz val="24"/>
      <color theme="1"/>
      <name val="Aptos Narrow"/>
      <family val="2"/>
      <scheme val="minor"/>
    </font>
    <font>
      <sz val="18"/>
      <color theme="1"/>
      <name val="Aptos Narrow"/>
      <family val="2"/>
      <scheme val="minor"/>
    </font>
    <font>
      <sz val="18"/>
      <color rgb="FF000000"/>
      <name val="Garamond"/>
      <family val="1"/>
    </font>
    <font>
      <sz val="18"/>
      <name val="Aptos Narrow"/>
      <family val="2"/>
      <scheme val="minor"/>
    </font>
    <font>
      <sz val="18"/>
      <color rgb="FF000000"/>
      <name val="Aptos Narrow"/>
      <family val="2"/>
      <scheme val="minor"/>
    </font>
    <font>
      <b/>
      <sz val="11"/>
      <name val="Aptos Narrow"/>
      <family val="2"/>
      <scheme val="minor"/>
    </font>
    <font>
      <sz val="8"/>
      <name val="Aptos Narrow"/>
      <family val="2"/>
      <scheme val="minor"/>
    </font>
    <font>
      <b/>
      <sz val="20"/>
      <color rgb="FFFFFFFF"/>
      <name val="Aptos Narrow"/>
      <family val="2"/>
      <scheme val="minor"/>
    </font>
    <font>
      <sz val="22"/>
      <color theme="1"/>
      <name val="Aptos Narrow"/>
      <family val="2"/>
      <scheme val="minor"/>
    </font>
    <font>
      <sz val="26"/>
      <color theme="1"/>
      <name val="Aptos Narrow"/>
      <family val="2"/>
      <scheme val="minor"/>
    </font>
    <font>
      <sz val="22"/>
      <color rgb="FF000000"/>
      <name val="Aptos Narrow"/>
      <family val="2"/>
      <scheme val="minor"/>
    </font>
    <font>
      <sz val="22"/>
      <color rgb="FF0C769E"/>
      <name val="Aptos Narrow"/>
      <family val="2"/>
      <scheme val="minor"/>
    </font>
  </fonts>
  <fills count="33">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E8E8E8"/>
        <bgColor rgb="FF000000"/>
      </patternFill>
    </fill>
    <fill>
      <patternFill patternType="solid">
        <fgColor rgb="FFADADAD"/>
        <bgColor indexed="64"/>
      </patternFill>
    </fill>
    <fill>
      <patternFill patternType="solid">
        <fgColor rgb="FFFFC000"/>
        <bgColor indexed="64"/>
      </patternFill>
    </fill>
    <fill>
      <patternFill patternType="solid">
        <fgColor rgb="FFFFFFFF"/>
        <bgColor rgb="FFFFFFFF"/>
      </patternFill>
    </fill>
    <fill>
      <patternFill patternType="solid">
        <fgColor rgb="FF227ACB"/>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8">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cellStyleXfs>
  <cellXfs count="274">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6"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6"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6" fontId="1" fillId="11" borderId="1" xfId="1" applyFont="1" applyFill="1" applyBorder="1" applyAlignment="1" applyProtection="1">
      <alignment vertical="center" wrapText="1"/>
      <protection locked="0"/>
    </xf>
    <xf numFmtId="166" fontId="1" fillId="11" borderId="1" xfId="1" applyFont="1" applyFill="1" applyBorder="1" applyAlignment="1">
      <alignment vertical="center" wrapText="1"/>
    </xf>
    <xf numFmtId="166"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6" fontId="1" fillId="6" borderId="1" xfId="1" applyFont="1" applyFill="1" applyBorder="1" applyAlignment="1" applyProtection="1">
      <alignment vertical="center" wrapText="1"/>
      <protection locked="0"/>
    </xf>
    <xf numFmtId="166" fontId="1" fillId="6" borderId="1" xfId="1" applyFont="1" applyFill="1" applyBorder="1" applyAlignment="1">
      <alignment vertical="center" wrapText="1"/>
    </xf>
    <xf numFmtId="166"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6" fontId="1" fillId="15" borderId="1" xfId="1" applyFont="1" applyFill="1" applyBorder="1" applyAlignment="1">
      <alignment vertical="center" wrapText="1"/>
    </xf>
    <xf numFmtId="166"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7"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8"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8" fontId="1" fillId="10" borderId="1" xfId="1" applyNumberFormat="1" applyFont="1" applyFill="1" applyBorder="1" applyAlignment="1">
      <alignment vertical="center" wrapText="1"/>
    </xf>
    <xf numFmtId="0" fontId="0" fillId="18" borderId="0" xfId="0" applyFill="1" applyAlignment="1">
      <alignment vertical="center" wrapText="1"/>
    </xf>
    <xf numFmtId="166"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7" fontId="1" fillId="0" borderId="1" xfId="1" applyNumberFormat="1" applyFont="1" applyFill="1" applyBorder="1" applyAlignment="1">
      <alignment vertical="center" wrapText="1"/>
    </xf>
    <xf numFmtId="167" fontId="0" fillId="0" borderId="1" xfId="0" applyNumberFormat="1" applyBorder="1" applyAlignment="1">
      <alignment vertical="center" wrapText="1"/>
    </xf>
    <xf numFmtId="166"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7" fontId="17" fillId="0" borderId="1" xfId="0" applyNumberFormat="1" applyFont="1" applyBorder="1" applyAlignment="1" applyProtection="1">
      <alignment horizontal="center" vertical="center" wrapText="1"/>
      <protection locked="0"/>
    </xf>
    <xf numFmtId="0" fontId="17" fillId="0" borderId="0" xfId="0" applyFont="1" applyAlignment="1">
      <alignment wrapText="1"/>
    </xf>
    <xf numFmtId="166" fontId="17" fillId="0" borderId="0" xfId="1" applyFont="1" applyAlignment="1" applyProtection="1">
      <alignment wrapText="1"/>
    </xf>
    <xf numFmtId="166" fontId="29" fillId="0" borderId="25" xfId="1" applyFont="1" applyBorder="1" applyAlignment="1" applyProtection="1">
      <alignment wrapText="1"/>
    </xf>
    <xf numFmtId="167" fontId="30" fillId="0" borderId="25" xfId="1" applyNumberFormat="1" applyFont="1" applyBorder="1" applyAlignment="1" applyProtection="1">
      <alignment vertical="center" wrapText="1"/>
    </xf>
    <xf numFmtId="0" fontId="29" fillId="0" borderId="25" xfId="0" applyFont="1" applyBorder="1" applyAlignment="1">
      <alignment wrapText="1"/>
    </xf>
    <xf numFmtId="169" fontId="30" fillId="0" borderId="25" xfId="0" applyNumberFormat="1" applyFont="1" applyBorder="1" applyAlignment="1">
      <alignment vertical="center" wrapText="1"/>
    </xf>
    <xf numFmtId="0" fontId="29" fillId="0" borderId="0" xfId="0" applyFont="1" applyAlignment="1">
      <alignment wrapText="1"/>
    </xf>
    <xf numFmtId="166"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167" fontId="31" fillId="0" borderId="1" xfId="1" applyNumberFormat="1" applyFont="1" applyBorder="1" applyAlignment="1" applyProtection="1">
      <alignment vertical="center" wrapText="1"/>
    </xf>
    <xf numFmtId="167" fontId="17" fillId="0" borderId="1" xfId="0" applyNumberFormat="1" applyFont="1" applyBorder="1" applyAlignment="1">
      <alignment wrapText="1"/>
    </xf>
    <xf numFmtId="170" fontId="17" fillId="20" borderId="9" xfId="0" applyNumberFormat="1" applyFont="1" applyFill="1" applyBorder="1" applyAlignment="1">
      <alignment wrapText="1"/>
    </xf>
    <xf numFmtId="0" fontId="17" fillId="20" borderId="6" xfId="0" applyFont="1" applyFill="1" applyBorder="1" applyAlignment="1">
      <alignment wrapText="1"/>
    </xf>
    <xf numFmtId="0" fontId="17" fillId="0" borderId="1" xfId="0" applyFont="1" applyBorder="1" applyAlignment="1">
      <alignment horizontal="left" vertical="center" wrapText="1"/>
    </xf>
    <xf numFmtId="166" fontId="31" fillId="0" borderId="1" xfId="1" applyFont="1" applyBorder="1" applyAlignment="1" applyProtection="1">
      <alignment vertical="center" wrapText="1"/>
    </xf>
    <xf numFmtId="170" fontId="17" fillId="0" borderId="1" xfId="0" applyNumberFormat="1" applyFont="1" applyBorder="1" applyAlignment="1">
      <alignment horizontal="center" vertical="center" wrapText="1"/>
    </xf>
    <xf numFmtId="170" fontId="17" fillId="0" borderId="1" xfId="0" applyNumberFormat="1" applyFont="1" applyBorder="1" applyAlignment="1">
      <alignment wrapText="1"/>
    </xf>
    <xf numFmtId="166" fontId="0" fillId="0" borderId="0" xfId="1" applyFont="1" applyAlignment="1" applyProtection="1">
      <alignment vertical="center" wrapText="1"/>
    </xf>
    <xf numFmtId="167" fontId="18" fillId="0" borderId="1" xfId="1" applyNumberFormat="1" applyFont="1" applyBorder="1" applyAlignment="1" applyProtection="1">
      <alignment vertical="center" wrapText="1"/>
    </xf>
    <xf numFmtId="0" fontId="6" fillId="0" borderId="1" xfId="3" applyFont="1" applyBorder="1" applyAlignment="1">
      <alignment horizontal="center" vertical="center" wrapText="1"/>
    </xf>
    <xf numFmtId="0" fontId="17" fillId="0" borderId="9" xfId="0" applyFont="1" applyBorder="1" applyAlignment="1">
      <alignment horizontal="center" vertical="center" wrapText="1"/>
    </xf>
    <xf numFmtId="0" fontId="17" fillId="0" borderId="9" xfId="0" applyFont="1" applyBorder="1" applyAlignment="1">
      <alignment vertical="center" wrapText="1"/>
    </xf>
    <xf numFmtId="167" fontId="31" fillId="0" borderId="9" xfId="1" applyNumberFormat="1" applyFont="1" applyBorder="1" applyAlignment="1" applyProtection="1">
      <alignment vertical="center" wrapText="1"/>
    </xf>
    <xf numFmtId="167" fontId="17" fillId="0" borderId="9" xfId="0" applyNumberFormat="1" applyFont="1" applyBorder="1" applyAlignment="1" applyProtection="1">
      <alignment horizontal="center" vertical="center" wrapText="1"/>
      <protection locked="0"/>
    </xf>
    <xf numFmtId="167" fontId="17" fillId="0" borderId="6" xfId="0" applyNumberFormat="1" applyFont="1" applyBorder="1" applyAlignment="1">
      <alignment wrapText="1"/>
    </xf>
    <xf numFmtId="170" fontId="17" fillId="0" borderId="9" xfId="0" applyNumberFormat="1" applyFont="1" applyBorder="1" applyAlignment="1">
      <alignment horizontal="center" vertical="center" wrapText="1"/>
    </xf>
    <xf numFmtId="170" fontId="17" fillId="0" borderId="6" xfId="0" applyNumberFormat="1" applyFont="1" applyBorder="1" applyAlignment="1">
      <alignment wrapText="1"/>
    </xf>
    <xf numFmtId="167" fontId="6" fillId="0" borderId="0" xfId="3" applyNumberFormat="1" applyFont="1" applyAlignment="1">
      <alignment horizontal="center" vertical="center" wrapText="1"/>
    </xf>
    <xf numFmtId="166" fontId="6" fillId="0" borderId="0" xfId="3" applyNumberFormat="1" applyFont="1" applyAlignment="1">
      <alignment horizontal="center" vertical="center" wrapText="1"/>
    </xf>
    <xf numFmtId="0" fontId="41" fillId="0" borderId="11" xfId="3" applyFont="1" applyBorder="1" applyAlignment="1">
      <alignment vertical="center" wrapText="1"/>
    </xf>
    <xf numFmtId="0" fontId="6" fillId="0" borderId="1" xfId="3" applyFont="1" applyBorder="1" applyAlignment="1">
      <alignment vertical="center" wrapText="1"/>
    </xf>
    <xf numFmtId="171" fontId="6" fillId="11" borderId="0" xfId="3" applyNumberFormat="1" applyFont="1" applyFill="1" applyAlignment="1">
      <alignment horizontal="center" vertical="center" wrapText="1"/>
    </xf>
    <xf numFmtId="3" fontId="6" fillId="0" borderId="0" xfId="3" applyNumberFormat="1" applyFont="1" applyAlignment="1">
      <alignment horizontal="center" vertical="center" wrapText="1"/>
    </xf>
    <xf numFmtId="0" fontId="39" fillId="0" borderId="3" xfId="0" applyFont="1" applyBorder="1" applyAlignment="1">
      <alignment wrapText="1"/>
    </xf>
    <xf numFmtId="0" fontId="38" fillId="3" borderId="1" xfId="0" applyFont="1" applyFill="1" applyBorder="1" applyAlignment="1">
      <alignment horizontal="center" vertical="center" wrapText="1"/>
    </xf>
    <xf numFmtId="0" fontId="38" fillId="8" borderId="1" xfId="0" applyFont="1" applyFill="1" applyBorder="1" applyAlignment="1">
      <alignment horizontal="center" vertical="center" wrapText="1"/>
    </xf>
    <xf numFmtId="0" fontId="38" fillId="13" borderId="1" xfId="0" applyFont="1" applyFill="1" applyBorder="1" applyAlignment="1">
      <alignment horizontal="center" vertical="center" wrapText="1"/>
    </xf>
    <xf numFmtId="0" fontId="38" fillId="18" borderId="1" xfId="0" applyFont="1" applyFill="1" applyBorder="1" applyAlignment="1">
      <alignment horizontal="center" vertical="center" wrapText="1"/>
    </xf>
    <xf numFmtId="0" fontId="5" fillId="0" borderId="0" xfId="0" applyFont="1" applyAlignment="1">
      <alignment wrapText="1"/>
    </xf>
    <xf numFmtId="0" fontId="25" fillId="0" borderId="1" xfId="0" applyFont="1" applyBorder="1" applyAlignment="1">
      <alignment vertical="center" wrapText="1"/>
    </xf>
    <xf numFmtId="0" fontId="37" fillId="7" borderId="1" xfId="0" applyFont="1" applyFill="1" applyBorder="1" applyAlignment="1">
      <alignment horizontal="center" vertical="center" wrapText="1"/>
    </xf>
    <xf numFmtId="0" fontId="25" fillId="7" borderId="1" xfId="0" applyFont="1" applyFill="1" applyBorder="1" applyAlignment="1">
      <alignment vertical="center" wrapText="1"/>
    </xf>
    <xf numFmtId="0" fontId="44" fillId="7"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42" fillId="7" borderId="1" xfId="0" applyFont="1" applyFill="1" applyBorder="1" applyAlignment="1">
      <alignment horizontal="justify" vertical="center" wrapText="1"/>
    </xf>
    <xf numFmtId="0" fontId="51" fillId="10" borderId="1" xfId="0" applyFont="1" applyFill="1" applyBorder="1" applyAlignment="1">
      <alignment vertical="center" wrapText="1"/>
    </xf>
    <xf numFmtId="167" fontId="51" fillId="10" borderId="1" xfId="1" applyNumberFormat="1" applyFont="1" applyFill="1" applyBorder="1" applyAlignment="1" applyProtection="1">
      <alignment vertical="center" wrapText="1"/>
    </xf>
    <xf numFmtId="0" fontId="51" fillId="19" borderId="1" xfId="0" applyFont="1" applyFill="1" applyBorder="1" applyAlignment="1">
      <alignment vertical="center" wrapText="1"/>
    </xf>
    <xf numFmtId="167" fontId="51" fillId="19" borderId="1" xfId="1" applyNumberFormat="1" applyFont="1" applyFill="1" applyBorder="1" applyAlignment="1" applyProtection="1">
      <alignment vertical="center" wrapText="1"/>
    </xf>
    <xf numFmtId="0" fontId="51" fillId="6" borderId="1" xfId="0" applyFont="1" applyFill="1" applyBorder="1" applyAlignment="1">
      <alignment vertical="center" wrapText="1"/>
    </xf>
    <xf numFmtId="167" fontId="51" fillId="6" borderId="1" xfId="1" applyNumberFormat="1" applyFont="1" applyFill="1" applyBorder="1" applyAlignment="1" applyProtection="1">
      <alignment vertical="center" wrapText="1"/>
    </xf>
    <xf numFmtId="167" fontId="51" fillId="15" borderId="1" xfId="1" applyNumberFormat="1" applyFont="1" applyFill="1" applyBorder="1" applyAlignment="1" applyProtection="1">
      <alignment vertical="center" wrapText="1"/>
    </xf>
    <xf numFmtId="167" fontId="49" fillId="15" borderId="1" xfId="1" applyNumberFormat="1" applyFont="1" applyFill="1" applyBorder="1" applyAlignment="1" applyProtection="1">
      <alignment vertical="center" wrapText="1"/>
    </xf>
    <xf numFmtId="10" fontId="49" fillId="15" borderId="1" xfId="2" applyNumberFormat="1" applyFont="1" applyFill="1" applyBorder="1" applyAlignment="1" applyProtection="1">
      <alignment horizontal="center" vertical="center" wrapText="1"/>
    </xf>
    <xf numFmtId="0" fontId="25" fillId="0" borderId="1" xfId="0" applyFont="1" applyBorder="1" applyAlignment="1">
      <alignment horizontal="justify" vertical="center" wrapText="1"/>
    </xf>
    <xf numFmtId="167" fontId="8" fillId="15" borderId="1" xfId="1" applyNumberFormat="1" applyFont="1" applyFill="1" applyBorder="1" applyAlignment="1" applyProtection="1">
      <alignment vertical="center" wrapText="1"/>
    </xf>
    <xf numFmtId="0" fontId="13" fillId="0" borderId="28" xfId="0" applyFont="1" applyBorder="1" applyAlignment="1">
      <alignment wrapText="1"/>
    </xf>
    <xf numFmtId="166" fontId="6" fillId="0" borderId="1" xfId="1" applyFont="1" applyBorder="1" applyAlignment="1" applyProtection="1">
      <alignment vertical="center" wrapText="1"/>
    </xf>
    <xf numFmtId="0" fontId="0" fillId="7" borderId="1" xfId="0" applyFill="1" applyBorder="1" applyAlignment="1">
      <alignment vertical="center" wrapText="1"/>
    </xf>
    <xf numFmtId="0" fontId="0" fillId="7" borderId="28" xfId="0" applyFill="1" applyBorder="1" applyAlignment="1">
      <alignment horizontal="left" vertical="center" wrapText="1"/>
    </xf>
    <xf numFmtId="0" fontId="35" fillId="0" borderId="1" xfId="0" applyFont="1" applyBorder="1" applyAlignment="1">
      <alignment vertical="center" wrapText="1"/>
    </xf>
    <xf numFmtId="0" fontId="45" fillId="31" borderId="1" xfId="0" applyFont="1" applyFill="1" applyBorder="1" applyAlignment="1">
      <alignment vertical="center" wrapText="1"/>
    </xf>
    <xf numFmtId="0" fontId="45" fillId="0" borderId="1" xfId="0" applyFont="1" applyBorder="1" applyAlignment="1">
      <alignment vertical="center" wrapText="1"/>
    </xf>
    <xf numFmtId="0" fontId="45" fillId="0" borderId="1" xfId="0" applyFont="1" applyBorder="1" applyAlignment="1">
      <alignment vertical="center"/>
    </xf>
    <xf numFmtId="0" fontId="51" fillId="26" borderId="1" xfId="0" applyFont="1" applyFill="1" applyBorder="1" applyAlignment="1">
      <alignment vertical="center" wrapText="1"/>
    </xf>
    <xf numFmtId="164" fontId="51" fillId="26" borderId="1" xfId="0" applyNumberFormat="1" applyFont="1" applyFill="1" applyBorder="1" applyAlignment="1">
      <alignment vertical="center" wrapText="1"/>
    </xf>
    <xf numFmtId="0" fontId="51" fillId="27" borderId="1" xfId="0" applyFont="1" applyFill="1" applyBorder="1" applyAlignment="1">
      <alignment vertical="center" wrapText="1"/>
    </xf>
    <xf numFmtId="164" fontId="51" fillId="27" borderId="1" xfId="0" applyNumberFormat="1" applyFont="1" applyFill="1" applyBorder="1" applyAlignment="1">
      <alignment vertical="center" wrapText="1"/>
    </xf>
    <xf numFmtId="0" fontId="51" fillId="23" borderId="1" xfId="0" applyFont="1" applyFill="1" applyBorder="1" applyAlignment="1">
      <alignment vertical="center" wrapText="1"/>
    </xf>
    <xf numFmtId="164" fontId="51" fillId="23" borderId="1" xfId="0" applyNumberFormat="1" applyFont="1" applyFill="1" applyBorder="1" applyAlignment="1">
      <alignment vertical="center" wrapText="1"/>
    </xf>
    <xf numFmtId="164" fontId="51" fillId="28" borderId="1" xfId="0" applyNumberFormat="1" applyFont="1" applyFill="1" applyBorder="1" applyAlignment="1">
      <alignment vertical="center" wrapText="1"/>
    </xf>
    <xf numFmtId="10" fontId="51" fillId="28" borderId="1" xfId="0" applyNumberFormat="1" applyFont="1" applyFill="1" applyBorder="1" applyAlignment="1">
      <alignment horizontal="center" vertical="center" wrapText="1"/>
    </xf>
    <xf numFmtId="166" fontId="49" fillId="29" borderId="28" xfId="1" applyFont="1" applyFill="1" applyBorder="1" applyAlignment="1" applyProtection="1">
      <alignment horizontal="center" vertical="center" wrapText="1"/>
    </xf>
    <xf numFmtId="0" fontId="51" fillId="25" borderId="29" xfId="0" applyFont="1" applyFill="1" applyBorder="1" applyAlignment="1">
      <alignment horizontal="center" vertical="center" wrapText="1"/>
    </xf>
    <xf numFmtId="4" fontId="51" fillId="25" borderId="29" xfId="0" applyNumberFormat="1"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51" fillId="24" borderId="28" xfId="0" applyFont="1" applyFill="1" applyBorder="1" applyAlignment="1">
      <alignment horizontal="center" vertical="center" wrapText="1"/>
    </xf>
    <xf numFmtId="165" fontId="52" fillId="27" borderId="28" xfId="0" applyNumberFormat="1" applyFont="1" applyFill="1" applyBorder="1" applyAlignment="1">
      <alignment horizontal="center" vertical="center" wrapText="1"/>
    </xf>
    <xf numFmtId="164" fontId="52" fillId="27" borderId="28" xfId="0" applyNumberFormat="1" applyFont="1" applyFill="1" applyBorder="1" applyAlignment="1">
      <alignment horizontal="center" vertical="center" wrapText="1"/>
    </xf>
    <xf numFmtId="0" fontId="42" fillId="7" borderId="1" xfId="0" applyFont="1" applyFill="1" applyBorder="1" applyAlignment="1">
      <alignment horizontal="center" vertical="center" wrapText="1"/>
    </xf>
    <xf numFmtId="0" fontId="46" fillId="7" borderId="1" xfId="0" applyFont="1" applyFill="1" applyBorder="1" applyAlignment="1">
      <alignment vertical="center" wrapText="1"/>
    </xf>
    <xf numFmtId="0" fontId="0" fillId="30" borderId="0" xfId="0" applyFill="1" applyAlignment="1">
      <alignment vertical="center" wrapText="1"/>
    </xf>
    <xf numFmtId="0" fontId="42" fillId="7" borderId="1" xfId="0" applyFont="1" applyFill="1" applyBorder="1" applyAlignment="1">
      <alignment vertical="center" wrapText="1"/>
    </xf>
    <xf numFmtId="0" fontId="0" fillId="30" borderId="1" xfId="0" applyFill="1" applyBorder="1" applyAlignment="1">
      <alignment vertical="center" wrapText="1"/>
    </xf>
    <xf numFmtId="0" fontId="0" fillId="0" borderId="28" xfId="0" applyBorder="1" applyAlignment="1">
      <alignment wrapText="1"/>
    </xf>
    <xf numFmtId="166" fontId="50" fillId="19" borderId="0" xfId="0" applyNumberFormat="1" applyFont="1" applyFill="1" applyAlignment="1">
      <alignment vertical="center" wrapText="1"/>
    </xf>
    <xf numFmtId="0" fontId="50" fillId="0" borderId="0" xfId="0" applyFont="1" applyAlignment="1">
      <alignment vertical="center" wrapText="1"/>
    </xf>
    <xf numFmtId="0" fontId="3" fillId="22" borderId="0" xfId="0" applyFont="1" applyFill="1" applyAlignment="1">
      <alignment vertical="center" wrapText="1"/>
    </xf>
    <xf numFmtId="0" fontId="26" fillId="3" borderId="1" xfId="0" applyFont="1" applyFill="1" applyBorder="1" applyAlignment="1">
      <alignment horizontal="center" vertical="center" wrapText="1"/>
    </xf>
    <xf numFmtId="0" fontId="26" fillId="3" borderId="1" xfId="0" applyFont="1" applyFill="1" applyBorder="1" applyAlignment="1">
      <alignment vertical="center" wrapText="1"/>
    </xf>
    <xf numFmtId="0" fontId="26" fillId="8" borderId="1" xfId="0" applyFont="1" applyFill="1" applyBorder="1" applyAlignment="1">
      <alignment horizontal="center" vertical="center" wrapText="1"/>
    </xf>
    <xf numFmtId="0" fontId="42" fillId="0" borderId="1" xfId="0" applyFont="1" applyBorder="1" applyAlignment="1">
      <alignment vertical="center" wrapText="1"/>
    </xf>
    <xf numFmtId="0" fontId="43" fillId="0" borderId="1" xfId="0" applyFont="1" applyBorder="1" applyAlignment="1">
      <alignment horizontal="center" vertical="center"/>
    </xf>
    <xf numFmtId="0" fontId="42" fillId="0" borderId="1" xfId="1" applyNumberFormat="1" applyFont="1" applyFill="1" applyBorder="1" applyAlignment="1" applyProtection="1">
      <alignment horizontal="center" vertical="center" wrapText="1"/>
    </xf>
    <xf numFmtId="0" fontId="42" fillId="9" borderId="1" xfId="0" applyFont="1" applyFill="1" applyBorder="1" applyAlignment="1">
      <alignment vertical="center" wrapText="1"/>
    </xf>
    <xf numFmtId="166" fontId="25" fillId="9" borderId="1" xfId="1" applyFont="1" applyFill="1" applyBorder="1" applyAlignment="1" applyProtection="1">
      <alignment vertical="center" wrapText="1"/>
    </xf>
    <xf numFmtId="0" fontId="42" fillId="20" borderId="3" xfId="0" applyFont="1" applyFill="1" applyBorder="1" applyAlignment="1">
      <alignment vertical="center" wrapText="1"/>
    </xf>
    <xf numFmtId="166" fontId="25" fillId="19" borderId="0" xfId="0" applyNumberFormat="1" applyFont="1" applyFill="1" applyAlignment="1">
      <alignment vertical="center" wrapText="1"/>
    </xf>
    <xf numFmtId="166" fontId="0" fillId="0" borderId="0" xfId="0" applyNumberFormat="1" applyAlignment="1">
      <alignment wrapText="1"/>
    </xf>
    <xf numFmtId="0" fontId="42" fillId="0" borderId="1" xfId="0" applyFont="1" applyBorder="1" applyAlignment="1">
      <alignment horizontal="center" vertical="center" wrapText="1"/>
    </xf>
    <xf numFmtId="0" fontId="26" fillId="18" borderId="5" xfId="0" applyFont="1" applyFill="1" applyBorder="1" applyAlignment="1">
      <alignment horizontal="center" vertical="center" wrapText="1"/>
    </xf>
    <xf numFmtId="0" fontId="26" fillId="18" borderId="9" xfId="0" applyFont="1" applyFill="1" applyBorder="1" applyAlignment="1">
      <alignment horizontal="center" vertical="center" wrapText="1"/>
    </xf>
    <xf numFmtId="0" fontId="26" fillId="18" borderId="6" xfId="0" applyFont="1" applyFill="1"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39" fillId="0" borderId="3" xfId="0" applyFont="1" applyBorder="1" applyAlignment="1">
      <alignment horizontal="center" wrapText="1"/>
    </xf>
    <xf numFmtId="0" fontId="50" fillId="20" borderId="3" xfId="0" applyFont="1" applyFill="1" applyBorder="1" applyAlignment="1">
      <alignment horizontal="right" vertical="center" wrapText="1"/>
    </xf>
    <xf numFmtId="0" fontId="0" fillId="9" borderId="1" xfId="0" applyFill="1" applyBorder="1" applyAlignment="1">
      <alignment horizontal="center" vertical="center" wrapText="1"/>
    </xf>
    <xf numFmtId="0" fontId="26" fillId="8" borderId="10" xfId="0" applyFont="1" applyFill="1" applyBorder="1" applyAlignment="1">
      <alignment horizontal="center" wrapText="1"/>
    </xf>
    <xf numFmtId="0" fontId="26" fillId="8" borderId="11" xfId="0" applyFont="1" applyFill="1" applyBorder="1" applyAlignment="1">
      <alignment horizontal="center" wrapText="1"/>
    </xf>
    <xf numFmtId="0" fontId="26" fillId="8"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167" fontId="48" fillId="32" borderId="5" xfId="1" applyNumberFormat="1" applyFont="1" applyFill="1" applyBorder="1" applyAlignment="1" applyProtection="1">
      <alignment horizontal="left" vertical="center" wrapText="1"/>
    </xf>
    <xf numFmtId="167" fontId="48" fillId="32" borderId="9" xfId="1" applyNumberFormat="1" applyFont="1" applyFill="1" applyBorder="1" applyAlignment="1" applyProtection="1">
      <alignment horizontal="left" vertical="center" wrapText="1"/>
    </xf>
    <xf numFmtId="167" fontId="48" fillId="32" borderId="6" xfId="1" applyNumberFormat="1" applyFont="1" applyFill="1" applyBorder="1" applyAlignment="1" applyProtection="1">
      <alignment horizontal="left" vertical="center" wrapText="1"/>
    </xf>
    <xf numFmtId="0" fontId="36" fillId="22" borderId="0" xfId="0" applyFont="1" applyFill="1" applyAlignment="1">
      <alignment horizontal="center" vertical="center" wrapText="1"/>
    </xf>
    <xf numFmtId="0" fontId="26" fillId="3" borderId="1" xfId="0" applyFont="1" applyFill="1" applyBorder="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1" xfId="3" applyFont="1" applyBorder="1" applyAlignment="1">
      <alignment horizontal="left" vertical="center" wrapText="1"/>
    </xf>
    <xf numFmtId="0" fontId="41" fillId="0" borderId="0" xfId="3" applyFont="1" applyAlignment="1">
      <alignment horizontal="center" vertical="center" wrapText="1"/>
    </xf>
    <xf numFmtId="0" fontId="26" fillId="3" borderId="10" xfId="0" applyFont="1" applyFill="1" applyBorder="1" applyAlignment="1">
      <alignment horizontal="center" wrapText="1"/>
    </xf>
    <xf numFmtId="0" fontId="26" fillId="3" borderId="11" xfId="0" applyFont="1" applyFill="1" applyBorder="1" applyAlignment="1">
      <alignment horizontal="center" wrapText="1"/>
    </xf>
    <xf numFmtId="0" fontId="26" fillId="3" borderId="12" xfId="0" applyFont="1" applyFill="1" applyBorder="1" applyAlignment="1">
      <alignment horizontal="center" wrapText="1"/>
    </xf>
    <xf numFmtId="0" fontId="26" fillId="13" borderId="10" xfId="0" applyFont="1" applyFill="1" applyBorder="1" applyAlignment="1">
      <alignment horizontal="center" wrapText="1"/>
    </xf>
    <xf numFmtId="0" fontId="26" fillId="13" borderId="11" xfId="0" applyFont="1" applyFill="1" applyBorder="1" applyAlignment="1">
      <alignment horizontal="center" wrapText="1"/>
    </xf>
    <xf numFmtId="0" fontId="26" fillId="13" borderId="12" xfId="0" applyFont="1" applyFill="1" applyBorder="1" applyAlignment="1">
      <alignment horizontal="center" wrapText="1"/>
    </xf>
    <xf numFmtId="0" fontId="21" fillId="0" borderId="1" xfId="3" applyFont="1" applyBorder="1" applyAlignment="1">
      <alignment horizontal="center" vertical="center" wrapText="1"/>
    </xf>
    <xf numFmtId="0" fontId="40" fillId="0" borderId="3" xfId="0" applyFont="1" applyBorder="1" applyAlignment="1">
      <alignment horizontal="center" vertical="center" wrapText="1"/>
    </xf>
    <xf numFmtId="0" fontId="40" fillId="0" borderId="0" xfId="0" applyFont="1" applyAlignment="1">
      <alignment horizontal="center" vertical="center" wrapText="1"/>
    </xf>
    <xf numFmtId="0" fontId="23" fillId="20" borderId="3" xfId="0" applyFont="1" applyFill="1" applyBorder="1" applyAlignment="1">
      <alignment horizontal="center" vertical="center" wrapText="1"/>
    </xf>
    <xf numFmtId="0" fontId="23" fillId="20" borderId="0" xfId="0" applyFont="1" applyFill="1" applyAlignment="1">
      <alignment horizontal="center" vertical="center" wrapText="1"/>
    </xf>
    <xf numFmtId="166" fontId="23" fillId="4" borderId="3" xfId="0" applyNumberFormat="1" applyFont="1" applyFill="1" applyBorder="1" applyAlignment="1">
      <alignment horizontal="center" vertical="center" wrapText="1"/>
    </xf>
    <xf numFmtId="166" fontId="23" fillId="4" borderId="0" xfId="0" applyNumberFormat="1" applyFont="1" applyFill="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166" fontId="12" fillId="4" borderId="2" xfId="0" applyNumberFormat="1" applyFont="1" applyFill="1" applyBorder="1" applyAlignment="1">
      <alignment horizontal="center" vertical="center" wrapText="1"/>
    </xf>
    <xf numFmtId="166" fontId="12" fillId="4" borderId="4" xfId="0" applyNumberFormat="1" applyFont="1" applyFill="1" applyBorder="1" applyAlignment="1">
      <alignment horizontal="center" vertical="center" wrapText="1"/>
    </xf>
    <xf numFmtId="166" fontId="12" fillId="4" borderId="7" xfId="0" applyNumberFormat="1" applyFont="1" applyFill="1" applyBorder="1" applyAlignment="1">
      <alignment horizontal="center" vertical="center" wrapText="1"/>
    </xf>
    <xf numFmtId="166" fontId="12" fillId="4" borderId="8" xfId="0" applyNumberFormat="1" applyFont="1" applyFill="1" applyBorder="1" applyAlignment="1">
      <alignment horizontal="center" vertical="center" wrapText="1"/>
    </xf>
    <xf numFmtId="166" fontId="12" fillId="4" borderId="10" xfId="0" applyNumberFormat="1" applyFont="1" applyFill="1" applyBorder="1" applyAlignment="1">
      <alignment horizontal="center" vertical="center" wrapText="1"/>
    </xf>
    <xf numFmtId="166"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17" fillId="0" borderId="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6" xfId="0" applyFont="1" applyBorder="1" applyAlignment="1">
      <alignment horizontal="center" vertical="center" wrapText="1"/>
    </xf>
    <xf numFmtId="0" fontId="32" fillId="7" borderId="1" xfId="0" applyFont="1" applyFill="1" applyBorder="1" applyAlignment="1">
      <alignment horizontal="right" vertical="center" wrapText="1"/>
    </xf>
    <xf numFmtId="0" fontId="33" fillId="7" borderId="1" xfId="0" applyFont="1" applyFill="1" applyBorder="1" applyAlignment="1">
      <alignment horizontal="center" vertical="center" wrapText="1"/>
    </xf>
    <xf numFmtId="0" fontId="4" fillId="0" borderId="1" xfId="3" applyFont="1" applyBorder="1" applyAlignment="1">
      <alignment horizontal="center" vertical="center" wrapText="1"/>
    </xf>
    <xf numFmtId="0" fontId="27" fillId="0" borderId="5" xfId="3" applyFont="1" applyBorder="1" applyAlignment="1">
      <alignment horizontal="center" vertical="center" wrapText="1"/>
    </xf>
    <xf numFmtId="0" fontId="27" fillId="0" borderId="9" xfId="3" applyFont="1" applyBorder="1" applyAlignment="1">
      <alignment horizontal="center" vertical="center" wrapText="1"/>
    </xf>
    <xf numFmtId="0" fontId="27" fillId="0" borderId="6" xfId="3" applyFont="1" applyBorder="1" applyAlignment="1">
      <alignment horizontal="center" vertical="center" wrapText="1"/>
    </xf>
    <xf numFmtId="0" fontId="28" fillId="0" borderId="25" xfId="0" applyFont="1" applyBorder="1" applyAlignment="1">
      <alignment horizontal="right" vertical="center" wrapText="1"/>
    </xf>
    <xf numFmtId="0" fontId="30" fillId="2" borderId="1" xfId="0" applyFont="1" applyFill="1" applyBorder="1" applyAlignment="1">
      <alignment horizontal="center" vertical="center" wrapText="1"/>
    </xf>
    <xf numFmtId="166"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13" fillId="0" borderId="3" xfId="0" applyFont="1" applyBorder="1" applyAlignment="1">
      <alignment horizontal="center" vertical="center" wrapText="1"/>
    </xf>
    <xf numFmtId="0" fontId="17" fillId="20" borderId="9" xfId="0" applyFont="1" applyFill="1" applyBorder="1" applyAlignment="1">
      <alignment horizontal="center" wrapText="1"/>
    </xf>
    <xf numFmtId="0" fontId="34" fillId="22" borderId="2" xfId="0" applyFont="1" applyFill="1" applyBorder="1" applyAlignment="1">
      <alignment horizontal="center" vertical="center" wrapText="1"/>
    </xf>
    <xf numFmtId="0" fontId="34" fillId="22" borderId="3" xfId="0" applyFont="1" applyFill="1" applyBorder="1" applyAlignment="1">
      <alignment horizontal="center" vertical="center" wrapText="1"/>
    </xf>
    <xf numFmtId="0" fontId="34" fillId="22" borderId="10" xfId="0" applyFont="1" applyFill="1" applyBorder="1" applyAlignment="1">
      <alignment horizontal="center" vertical="center" wrapText="1"/>
    </xf>
    <xf numFmtId="0" fontId="34" fillId="22" borderId="11" xfId="0" applyFont="1" applyFill="1" applyBorder="1" applyAlignment="1">
      <alignment horizontal="center" vertical="center" wrapText="1"/>
    </xf>
  </cellXfs>
  <cellStyles count="8">
    <cellStyle name="Moneda" xfId="1" builtinId="4"/>
    <cellStyle name="Moneda 2" xfId="5" xr:uid="{75B0981C-A423-4011-BD18-749DF74A1E4B}"/>
    <cellStyle name="Moneda 2 2" xfId="7" xr:uid="{02199B71-6A46-4D70-A964-C480D0E38D41}"/>
    <cellStyle name="Moneda 3" xfId="6" xr:uid="{56F4C381-27EE-4F26-8B90-4A9AE94D63D3}"/>
    <cellStyle name="Normal" xfId="0" builtinId="0"/>
    <cellStyle name="Normal 2" xfId="3" xr:uid="{50A8AE18-0683-449E-B367-B3A5C42370F7}"/>
    <cellStyle name="Normal 3" xfId="4" xr:uid="{B0D1AD6D-97F1-4745-9651-5FE98B42D34C}"/>
    <cellStyle name="Porcentaje" xfId="2" builtinId="5"/>
  </cellStyles>
  <dxfs count="4">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theme="5" tint="-0.24994659260841701"/>
      </font>
      <fill>
        <patternFill>
          <bgColor rgb="FFFFFF99"/>
        </patternFill>
      </fill>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859368</xdr:colOff>
      <xdr:row>3</xdr:row>
      <xdr:rowOff>245506</xdr:rowOff>
    </xdr:from>
    <xdr:to>
      <xdr:col>2</xdr:col>
      <xdr:colOff>910167</xdr:colOff>
      <xdr:row>5</xdr:row>
      <xdr:rowOff>330201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044701" y="1811839"/>
          <a:ext cx="3352799" cy="24553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2]!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2]!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2]!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587828</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061607" y="1232807"/>
          <a:ext cx="1008016"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Users/USUARIO/Documents/ALCALDIA%20SUBA/FORMULACION/SEFUR/FORMATO%20OFERTA%20ECONOMICA%20SEFUR.xlsm" TargetMode="External"/><Relationship Id="rId2" Type="http://schemas.openxmlformats.org/officeDocument/2006/relationships/externalLinkPath" Target="file:///C:\Users\USUARIO\Documents\ALCALDIA%20SUBA\FORMULACION\SEFUR\FORMATO%20OFERTA%20ECONOMICA%20SEFUR.xlsm" TargetMode="External"/><Relationship Id="rId1" Type="http://schemas.openxmlformats.org/officeDocument/2006/relationships/externalLinkPath" Target="/Users/USUARIO/Documents/ALCALDIA%20SUBA/FORMULACION/SEFUR/FORMATO%20OFERTA%20ECONOMICA%20SEFU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TablaD_3Provedores"/>
      <sheetName val="Tres_Entidad"/>
      <sheetName val="TablaDinamicaTres_Entidad"/>
      <sheetName val="Lista"/>
      <sheetName val="Estudio_Mercado_VF"/>
      <sheetName val="BOLSA_MONTOAGOTABLE"/>
      <sheetName val="FORMATO DE OFERTA ECONÓMICA"/>
    </sheetNames>
    <sheetDataSet>
      <sheetData sheetId="0"/>
      <sheetData sheetId="1"/>
      <sheetData sheetId="2"/>
      <sheetData sheetId="3"/>
      <sheetData sheetId="4">
        <row r="12">
          <cell r="BG12">
            <v>2</v>
          </cell>
        </row>
      </sheetData>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E135"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6">
      <sharedItems containsMixedTypes="1" containsNumber="1" containsInteger="1" minValue="0" maxValue="0"/>
    </cacheField>
    <cacheField name="Desviación estandar " numFmtId="166">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6">
      <sharedItems containsMixedTypes="1" containsNumber="1" containsInteger="1" minValue="0" maxValue="0"/>
    </cacheField>
    <cacheField name="Promedio valor total con IVA2" numFmtId="166">
      <sharedItems containsMixedTypes="1" containsNumber="1" containsInteger="1" minValue="0" maxValue="0"/>
    </cacheField>
    <cacheField name="Desviación estandar 2" numFmtId="166">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E108"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6">
      <sharedItems containsNonDate="0" containsString="0" containsBlank="1"/>
    </cacheField>
    <cacheField name="Valor IVA" numFmtId="168">
      <sharedItems containsSemiMixedTypes="0" containsString="0" containsNumber="1" containsInteger="1" minValue="0" maxValue="0"/>
    </cacheField>
    <cacheField name="Valor unitario con IVA" numFmtId="168">
      <sharedItems containsSemiMixedTypes="0" containsString="0" containsNumber="1" containsInteger="1" minValue="0" maxValue="0"/>
    </cacheField>
    <cacheField name="Valor total Sin IVA" numFmtId="168">
      <sharedItems/>
    </cacheField>
    <cacheField name="Valor total con IVA" numFmtId="168">
      <sharedItems/>
    </cacheField>
    <cacheField name="Empresa Cotizante cotización 2" numFmtId="0">
      <sharedItems containsNonDate="0" containsString="0" containsBlank="1"/>
    </cacheField>
    <cacheField name="Valor unitario sin IVA2" numFmtId="166">
      <sharedItems containsNonDate="0" containsString="0" containsBlank="1"/>
    </cacheField>
    <cacheField name="Valor IVA2" numFmtId="166">
      <sharedItems containsSemiMixedTypes="0" containsString="0" containsNumber="1" containsInteger="1" minValue="0" maxValue="0"/>
    </cacheField>
    <cacheField name="Valor unitario con IVA2" numFmtId="166">
      <sharedItems containsSemiMixedTypes="0" containsString="0" containsNumber="1" containsInteger="1" minValue="0" maxValue="0"/>
    </cacheField>
    <cacheField name="Valor total Sin IVA2" numFmtId="166">
      <sharedItems/>
    </cacheField>
    <cacheField name="Valor total con IVA2" numFmtId="166">
      <sharedItems/>
    </cacheField>
    <cacheField name="Empresa Cotizante cotización 3" numFmtId="0">
      <sharedItems containsNonDate="0" containsString="0" containsBlank="1"/>
    </cacheField>
    <cacheField name="Valor unitario sin IVA3" numFmtId="166">
      <sharedItems containsNonDate="0" containsString="0" containsBlank="1"/>
    </cacheField>
    <cacheField name="Valor IVA3" numFmtId="166">
      <sharedItems containsSemiMixedTypes="0" containsString="0" containsNumber="1" containsInteger="1" minValue="0" maxValue="0"/>
    </cacheField>
    <cacheField name="Valor unitario con IVA3" numFmtId="166">
      <sharedItems containsSemiMixedTypes="0" containsString="0" containsNumber="1" containsInteger="1" minValue="0" maxValue="0"/>
    </cacheField>
    <cacheField name="Valor total Sin IVA3" numFmtId="166">
      <sharedItems/>
    </cacheField>
    <cacheField name="Valor total con IVA3" numFmtId="166">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6">
      <sharedItems containsSemiMixedTypes="0" containsString="0" containsNumber="1" containsInteger="1" minValue="0" maxValue="0"/>
    </cacheField>
    <cacheField name="Valor unitario con IVA4" numFmtId="166">
      <sharedItems containsSemiMixedTypes="0" containsString="0" containsNumber="1" containsInteger="1" minValue="0" maxValue="0"/>
    </cacheField>
    <cacheField name="Valor total Sin IVA4" numFmtId="166">
      <sharedItems/>
    </cacheField>
    <cacheField name="Valor total con IVA4" numFmtId="166">
      <sharedItems/>
    </cacheField>
    <cacheField name="Promedio valor unitario con IVA" numFmtId="166">
      <sharedItems/>
    </cacheField>
    <cacheField name="Promedio valor total con IVA" numFmtId="166">
      <sharedItems/>
    </cacheField>
    <cacheField name="Desviación estandar " numFmtId="166">
      <sharedItems/>
    </cacheField>
    <cacheField name="Coeficiente de variación" numFmtId="9">
      <sharedItems/>
    </cacheField>
    <cacheField name="Promedio valor unitario con IVA2" numFmtId="166">
      <sharedItems/>
    </cacheField>
    <cacheField name="Promedio valor total con IVA2" numFmtId="166">
      <sharedItems/>
    </cacheField>
    <cacheField name="Límite menor" numFmtId="166">
      <sharedItems/>
    </cacheField>
    <cacheField name="Límite mayor" numFmtId="166">
      <sharedItems/>
    </cacheField>
    <cacheField name="Valor Unitario Techo (IVA incluído)" numFmtId="167">
      <sharedItems/>
    </cacheField>
    <cacheField name="Valor Total Techo (IVA incluído)" numFmtId="167">
      <sharedItems/>
    </cacheField>
    <cacheField name="Promedio valor unitario con IVA3" numFmtId="166">
      <sharedItems/>
    </cacheField>
    <cacheField name="Promedio valor total con IVA3" numFmtId="166">
      <sharedItems/>
    </cacheField>
    <cacheField name="Desviación estandar 2" numFmtId="166">
      <sharedItems/>
    </cacheField>
    <cacheField name="Coeficiente de variación2" numFmtId="9">
      <sharedItems/>
    </cacheField>
    <cacheField name="Promedio valor unitario con IVA4" numFmtId="166">
      <sharedItems/>
    </cacheField>
    <cacheField name="Promedio valor total con IVA4" numFmtId="166">
      <sharedItems/>
    </cacheField>
    <cacheField name="Límite menor2" numFmtId="166">
      <sharedItems/>
    </cacheField>
    <cacheField name="Límite mayor2" numFmtId="166">
      <sharedItems/>
    </cacheField>
    <cacheField name="Valor Unitario Techo (IVA incluído)2" numFmtId="167">
      <sharedItems containsSemiMixedTypes="0" containsString="0" containsNumber="1" containsInteger="1" minValue="0" maxValue="0"/>
    </cacheField>
    <cacheField name="Valor Total Techo (IVA incluído)2" numFmtId="167">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108"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7">
      <sharedItems containsNonDate="0" containsString="0" containsBlank="1"/>
    </cacheField>
    <cacheField name="Valor total que el proponente no podrá modificar en su oferta" numFmtId="167">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7">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77"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178"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176"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dimension ref="A3:AE154"/>
  <sheetViews>
    <sheetView tabSelected="1" view="pageBreakPreview" topLeftCell="A3" zoomScale="36" zoomScaleNormal="40" zoomScaleSheetLayoutView="36" workbookViewId="0">
      <selection activeCell="A3" sqref="A1:XFD1048576"/>
    </sheetView>
  </sheetViews>
  <sheetFormatPr defaultColWidth="11.42578125" defaultRowHeight="15" customHeight="1"/>
  <cols>
    <col min="1" max="1" width="17.28515625" style="3" customWidth="1"/>
    <col min="2" max="2" width="48.140625" style="3" customWidth="1"/>
    <col min="3" max="3" width="44.85546875" style="3" customWidth="1"/>
    <col min="4" max="4" width="52.42578125" style="3" customWidth="1"/>
    <col min="5" max="5" width="165.7109375" style="3" customWidth="1"/>
    <col min="6" max="8" width="28.42578125" style="3" customWidth="1"/>
    <col min="9" max="9" width="31.42578125" style="3" customWidth="1"/>
    <col min="10" max="11" width="25.42578125" style="3" customWidth="1"/>
    <col min="12" max="12" width="35.5703125" style="3" bestFit="1" customWidth="1"/>
    <col min="13" max="13" width="36.28515625" style="3" bestFit="1" customWidth="1"/>
    <col min="14" max="14" width="25.42578125" style="3" customWidth="1"/>
    <col min="15" max="15" width="39" style="3" customWidth="1"/>
    <col min="16" max="16" width="29.7109375" style="3" bestFit="1" customWidth="1"/>
    <col min="17" max="17" width="24.42578125" style="3" customWidth="1"/>
    <col min="18" max="18" width="29.7109375" style="3" bestFit="1" customWidth="1"/>
    <col min="19" max="19" width="30.42578125" style="3" bestFit="1" customWidth="1"/>
    <col min="20" max="20" width="31.28515625" style="3" bestFit="1" customWidth="1"/>
    <col min="21" max="21" width="52.42578125" style="3" bestFit="1" customWidth="1"/>
    <col min="22" max="22" width="29.7109375" style="3" bestFit="1" customWidth="1"/>
    <col min="23" max="23" width="23.5703125" style="3" bestFit="1" customWidth="1"/>
    <col min="24" max="24" width="29.7109375" style="3" bestFit="1" customWidth="1"/>
    <col min="25" max="25" width="30.42578125" style="3" bestFit="1" customWidth="1"/>
    <col min="26" max="26" width="31.28515625" style="3" bestFit="1" customWidth="1"/>
    <col min="27" max="27" width="33" style="3" bestFit="1" customWidth="1"/>
    <col min="28" max="28" width="46.42578125" style="3" bestFit="1" customWidth="1"/>
    <col min="29" max="29" width="34.42578125" style="3" bestFit="1" customWidth="1"/>
    <col min="30" max="30" width="24.42578125" style="3" customWidth="1"/>
    <col min="31" max="31" width="56.42578125" style="3" customWidth="1"/>
    <col min="32" max="16384" width="11.42578125" style="3"/>
  </cols>
  <sheetData>
    <row r="3" spans="1:31" s="1" customFormat="1" ht="93.6">
      <c r="A3" s="196" t="s">
        <v>0</v>
      </c>
      <c r="B3" s="196"/>
      <c r="C3" s="196"/>
      <c r="D3" s="196"/>
      <c r="E3" s="196"/>
      <c r="F3" s="196"/>
      <c r="G3" s="196"/>
      <c r="H3" s="196"/>
      <c r="I3" s="196"/>
      <c r="J3" s="196"/>
      <c r="K3" s="196"/>
      <c r="L3" s="196"/>
      <c r="M3" s="196"/>
      <c r="N3" s="196"/>
      <c r="O3" s="208" t="s">
        <v>1</v>
      </c>
      <c r="P3" s="208"/>
      <c r="Q3" s="208"/>
      <c r="R3" s="208"/>
      <c r="S3" s="208"/>
      <c r="T3" s="208"/>
      <c r="U3" s="208"/>
      <c r="V3" s="208"/>
      <c r="W3" s="208"/>
      <c r="X3" s="208"/>
      <c r="Y3" s="33"/>
      <c r="Z3" s="33"/>
      <c r="AA3" s="33"/>
      <c r="AB3" s="33"/>
      <c r="AC3" s="33"/>
      <c r="AD3" s="33"/>
    </row>
    <row r="4" spans="1:31" s="2" customFormat="1" ht="93.6">
      <c r="A4" s="197"/>
      <c r="B4" s="197"/>
      <c r="C4" s="197"/>
      <c r="D4" s="45" t="s">
        <v>2</v>
      </c>
      <c r="E4" s="198" t="s">
        <v>3</v>
      </c>
      <c r="F4" s="198"/>
      <c r="G4" s="198"/>
      <c r="H4" s="198"/>
      <c r="I4" s="198"/>
      <c r="J4" s="198"/>
      <c r="K4" s="199" t="s">
        <v>4</v>
      </c>
      <c r="L4" s="199"/>
      <c r="M4" s="197" t="s">
        <v>5</v>
      </c>
      <c r="N4" s="197"/>
      <c r="O4" s="208"/>
      <c r="P4" s="208"/>
      <c r="Q4" s="208"/>
      <c r="R4" s="208"/>
      <c r="S4" s="208"/>
      <c r="T4" s="208"/>
      <c r="U4" s="208"/>
      <c r="V4" s="208"/>
      <c r="W4" s="208"/>
      <c r="X4" s="208"/>
      <c r="AA4" s="201" t="s">
        <v>6</v>
      </c>
      <c r="AB4" s="201"/>
      <c r="AC4" s="103">
        <f>IF(C11="","",AB109)</f>
        <v>1340413467.5</v>
      </c>
      <c r="AD4" s="38"/>
    </row>
    <row r="5" spans="1:31" s="2" customFormat="1" ht="93.6">
      <c r="A5" s="197"/>
      <c r="B5" s="197"/>
      <c r="C5" s="197"/>
      <c r="D5" s="45" t="s">
        <v>7</v>
      </c>
      <c r="E5" s="200" t="s">
        <v>8</v>
      </c>
      <c r="F5" s="200"/>
      <c r="G5" s="200"/>
      <c r="H5" s="200"/>
      <c r="I5" s="200"/>
      <c r="J5" s="200"/>
      <c r="K5" s="200"/>
      <c r="L5" s="200"/>
      <c r="M5" s="200"/>
      <c r="N5" s="200"/>
      <c r="O5" s="208"/>
      <c r="P5" s="208"/>
      <c r="Q5" s="208"/>
      <c r="R5" s="208"/>
      <c r="S5" s="208"/>
      <c r="T5" s="208"/>
      <c r="U5" s="208"/>
      <c r="V5" s="208"/>
      <c r="W5" s="208"/>
      <c r="X5" s="208"/>
      <c r="AA5" s="201" t="s">
        <v>9</v>
      </c>
      <c r="AB5" s="201"/>
      <c r="AC5" s="104">
        <f>+M148</f>
        <v>455592072</v>
      </c>
      <c r="AD5" s="38"/>
      <c r="AE5" s="105" t="s">
        <v>10</v>
      </c>
    </row>
    <row r="6" spans="1:31" s="2" customFormat="1" ht="47.65" customHeight="1">
      <c r="A6" s="197"/>
      <c r="B6" s="197"/>
      <c r="C6" s="197"/>
      <c r="D6" s="106" t="s">
        <v>11</v>
      </c>
      <c r="E6" s="95" t="s">
        <v>12</v>
      </c>
      <c r="F6" s="106" t="s">
        <v>13</v>
      </c>
      <c r="G6" s="198" t="s">
        <v>14</v>
      </c>
      <c r="H6" s="198"/>
      <c r="I6" s="198"/>
      <c r="J6" s="198"/>
      <c r="K6" s="198"/>
      <c r="L6" s="198"/>
      <c r="M6" s="198"/>
      <c r="N6" s="198"/>
      <c r="O6" s="208"/>
      <c r="P6" s="208"/>
      <c r="Q6" s="208"/>
      <c r="R6" s="208"/>
      <c r="S6" s="208"/>
      <c r="T6" s="208"/>
      <c r="U6" s="208"/>
      <c r="V6" s="208"/>
      <c r="W6" s="208"/>
      <c r="X6" s="208"/>
      <c r="AA6" s="201" t="s">
        <v>15</v>
      </c>
      <c r="AB6" s="201"/>
      <c r="AC6" s="107">
        <f>IF(C11="","",(AC4+AC5))</f>
        <v>1796005539.5</v>
      </c>
      <c r="AE6" s="108"/>
    </row>
    <row r="7" spans="1:31" ht="59.65" customHeight="1">
      <c r="A7" s="183"/>
      <c r="B7" s="183"/>
      <c r="C7" s="183"/>
      <c r="D7" s="183"/>
      <c r="E7" s="183"/>
      <c r="F7" s="183"/>
      <c r="G7" s="183"/>
      <c r="H7" s="183"/>
      <c r="I7" s="183"/>
      <c r="J7" s="183"/>
      <c r="K7" s="183"/>
      <c r="L7" s="183"/>
      <c r="M7" s="183"/>
      <c r="N7" s="183"/>
      <c r="O7" s="109"/>
      <c r="P7" s="109"/>
    </row>
    <row r="8" spans="1:31" ht="14.45">
      <c r="A8" s="4"/>
      <c r="B8" s="4"/>
      <c r="K8" s="16"/>
      <c r="L8" s="16"/>
      <c r="M8" s="16"/>
      <c r="N8" s="16"/>
      <c r="Q8" s="16"/>
      <c r="R8" s="16"/>
      <c r="S8" s="16"/>
      <c r="T8" s="16"/>
      <c r="W8" s="16"/>
      <c r="X8" s="16"/>
      <c r="Y8" s="16"/>
      <c r="Z8" s="16"/>
      <c r="AA8" s="16"/>
    </row>
    <row r="9" spans="1:31" s="18" customFormat="1" ht="23.45">
      <c r="I9" s="186" t="s">
        <v>16</v>
      </c>
      <c r="J9" s="187"/>
      <c r="K9" s="187"/>
      <c r="L9" s="187"/>
      <c r="M9" s="187"/>
      <c r="N9" s="188"/>
      <c r="O9" s="202" t="s">
        <v>17</v>
      </c>
      <c r="P9" s="203"/>
      <c r="Q9" s="203"/>
      <c r="R9" s="203"/>
      <c r="S9" s="203"/>
      <c r="T9" s="204"/>
      <c r="U9" s="205" t="s">
        <v>18</v>
      </c>
      <c r="V9" s="206"/>
      <c r="W9" s="206"/>
      <c r="X9" s="206"/>
      <c r="Y9" s="206"/>
      <c r="Z9" s="207"/>
      <c r="AA9" s="189" t="s">
        <v>19</v>
      </c>
      <c r="AB9" s="190"/>
      <c r="AC9" s="190"/>
      <c r="AD9" s="190"/>
    </row>
    <row r="10" spans="1:31" s="114" customFormat="1" ht="103.15" customHeight="1">
      <c r="A10" s="110" t="s">
        <v>20</v>
      </c>
      <c r="B10" s="110" t="s">
        <v>21</v>
      </c>
      <c r="C10" s="110" t="s">
        <v>22</v>
      </c>
      <c r="D10" s="110" t="s">
        <v>23</v>
      </c>
      <c r="E10" s="110" t="s">
        <v>24</v>
      </c>
      <c r="F10" s="110" t="s">
        <v>25</v>
      </c>
      <c r="G10" s="110" t="s">
        <v>26</v>
      </c>
      <c r="H10" s="110" t="s">
        <v>27</v>
      </c>
      <c r="I10" s="111" t="s">
        <v>28</v>
      </c>
      <c r="J10" s="111" t="s">
        <v>29</v>
      </c>
      <c r="K10" s="111" t="s">
        <v>30</v>
      </c>
      <c r="L10" s="111" t="s">
        <v>31</v>
      </c>
      <c r="M10" s="111" t="s">
        <v>32</v>
      </c>
      <c r="N10" s="111" t="s">
        <v>33</v>
      </c>
      <c r="O10" s="110" t="s">
        <v>34</v>
      </c>
      <c r="P10" s="110" t="s">
        <v>29</v>
      </c>
      <c r="Q10" s="110" t="s">
        <v>35</v>
      </c>
      <c r="R10" s="110" t="s">
        <v>31</v>
      </c>
      <c r="S10" s="110" t="s">
        <v>32</v>
      </c>
      <c r="T10" s="110" t="s">
        <v>33</v>
      </c>
      <c r="U10" s="112" t="s">
        <v>36</v>
      </c>
      <c r="V10" s="112" t="s">
        <v>29</v>
      </c>
      <c r="W10" s="112" t="s">
        <v>37</v>
      </c>
      <c r="X10" s="112" t="s">
        <v>31</v>
      </c>
      <c r="Y10" s="112" t="s">
        <v>32</v>
      </c>
      <c r="Z10" s="112" t="s">
        <v>33</v>
      </c>
      <c r="AA10" s="111" t="s">
        <v>38</v>
      </c>
      <c r="AB10" s="111" t="s">
        <v>39</v>
      </c>
      <c r="AC10" s="111" t="s">
        <v>40</v>
      </c>
      <c r="AD10" s="111" t="s">
        <v>41</v>
      </c>
      <c r="AE10" s="113" t="s">
        <v>42</v>
      </c>
    </row>
    <row r="11" spans="1:31" s="7" customFormat="1" ht="336">
      <c r="A11" s="115">
        <v>1</v>
      </c>
      <c r="B11" s="115" t="s">
        <v>43</v>
      </c>
      <c r="C11" s="116" t="s">
        <v>44</v>
      </c>
      <c r="D11" s="117" t="s">
        <v>45</v>
      </c>
      <c r="E11" s="115" t="s">
        <v>46</v>
      </c>
      <c r="F11" s="118" t="s">
        <v>47</v>
      </c>
      <c r="G11" s="119">
        <v>1</v>
      </c>
      <c r="H11" s="120" t="s">
        <v>48</v>
      </c>
      <c r="I11" s="121" t="s">
        <v>49</v>
      </c>
      <c r="J11" s="122">
        <v>12000000</v>
      </c>
      <c r="K11" s="122">
        <f>J11*19%</f>
        <v>2280000</v>
      </c>
      <c r="L11" s="122">
        <f>J11+K11</f>
        <v>14280000</v>
      </c>
      <c r="M11" s="122">
        <f>IF(C11="","",(J11*G11))</f>
        <v>12000000</v>
      </c>
      <c r="N11" s="122">
        <f>IF(C11="","",(L11*G11))</f>
        <v>14280000</v>
      </c>
      <c r="O11" s="123" t="s">
        <v>50</v>
      </c>
      <c r="P11" s="124">
        <v>16000000</v>
      </c>
      <c r="Q11" s="124">
        <f>P11*19%</f>
        <v>3040000</v>
      </c>
      <c r="R11" s="124">
        <f>P11+Q11</f>
        <v>19040000</v>
      </c>
      <c r="S11" s="124">
        <f>IF(C11="","",(P11*G11))</f>
        <v>16000000</v>
      </c>
      <c r="T11" s="124">
        <f>IF(C11="","",(R11*G11))</f>
        <v>19040000</v>
      </c>
      <c r="U11" s="125" t="s">
        <v>51</v>
      </c>
      <c r="V11" s="126">
        <v>18000000</v>
      </c>
      <c r="W11" s="126">
        <f>V11*19%</f>
        <v>3420000</v>
      </c>
      <c r="X11" s="126">
        <f>V11+W11</f>
        <v>21420000</v>
      </c>
      <c r="Y11" s="126">
        <f>IF(C11="","",(V11*G11))</f>
        <v>18000000</v>
      </c>
      <c r="Z11" s="126">
        <f>IF(C11="","",(X11*G11))</f>
        <v>21420000</v>
      </c>
      <c r="AA11" s="127">
        <f>IF(A11="","",ROUND(AVERAGE(L11,R11,X11),0))</f>
        <v>18246667</v>
      </c>
      <c r="AB11" s="127">
        <f>IF(C11="","",AA11*G11)</f>
        <v>18246667</v>
      </c>
      <c r="AC11" s="128">
        <f>IF(C11="","",ROUND(STDEV(N11,T11,Z11),0))</f>
        <v>3635510</v>
      </c>
      <c r="AD11" s="129">
        <f t="shared" ref="AD11:AD15" si="0">IF(C11="","",(AC11/AB11))</f>
        <v>0.19924241506681742</v>
      </c>
      <c r="AE11" s="5"/>
    </row>
    <row r="12" spans="1:31" s="7" customFormat="1" ht="147">
      <c r="A12" s="115">
        <v>2</v>
      </c>
      <c r="B12" s="115" t="s">
        <v>43</v>
      </c>
      <c r="C12" s="116" t="s">
        <v>44</v>
      </c>
      <c r="D12" s="117" t="s">
        <v>52</v>
      </c>
      <c r="E12" s="117" t="s">
        <v>53</v>
      </c>
      <c r="F12" s="118" t="s">
        <v>54</v>
      </c>
      <c r="G12" s="119">
        <v>1</v>
      </c>
      <c r="H12" s="120" t="s">
        <v>48</v>
      </c>
      <c r="I12" s="121"/>
      <c r="J12" s="122">
        <v>49000000</v>
      </c>
      <c r="K12" s="122"/>
      <c r="L12" s="122">
        <f t="shared" ref="L12" si="1">J12+K12</f>
        <v>49000000</v>
      </c>
      <c r="M12" s="122">
        <f t="shared" ref="M12" si="2">IF(C12="","",(J12*G12))</f>
        <v>49000000</v>
      </c>
      <c r="N12" s="122">
        <f t="shared" ref="N12" si="3">IF(C12="","",(L12*G12))</f>
        <v>49000000</v>
      </c>
      <c r="O12" s="123"/>
      <c r="P12" s="124">
        <v>49000000</v>
      </c>
      <c r="Q12" s="124"/>
      <c r="R12" s="124">
        <f t="shared" ref="R12" si="4">P12+Q12</f>
        <v>49000000</v>
      </c>
      <c r="S12" s="124">
        <f t="shared" ref="S12" si="5">IF(C12="","",(P12*G12))</f>
        <v>49000000</v>
      </c>
      <c r="T12" s="124">
        <f t="shared" ref="T12" si="6">IF(C12="","",(R12*G12))</f>
        <v>49000000</v>
      </c>
      <c r="U12" s="125"/>
      <c r="V12" s="126">
        <v>49000000</v>
      </c>
      <c r="W12" s="126"/>
      <c r="X12" s="126">
        <f t="shared" ref="X12" si="7">V12+W12</f>
        <v>49000000</v>
      </c>
      <c r="Y12" s="126">
        <f t="shared" ref="Y12" si="8">IF(C12="","",(V12*G12))</f>
        <v>49000000</v>
      </c>
      <c r="Z12" s="126">
        <f t="shared" ref="Z12" si="9">IF(C12="","",(X12*G12))</f>
        <v>49000000</v>
      </c>
      <c r="AA12" s="127"/>
      <c r="AB12" s="127">
        <v>49000000</v>
      </c>
      <c r="AC12" s="128">
        <f t="shared" ref="AC12" si="10">IF(C12="","",ROUND(STDEV(N12,T12,Z12),0))</f>
        <v>0</v>
      </c>
      <c r="AD12" s="129">
        <f t="shared" ref="AD12" si="11">IF(C12="","",(AC12/AB12))</f>
        <v>0</v>
      </c>
      <c r="AE12" s="94"/>
    </row>
    <row r="13" spans="1:31" s="7" customFormat="1" ht="246.6" customHeight="1">
      <c r="A13" s="115">
        <v>3</v>
      </c>
      <c r="B13" s="115" t="s">
        <v>43</v>
      </c>
      <c r="C13" s="130" t="s">
        <v>44</v>
      </c>
      <c r="D13" s="117" t="s">
        <v>55</v>
      </c>
      <c r="E13" s="117" t="s">
        <v>56</v>
      </c>
      <c r="F13" s="118" t="s">
        <v>54</v>
      </c>
      <c r="G13" s="119">
        <v>1</v>
      </c>
      <c r="H13" s="120" t="s">
        <v>48</v>
      </c>
      <c r="I13" s="121"/>
      <c r="J13" s="122">
        <v>25000000</v>
      </c>
      <c r="K13" s="122"/>
      <c r="L13" s="122">
        <f t="shared" ref="L13" si="12">J13+K13</f>
        <v>25000000</v>
      </c>
      <c r="M13" s="122">
        <f t="shared" ref="M13" si="13">IF(C13="","",(J13*G13))</f>
        <v>25000000</v>
      </c>
      <c r="N13" s="122">
        <f t="shared" ref="N13" si="14">IF(C13="","",(L13*G13))</f>
        <v>25000000</v>
      </c>
      <c r="O13" s="123"/>
      <c r="P13" s="124">
        <v>25000000</v>
      </c>
      <c r="Q13" s="124"/>
      <c r="R13" s="124">
        <f t="shared" ref="R13" si="15">P13+Q13</f>
        <v>25000000</v>
      </c>
      <c r="S13" s="124">
        <f t="shared" ref="S13" si="16">IF(C13="","",(P13*G13))</f>
        <v>25000000</v>
      </c>
      <c r="T13" s="124">
        <f t="shared" ref="T13" si="17">IF(C13="","",(R13*G13))</f>
        <v>25000000</v>
      </c>
      <c r="U13" s="125"/>
      <c r="V13" s="126">
        <v>25000000</v>
      </c>
      <c r="W13" s="126"/>
      <c r="X13" s="126">
        <f t="shared" ref="X13" si="18">V13+W13</f>
        <v>25000000</v>
      </c>
      <c r="Y13" s="126">
        <f t="shared" ref="Y13" si="19">IF(C13="","",(V13*G13))</f>
        <v>25000000</v>
      </c>
      <c r="Z13" s="126">
        <f t="shared" ref="Z13" si="20">IF(C13="","",(X13*G13))</f>
        <v>25000000</v>
      </c>
      <c r="AA13" s="127"/>
      <c r="AB13" s="127">
        <v>25000000</v>
      </c>
      <c r="AC13" s="128">
        <f t="shared" ref="AC13:AC15" si="21">IF(C13="","",ROUND(STDEV(N13,T13,Z13),0))</f>
        <v>0</v>
      </c>
      <c r="AD13" s="129">
        <f t="shared" si="0"/>
        <v>0</v>
      </c>
      <c r="AE13" s="131"/>
    </row>
    <row r="14" spans="1:31" s="7" customFormat="1" ht="147.6" customHeight="1">
      <c r="A14" s="115">
        <v>4</v>
      </c>
      <c r="B14" s="115" t="s">
        <v>43</v>
      </c>
      <c r="C14" s="116" t="s">
        <v>44</v>
      </c>
      <c r="D14" s="117" t="s">
        <v>57</v>
      </c>
      <c r="E14" s="115" t="s">
        <v>58</v>
      </c>
      <c r="F14" s="118" t="s">
        <v>59</v>
      </c>
      <c r="G14" s="119">
        <v>2750</v>
      </c>
      <c r="H14" s="120" t="s">
        <v>48</v>
      </c>
      <c r="I14" s="121" t="s">
        <v>51</v>
      </c>
      <c r="J14" s="122">
        <v>11000</v>
      </c>
      <c r="K14" s="122">
        <f t="shared" ref="K14:K82" si="22">J14*19%</f>
        <v>2090</v>
      </c>
      <c r="L14" s="122">
        <f t="shared" ref="L14:L82" si="23">J14+K14</f>
        <v>13090</v>
      </c>
      <c r="M14" s="122">
        <f t="shared" ref="M14:M82" si="24">IF(C14="","",(J14*G14))</f>
        <v>30250000</v>
      </c>
      <c r="N14" s="122">
        <f t="shared" ref="N14:N82" si="25">IF(C14="","",(L14*G14))</f>
        <v>35997500</v>
      </c>
      <c r="O14" s="123" t="s">
        <v>60</v>
      </c>
      <c r="P14" s="124">
        <v>10500</v>
      </c>
      <c r="Q14" s="124">
        <f t="shared" ref="Q14:Q82" si="26">P14*19%</f>
        <v>1995</v>
      </c>
      <c r="R14" s="124">
        <f t="shared" ref="R14:R82" si="27">P14+Q14</f>
        <v>12495</v>
      </c>
      <c r="S14" s="124">
        <f t="shared" ref="S14:S82" si="28">IF(C14="","",(P14*G14))</f>
        <v>28875000</v>
      </c>
      <c r="T14" s="124">
        <f t="shared" ref="T14:T82" si="29">IF(C14="","",(R14*G14))</f>
        <v>34361250</v>
      </c>
      <c r="U14" s="125" t="s">
        <v>50</v>
      </c>
      <c r="V14" s="126">
        <v>12000</v>
      </c>
      <c r="W14" s="126">
        <f t="shared" ref="W14:W82" si="30">V14*19%</f>
        <v>2280</v>
      </c>
      <c r="X14" s="126">
        <f t="shared" ref="X14:X82" si="31">V14+W14</f>
        <v>14280</v>
      </c>
      <c r="Y14" s="126">
        <f t="shared" ref="Y14:Y82" si="32">IF(C14="","",(V14*G14))</f>
        <v>33000000</v>
      </c>
      <c r="Z14" s="126">
        <f t="shared" ref="Z14:Z82" si="33">IF(C14="","",(X14*G14))</f>
        <v>39270000</v>
      </c>
      <c r="AA14" s="127">
        <f t="shared" ref="AA14:AA15" si="34">IF(A14="","",ROUND(AVERAGE(L14,R14,X14),0))</f>
        <v>13288</v>
      </c>
      <c r="AB14" s="127">
        <f t="shared" ref="AB14:AB15" si="35">IF(C14="","",AA14*G14)</f>
        <v>36542000</v>
      </c>
      <c r="AC14" s="128">
        <f t="shared" si="21"/>
        <v>2499413</v>
      </c>
      <c r="AD14" s="129">
        <f t="shared" si="0"/>
        <v>6.8398363526900555E-2</v>
      </c>
      <c r="AE14" s="5"/>
    </row>
    <row r="15" spans="1:31" s="7" customFormat="1" ht="126" customHeight="1">
      <c r="A15" s="115">
        <v>5</v>
      </c>
      <c r="B15" s="115" t="s">
        <v>43</v>
      </c>
      <c r="C15" s="116" t="s">
        <v>44</v>
      </c>
      <c r="D15" s="117" t="s">
        <v>57</v>
      </c>
      <c r="E15" s="115" t="s">
        <v>61</v>
      </c>
      <c r="F15" s="118" t="s">
        <v>59</v>
      </c>
      <c r="G15" s="119">
        <v>1000</v>
      </c>
      <c r="H15" s="120" t="s">
        <v>48</v>
      </c>
      <c r="I15" s="121" t="s">
        <v>62</v>
      </c>
      <c r="J15" s="122">
        <v>21000</v>
      </c>
      <c r="K15" s="122">
        <f t="shared" si="22"/>
        <v>3990</v>
      </c>
      <c r="L15" s="122">
        <f t="shared" si="23"/>
        <v>24990</v>
      </c>
      <c r="M15" s="122">
        <f t="shared" si="24"/>
        <v>21000000</v>
      </c>
      <c r="N15" s="122">
        <f t="shared" si="25"/>
        <v>24990000</v>
      </c>
      <c r="O15" s="123" t="s">
        <v>51</v>
      </c>
      <c r="P15" s="124">
        <v>21500</v>
      </c>
      <c r="Q15" s="124">
        <f t="shared" si="26"/>
        <v>4085</v>
      </c>
      <c r="R15" s="124">
        <f t="shared" si="27"/>
        <v>25585</v>
      </c>
      <c r="S15" s="124">
        <f t="shared" si="28"/>
        <v>21500000</v>
      </c>
      <c r="T15" s="124">
        <f t="shared" si="29"/>
        <v>25585000</v>
      </c>
      <c r="U15" s="125" t="s">
        <v>50</v>
      </c>
      <c r="V15" s="126">
        <v>22000</v>
      </c>
      <c r="W15" s="126">
        <f t="shared" si="30"/>
        <v>4180</v>
      </c>
      <c r="X15" s="126">
        <f t="shared" si="31"/>
        <v>26180</v>
      </c>
      <c r="Y15" s="126">
        <f t="shared" si="32"/>
        <v>22000000</v>
      </c>
      <c r="Z15" s="126">
        <f t="shared" si="33"/>
        <v>26180000</v>
      </c>
      <c r="AA15" s="127">
        <f t="shared" si="34"/>
        <v>25585</v>
      </c>
      <c r="AB15" s="127">
        <f t="shared" si="35"/>
        <v>25585000</v>
      </c>
      <c r="AC15" s="128">
        <f t="shared" si="21"/>
        <v>595000</v>
      </c>
      <c r="AD15" s="129">
        <f t="shared" si="0"/>
        <v>2.3255813953488372E-2</v>
      </c>
      <c r="AE15" s="5"/>
    </row>
    <row r="16" spans="1:31" s="7" customFormat="1" ht="126" customHeight="1">
      <c r="A16" s="115">
        <v>6</v>
      </c>
      <c r="B16" s="115" t="s">
        <v>43</v>
      </c>
      <c r="C16" s="116" t="s">
        <v>44</v>
      </c>
      <c r="D16" s="117" t="s">
        <v>63</v>
      </c>
      <c r="E16" s="115" t="s">
        <v>64</v>
      </c>
      <c r="F16" s="118" t="s">
        <v>65</v>
      </c>
      <c r="G16" s="119">
        <v>526.5</v>
      </c>
      <c r="H16" s="120" t="s">
        <v>48</v>
      </c>
      <c r="I16" s="121" t="s">
        <v>49</v>
      </c>
      <c r="J16" s="122">
        <v>135000</v>
      </c>
      <c r="K16" s="122">
        <f t="shared" si="22"/>
        <v>25650</v>
      </c>
      <c r="L16" s="122">
        <f t="shared" si="23"/>
        <v>160650</v>
      </c>
      <c r="M16" s="122">
        <f t="shared" si="24"/>
        <v>71077500</v>
      </c>
      <c r="N16" s="122">
        <f t="shared" si="25"/>
        <v>84582225</v>
      </c>
      <c r="O16" s="123" t="s">
        <v>51</v>
      </c>
      <c r="P16" s="124">
        <v>150000</v>
      </c>
      <c r="Q16" s="124">
        <f t="shared" si="26"/>
        <v>28500</v>
      </c>
      <c r="R16" s="124">
        <f t="shared" si="27"/>
        <v>178500</v>
      </c>
      <c r="S16" s="124">
        <f t="shared" si="28"/>
        <v>78975000</v>
      </c>
      <c r="T16" s="124">
        <f t="shared" si="29"/>
        <v>93980250</v>
      </c>
      <c r="U16" s="125" t="s">
        <v>50</v>
      </c>
      <c r="V16" s="126">
        <v>145000</v>
      </c>
      <c r="W16" s="126">
        <v>0</v>
      </c>
      <c r="X16" s="126">
        <f t="shared" si="31"/>
        <v>145000</v>
      </c>
      <c r="Y16" s="126">
        <f t="shared" si="32"/>
        <v>76342500</v>
      </c>
      <c r="Z16" s="126">
        <f t="shared" si="33"/>
        <v>76342500</v>
      </c>
      <c r="AA16" s="127">
        <f t="shared" ref="AA16:AA82" si="36">IF(A16="","",ROUND(AVERAGE(L16,R16,X16),0))</f>
        <v>161383</v>
      </c>
      <c r="AB16" s="127">
        <f t="shared" ref="AB16:AB82" si="37">IF(C16="","",AA16*G16)</f>
        <v>84968149.5</v>
      </c>
      <c r="AC16" s="128">
        <f t="shared" ref="AC16:AC82" si="38">IF(C16="","",ROUND(STDEV(N16,T16,Z16),0))</f>
        <v>8825212</v>
      </c>
      <c r="AD16" s="129">
        <f t="shared" ref="AD16:AD82" si="39">IF(C16="","",(AC16/AB16))</f>
        <v>0.10386494294547394</v>
      </c>
      <c r="AE16" s="5"/>
    </row>
    <row r="17" spans="1:31" s="7" customFormat="1" ht="189" customHeight="1">
      <c r="A17" s="115">
        <v>7</v>
      </c>
      <c r="B17" s="115" t="s">
        <v>43</v>
      </c>
      <c r="C17" s="116" t="s">
        <v>44</v>
      </c>
      <c r="D17" s="132" t="s">
        <v>66</v>
      </c>
      <c r="E17" s="115" t="s">
        <v>67</v>
      </c>
      <c r="F17" s="118" t="s">
        <v>59</v>
      </c>
      <c r="G17" s="119">
        <v>3750</v>
      </c>
      <c r="H17" s="120" t="s">
        <v>48</v>
      </c>
      <c r="I17" s="121" t="s">
        <v>50</v>
      </c>
      <c r="J17" s="122">
        <v>7000</v>
      </c>
      <c r="K17" s="122">
        <f t="shared" si="22"/>
        <v>1330</v>
      </c>
      <c r="L17" s="122">
        <f t="shared" si="23"/>
        <v>8330</v>
      </c>
      <c r="M17" s="122">
        <f t="shared" si="24"/>
        <v>26250000</v>
      </c>
      <c r="N17" s="122">
        <f t="shared" si="25"/>
        <v>31237500</v>
      </c>
      <c r="O17" s="123" t="s">
        <v>60</v>
      </c>
      <c r="P17" s="124">
        <v>7000</v>
      </c>
      <c r="Q17" s="124">
        <f t="shared" si="26"/>
        <v>1330</v>
      </c>
      <c r="R17" s="124">
        <f t="shared" si="27"/>
        <v>8330</v>
      </c>
      <c r="S17" s="124">
        <f t="shared" si="28"/>
        <v>26250000</v>
      </c>
      <c r="T17" s="124">
        <f t="shared" si="29"/>
        <v>31237500</v>
      </c>
      <c r="U17" s="125" t="s">
        <v>51</v>
      </c>
      <c r="V17" s="126">
        <v>7200</v>
      </c>
      <c r="W17" s="126">
        <f t="shared" si="30"/>
        <v>1368</v>
      </c>
      <c r="X17" s="126">
        <f t="shared" si="31"/>
        <v>8568</v>
      </c>
      <c r="Y17" s="126">
        <f t="shared" si="32"/>
        <v>27000000</v>
      </c>
      <c r="Z17" s="126">
        <f t="shared" si="33"/>
        <v>32130000</v>
      </c>
      <c r="AA17" s="127">
        <f t="shared" si="36"/>
        <v>8409</v>
      </c>
      <c r="AB17" s="127">
        <f t="shared" si="37"/>
        <v>31533750</v>
      </c>
      <c r="AC17" s="128">
        <f t="shared" si="38"/>
        <v>515285</v>
      </c>
      <c r="AD17" s="129">
        <f t="shared" si="39"/>
        <v>1.6340746026083163E-2</v>
      </c>
      <c r="AE17" s="5"/>
    </row>
    <row r="18" spans="1:31" s="7" customFormat="1" ht="189">
      <c r="A18" s="115">
        <v>8</v>
      </c>
      <c r="B18" s="115" t="s">
        <v>43</v>
      </c>
      <c r="C18" s="116" t="s">
        <v>68</v>
      </c>
      <c r="D18" s="117" t="s">
        <v>69</v>
      </c>
      <c r="E18" s="115" t="s">
        <v>70</v>
      </c>
      <c r="F18" s="118" t="s">
        <v>54</v>
      </c>
      <c r="G18" s="119">
        <v>1</v>
      </c>
      <c r="H18" s="120" t="s">
        <v>48</v>
      </c>
      <c r="I18" s="121"/>
      <c r="J18" s="122">
        <v>73000000</v>
      </c>
      <c r="K18" s="122"/>
      <c r="L18" s="122">
        <f t="shared" si="23"/>
        <v>73000000</v>
      </c>
      <c r="M18" s="122">
        <f t="shared" si="24"/>
        <v>73000000</v>
      </c>
      <c r="N18" s="122">
        <f t="shared" si="25"/>
        <v>73000000</v>
      </c>
      <c r="O18" s="123"/>
      <c r="P18" s="124">
        <v>73000000</v>
      </c>
      <c r="Q18" s="124"/>
      <c r="R18" s="124">
        <f t="shared" si="27"/>
        <v>73000000</v>
      </c>
      <c r="S18" s="124">
        <f t="shared" si="28"/>
        <v>73000000</v>
      </c>
      <c r="T18" s="124">
        <f t="shared" si="29"/>
        <v>73000000</v>
      </c>
      <c r="U18" s="125"/>
      <c r="V18" s="126">
        <v>73000000</v>
      </c>
      <c r="W18" s="126"/>
      <c r="X18" s="126">
        <f t="shared" si="31"/>
        <v>73000000</v>
      </c>
      <c r="Y18" s="126">
        <f t="shared" si="32"/>
        <v>73000000</v>
      </c>
      <c r="Z18" s="126">
        <f t="shared" si="33"/>
        <v>73000000</v>
      </c>
      <c r="AA18" s="127"/>
      <c r="AB18" s="127">
        <v>73000000</v>
      </c>
      <c r="AC18" s="128">
        <f t="shared" si="38"/>
        <v>0</v>
      </c>
      <c r="AD18" s="129">
        <f t="shared" si="39"/>
        <v>0</v>
      </c>
      <c r="AE18" s="133"/>
    </row>
    <row r="19" spans="1:31" s="7" customFormat="1" ht="210" customHeight="1">
      <c r="A19" s="115">
        <v>9</v>
      </c>
      <c r="B19" s="115" t="s">
        <v>43</v>
      </c>
      <c r="C19" s="116" t="s">
        <v>68</v>
      </c>
      <c r="D19" s="117" t="s">
        <v>71</v>
      </c>
      <c r="E19" s="115" t="s">
        <v>72</v>
      </c>
      <c r="F19" s="118" t="s">
        <v>59</v>
      </c>
      <c r="G19" s="119">
        <v>11250</v>
      </c>
      <c r="H19" s="120" t="s">
        <v>48</v>
      </c>
      <c r="I19" s="121" t="s">
        <v>73</v>
      </c>
      <c r="J19" s="122">
        <v>1500</v>
      </c>
      <c r="K19" s="122">
        <f t="shared" si="22"/>
        <v>285</v>
      </c>
      <c r="L19" s="122">
        <f t="shared" si="23"/>
        <v>1785</v>
      </c>
      <c r="M19" s="122">
        <f t="shared" si="24"/>
        <v>16875000</v>
      </c>
      <c r="N19" s="122">
        <f t="shared" si="25"/>
        <v>20081250</v>
      </c>
      <c r="O19" s="123" t="s">
        <v>60</v>
      </c>
      <c r="P19" s="124">
        <v>1300</v>
      </c>
      <c r="Q19" s="124">
        <f t="shared" si="26"/>
        <v>247</v>
      </c>
      <c r="R19" s="124">
        <f t="shared" si="27"/>
        <v>1547</v>
      </c>
      <c r="S19" s="124">
        <f t="shared" si="28"/>
        <v>14625000</v>
      </c>
      <c r="T19" s="124">
        <f t="shared" si="29"/>
        <v>17403750</v>
      </c>
      <c r="U19" s="125" t="s">
        <v>51</v>
      </c>
      <c r="V19" s="126">
        <v>1500</v>
      </c>
      <c r="W19" s="126">
        <f t="shared" si="30"/>
        <v>285</v>
      </c>
      <c r="X19" s="126">
        <f t="shared" si="31"/>
        <v>1785</v>
      </c>
      <c r="Y19" s="126">
        <f t="shared" si="32"/>
        <v>16875000</v>
      </c>
      <c r="Z19" s="126">
        <f t="shared" si="33"/>
        <v>20081250</v>
      </c>
      <c r="AA19" s="127">
        <f t="shared" si="36"/>
        <v>1706</v>
      </c>
      <c r="AB19" s="127">
        <f t="shared" si="37"/>
        <v>19192500</v>
      </c>
      <c r="AC19" s="128">
        <f t="shared" si="38"/>
        <v>1545855</v>
      </c>
      <c r="AD19" s="129">
        <f t="shared" si="39"/>
        <v>8.0544744040640881E-2</v>
      </c>
      <c r="AE19" s="5"/>
    </row>
    <row r="20" spans="1:31" s="7" customFormat="1" ht="294" customHeight="1">
      <c r="A20" s="115">
        <v>10</v>
      </c>
      <c r="B20" s="115" t="s">
        <v>43</v>
      </c>
      <c r="C20" s="116" t="s">
        <v>68</v>
      </c>
      <c r="D20" s="117" t="s">
        <v>74</v>
      </c>
      <c r="E20" s="115" t="s">
        <v>75</v>
      </c>
      <c r="F20" s="118" t="s">
        <v>59</v>
      </c>
      <c r="G20" s="119">
        <v>11250</v>
      </c>
      <c r="H20" s="120" t="s">
        <v>48</v>
      </c>
      <c r="I20" s="121" t="s">
        <v>50</v>
      </c>
      <c r="J20" s="122">
        <v>900</v>
      </c>
      <c r="K20" s="122">
        <f t="shared" si="22"/>
        <v>171</v>
      </c>
      <c r="L20" s="122">
        <f t="shared" si="23"/>
        <v>1071</v>
      </c>
      <c r="M20" s="122">
        <f t="shared" si="24"/>
        <v>10125000</v>
      </c>
      <c r="N20" s="122">
        <f t="shared" si="25"/>
        <v>12048750</v>
      </c>
      <c r="O20" s="123" t="s">
        <v>62</v>
      </c>
      <c r="P20" s="124">
        <v>1200</v>
      </c>
      <c r="Q20" s="124">
        <f t="shared" si="26"/>
        <v>228</v>
      </c>
      <c r="R20" s="124">
        <f t="shared" si="27"/>
        <v>1428</v>
      </c>
      <c r="S20" s="124">
        <f t="shared" si="28"/>
        <v>13500000</v>
      </c>
      <c r="T20" s="124">
        <f t="shared" si="29"/>
        <v>16065000</v>
      </c>
      <c r="U20" s="125" t="s">
        <v>51</v>
      </c>
      <c r="V20" s="126">
        <v>1100</v>
      </c>
      <c r="W20" s="126">
        <f t="shared" si="30"/>
        <v>209</v>
      </c>
      <c r="X20" s="126">
        <f t="shared" si="31"/>
        <v>1309</v>
      </c>
      <c r="Y20" s="126">
        <f t="shared" si="32"/>
        <v>12375000</v>
      </c>
      <c r="Z20" s="126">
        <f t="shared" si="33"/>
        <v>14726250</v>
      </c>
      <c r="AA20" s="127">
        <f t="shared" si="36"/>
        <v>1269</v>
      </c>
      <c r="AB20" s="127">
        <f t="shared" si="37"/>
        <v>14276250</v>
      </c>
      <c r="AC20" s="128">
        <f t="shared" si="38"/>
        <v>2044974</v>
      </c>
      <c r="AD20" s="129">
        <f t="shared" si="39"/>
        <v>0.14324307853953244</v>
      </c>
      <c r="AE20" s="5"/>
    </row>
    <row r="21" spans="1:31" s="7" customFormat="1" ht="273" customHeight="1">
      <c r="A21" s="115">
        <v>11</v>
      </c>
      <c r="B21" s="115" t="s">
        <v>43</v>
      </c>
      <c r="C21" s="116" t="s">
        <v>68</v>
      </c>
      <c r="D21" s="117" t="s">
        <v>76</v>
      </c>
      <c r="E21" s="115" t="s">
        <v>77</v>
      </c>
      <c r="F21" s="118" t="s">
        <v>59</v>
      </c>
      <c r="G21" s="119">
        <v>11250</v>
      </c>
      <c r="H21" s="120" t="s">
        <v>48</v>
      </c>
      <c r="I21" s="121" t="s">
        <v>50</v>
      </c>
      <c r="J21" s="122">
        <v>800</v>
      </c>
      <c r="K21" s="122">
        <f t="shared" si="22"/>
        <v>152</v>
      </c>
      <c r="L21" s="122">
        <f t="shared" si="23"/>
        <v>952</v>
      </c>
      <c r="M21" s="122">
        <f t="shared" si="24"/>
        <v>9000000</v>
      </c>
      <c r="N21" s="122">
        <f t="shared" si="25"/>
        <v>10710000</v>
      </c>
      <c r="O21" s="123" t="s">
        <v>78</v>
      </c>
      <c r="P21" s="124">
        <v>700</v>
      </c>
      <c r="Q21" s="124">
        <f t="shared" si="26"/>
        <v>133</v>
      </c>
      <c r="R21" s="124">
        <f t="shared" si="27"/>
        <v>833</v>
      </c>
      <c r="S21" s="124">
        <f t="shared" si="28"/>
        <v>7875000</v>
      </c>
      <c r="T21" s="124">
        <f t="shared" si="29"/>
        <v>9371250</v>
      </c>
      <c r="U21" s="125" t="s">
        <v>78</v>
      </c>
      <c r="V21" s="126">
        <v>700</v>
      </c>
      <c r="W21" s="126">
        <f t="shared" si="30"/>
        <v>133</v>
      </c>
      <c r="X21" s="126">
        <f t="shared" si="31"/>
        <v>833</v>
      </c>
      <c r="Y21" s="126">
        <f t="shared" si="32"/>
        <v>7875000</v>
      </c>
      <c r="Z21" s="126">
        <f t="shared" si="33"/>
        <v>9371250</v>
      </c>
      <c r="AA21" s="127">
        <f t="shared" si="36"/>
        <v>873</v>
      </c>
      <c r="AB21" s="127">
        <f t="shared" si="37"/>
        <v>9821250</v>
      </c>
      <c r="AC21" s="128">
        <f t="shared" si="38"/>
        <v>772928</v>
      </c>
      <c r="AD21" s="129">
        <f t="shared" si="39"/>
        <v>7.8699554537355221E-2</v>
      </c>
      <c r="AE21" s="5"/>
    </row>
    <row r="22" spans="1:31" s="7" customFormat="1" ht="210" customHeight="1">
      <c r="A22" s="115">
        <v>12</v>
      </c>
      <c r="B22" s="115" t="s">
        <v>43</v>
      </c>
      <c r="C22" s="116" t="s">
        <v>68</v>
      </c>
      <c r="D22" s="117" t="s">
        <v>79</v>
      </c>
      <c r="E22" s="115" t="s">
        <v>80</v>
      </c>
      <c r="F22" s="118" t="s">
        <v>59</v>
      </c>
      <c r="G22" s="119">
        <v>3750</v>
      </c>
      <c r="H22" s="120" t="s">
        <v>48</v>
      </c>
      <c r="I22" s="121" t="s">
        <v>49</v>
      </c>
      <c r="J22" s="122">
        <v>3200</v>
      </c>
      <c r="K22" s="122">
        <f t="shared" si="22"/>
        <v>608</v>
      </c>
      <c r="L22" s="122">
        <f t="shared" si="23"/>
        <v>3808</v>
      </c>
      <c r="M22" s="122">
        <f t="shared" si="24"/>
        <v>12000000</v>
      </c>
      <c r="N22" s="122">
        <f t="shared" si="25"/>
        <v>14280000</v>
      </c>
      <c r="O22" s="123" t="s">
        <v>50</v>
      </c>
      <c r="P22" s="124">
        <v>3500</v>
      </c>
      <c r="Q22" s="124">
        <f t="shared" si="26"/>
        <v>665</v>
      </c>
      <c r="R22" s="124">
        <f t="shared" si="27"/>
        <v>4165</v>
      </c>
      <c r="S22" s="124">
        <f t="shared" si="28"/>
        <v>13125000</v>
      </c>
      <c r="T22" s="124">
        <f t="shared" si="29"/>
        <v>15618750</v>
      </c>
      <c r="U22" s="125" t="s">
        <v>51</v>
      </c>
      <c r="V22" s="126">
        <v>3800</v>
      </c>
      <c r="W22" s="126">
        <f t="shared" si="30"/>
        <v>722</v>
      </c>
      <c r="X22" s="126">
        <f t="shared" si="31"/>
        <v>4522</v>
      </c>
      <c r="Y22" s="126">
        <f t="shared" si="32"/>
        <v>14250000</v>
      </c>
      <c r="Z22" s="126">
        <f t="shared" si="33"/>
        <v>16957500</v>
      </c>
      <c r="AA22" s="127">
        <f t="shared" si="36"/>
        <v>4165</v>
      </c>
      <c r="AB22" s="127">
        <f t="shared" si="37"/>
        <v>15618750</v>
      </c>
      <c r="AC22" s="128">
        <f t="shared" si="38"/>
        <v>1338750</v>
      </c>
      <c r="AD22" s="129">
        <f t="shared" si="39"/>
        <v>8.5714285714285715E-2</v>
      </c>
      <c r="AE22" s="5"/>
    </row>
    <row r="23" spans="1:31" s="7" customFormat="1" ht="210" customHeight="1">
      <c r="A23" s="115">
        <v>13</v>
      </c>
      <c r="B23" s="115" t="s">
        <v>43</v>
      </c>
      <c r="C23" s="116" t="s">
        <v>68</v>
      </c>
      <c r="D23" s="117" t="s">
        <v>81</v>
      </c>
      <c r="E23" s="117" t="s">
        <v>82</v>
      </c>
      <c r="F23" s="118" t="s">
        <v>83</v>
      </c>
      <c r="G23" s="118">
        <v>700</v>
      </c>
      <c r="H23" s="120" t="s">
        <v>48</v>
      </c>
      <c r="I23" s="121" t="s">
        <v>50</v>
      </c>
      <c r="J23" s="122">
        <v>200000</v>
      </c>
      <c r="K23" s="122">
        <f t="shared" si="22"/>
        <v>38000</v>
      </c>
      <c r="L23" s="122">
        <f t="shared" si="23"/>
        <v>238000</v>
      </c>
      <c r="M23" s="122">
        <f t="shared" si="24"/>
        <v>140000000</v>
      </c>
      <c r="N23" s="122">
        <f t="shared" si="25"/>
        <v>166600000</v>
      </c>
      <c r="O23" s="123" t="s">
        <v>78</v>
      </c>
      <c r="P23" s="124">
        <v>180000</v>
      </c>
      <c r="Q23" s="124">
        <f t="shared" si="26"/>
        <v>34200</v>
      </c>
      <c r="R23" s="124">
        <f t="shared" si="27"/>
        <v>214200</v>
      </c>
      <c r="S23" s="124">
        <f t="shared" si="28"/>
        <v>126000000</v>
      </c>
      <c r="T23" s="124">
        <f t="shared" si="29"/>
        <v>149940000</v>
      </c>
      <c r="U23" s="125" t="s">
        <v>51</v>
      </c>
      <c r="V23" s="126">
        <v>190000</v>
      </c>
      <c r="W23" s="126">
        <f t="shared" si="30"/>
        <v>36100</v>
      </c>
      <c r="X23" s="126">
        <f t="shared" si="31"/>
        <v>226100</v>
      </c>
      <c r="Y23" s="126">
        <f t="shared" si="32"/>
        <v>133000000</v>
      </c>
      <c r="Z23" s="126">
        <f t="shared" si="33"/>
        <v>158270000</v>
      </c>
      <c r="AA23" s="127">
        <f t="shared" si="36"/>
        <v>226100</v>
      </c>
      <c r="AB23" s="127">
        <f t="shared" si="37"/>
        <v>158270000</v>
      </c>
      <c r="AC23" s="128">
        <f t="shared" si="38"/>
        <v>8330000</v>
      </c>
      <c r="AD23" s="129">
        <f t="shared" si="39"/>
        <v>5.2631578947368418E-2</v>
      </c>
      <c r="AE23" s="134"/>
    </row>
    <row r="24" spans="1:31" s="7" customFormat="1" ht="357" customHeight="1">
      <c r="A24" s="115">
        <v>14</v>
      </c>
      <c r="B24" s="115" t="s">
        <v>43</v>
      </c>
      <c r="C24" s="116" t="s">
        <v>68</v>
      </c>
      <c r="D24" s="117" t="s">
        <v>84</v>
      </c>
      <c r="E24" s="115" t="s">
        <v>85</v>
      </c>
      <c r="F24" s="118" t="s">
        <v>59</v>
      </c>
      <c r="G24" s="119">
        <v>7500</v>
      </c>
      <c r="H24" s="120" t="s">
        <v>48</v>
      </c>
      <c r="I24" s="121" t="s">
        <v>62</v>
      </c>
      <c r="J24" s="122">
        <v>3740</v>
      </c>
      <c r="K24" s="122">
        <f t="shared" si="22"/>
        <v>710.6</v>
      </c>
      <c r="L24" s="122">
        <f t="shared" si="23"/>
        <v>4450.6000000000004</v>
      </c>
      <c r="M24" s="122">
        <f t="shared" si="24"/>
        <v>28050000</v>
      </c>
      <c r="N24" s="122">
        <f t="shared" si="25"/>
        <v>33379500.000000004</v>
      </c>
      <c r="O24" s="123" t="s">
        <v>50</v>
      </c>
      <c r="P24" s="124">
        <v>3500</v>
      </c>
      <c r="Q24" s="124">
        <f t="shared" si="26"/>
        <v>665</v>
      </c>
      <c r="R24" s="124">
        <f t="shared" si="27"/>
        <v>4165</v>
      </c>
      <c r="S24" s="124">
        <f t="shared" si="28"/>
        <v>26250000</v>
      </c>
      <c r="T24" s="124">
        <f t="shared" si="29"/>
        <v>31237500</v>
      </c>
      <c r="U24" s="125" t="s">
        <v>51</v>
      </c>
      <c r="V24" s="126">
        <v>3600</v>
      </c>
      <c r="W24" s="126">
        <f t="shared" si="30"/>
        <v>684</v>
      </c>
      <c r="X24" s="126">
        <f t="shared" si="31"/>
        <v>4284</v>
      </c>
      <c r="Y24" s="126">
        <f t="shared" si="32"/>
        <v>27000000</v>
      </c>
      <c r="Z24" s="126">
        <f t="shared" si="33"/>
        <v>32130000</v>
      </c>
      <c r="AA24" s="127">
        <f t="shared" si="36"/>
        <v>4300</v>
      </c>
      <c r="AB24" s="127">
        <f t="shared" si="37"/>
        <v>32250000</v>
      </c>
      <c r="AC24" s="128">
        <f t="shared" si="38"/>
        <v>1075947</v>
      </c>
      <c r="AD24" s="129">
        <f t="shared" si="39"/>
        <v>3.3362697674418608E-2</v>
      </c>
      <c r="AE24" s="5"/>
    </row>
    <row r="25" spans="1:31" s="7" customFormat="1" ht="220.5" customHeight="1">
      <c r="A25" s="115">
        <v>15</v>
      </c>
      <c r="B25" s="115" t="s">
        <v>43</v>
      </c>
      <c r="C25" s="116" t="s">
        <v>68</v>
      </c>
      <c r="D25" s="117" t="s">
        <v>86</v>
      </c>
      <c r="E25" s="135" t="s">
        <v>87</v>
      </c>
      <c r="F25" s="118" t="s">
        <v>88</v>
      </c>
      <c r="G25" s="119">
        <v>2550</v>
      </c>
      <c r="H25" s="120" t="s">
        <v>48</v>
      </c>
      <c r="I25" s="121" t="s">
        <v>62</v>
      </c>
      <c r="J25" s="122">
        <v>12600</v>
      </c>
      <c r="K25" s="122">
        <v>0</v>
      </c>
      <c r="L25" s="122">
        <f t="shared" si="23"/>
        <v>12600</v>
      </c>
      <c r="M25" s="122">
        <f t="shared" si="24"/>
        <v>32130000</v>
      </c>
      <c r="N25" s="122">
        <f t="shared" si="25"/>
        <v>32130000</v>
      </c>
      <c r="O25" s="123" t="s">
        <v>50</v>
      </c>
      <c r="P25" s="124">
        <v>14000</v>
      </c>
      <c r="Q25" s="124">
        <v>0</v>
      </c>
      <c r="R25" s="124">
        <f t="shared" si="27"/>
        <v>14000</v>
      </c>
      <c r="S25" s="124">
        <f t="shared" si="28"/>
        <v>35700000</v>
      </c>
      <c r="T25" s="124">
        <f t="shared" si="29"/>
        <v>35700000</v>
      </c>
      <c r="U25" s="125" t="s">
        <v>51</v>
      </c>
      <c r="V25" s="126">
        <v>12500</v>
      </c>
      <c r="W25" s="126">
        <f t="shared" si="30"/>
        <v>2375</v>
      </c>
      <c r="X25" s="126">
        <f t="shared" si="31"/>
        <v>14875</v>
      </c>
      <c r="Y25" s="126">
        <f t="shared" si="32"/>
        <v>31875000</v>
      </c>
      <c r="Z25" s="126">
        <f t="shared" si="33"/>
        <v>37931250</v>
      </c>
      <c r="AA25" s="127">
        <f t="shared" si="36"/>
        <v>13825</v>
      </c>
      <c r="AB25" s="127">
        <f t="shared" si="37"/>
        <v>35253750</v>
      </c>
      <c r="AC25" s="128">
        <f t="shared" si="38"/>
        <v>2926257</v>
      </c>
      <c r="AD25" s="129">
        <f t="shared" si="39"/>
        <v>8.3005552600787152E-2</v>
      </c>
      <c r="AE25" s="5"/>
    </row>
    <row r="26" spans="1:31" s="7" customFormat="1" ht="162.4" customHeight="1">
      <c r="A26" s="115">
        <v>16</v>
      </c>
      <c r="B26" s="115" t="s">
        <v>43</v>
      </c>
      <c r="C26" s="116" t="s">
        <v>89</v>
      </c>
      <c r="D26" s="117" t="s">
        <v>90</v>
      </c>
      <c r="E26" s="115" t="s">
        <v>91</v>
      </c>
      <c r="F26" s="118" t="s">
        <v>92</v>
      </c>
      <c r="G26" s="119">
        <v>10</v>
      </c>
      <c r="H26" s="120" t="s">
        <v>48</v>
      </c>
      <c r="I26" s="121" t="s">
        <v>93</v>
      </c>
      <c r="J26" s="122">
        <v>5462.1848739495799</v>
      </c>
      <c r="K26" s="122">
        <f t="shared" ref="K26" si="40">J26*19%</f>
        <v>1037.8151260504203</v>
      </c>
      <c r="L26" s="122">
        <f t="shared" ref="L26" si="41">J26+K26</f>
        <v>6500</v>
      </c>
      <c r="M26" s="122">
        <f t="shared" ref="M26" si="42">IF(C26="","",(J26*G26))</f>
        <v>54621.848739495799</v>
      </c>
      <c r="N26" s="122">
        <f t="shared" ref="N26" si="43">IF(C26="","",(L26*G26))</f>
        <v>65000</v>
      </c>
      <c r="O26" s="123" t="s">
        <v>94</v>
      </c>
      <c r="P26" s="124">
        <v>7000</v>
      </c>
      <c r="Q26" s="124"/>
      <c r="R26" s="124">
        <f t="shared" ref="R26" si="44">P26+Q26</f>
        <v>7000</v>
      </c>
      <c r="S26" s="124">
        <f t="shared" ref="S26" si="45">IF(C26="","",(P26*G26))</f>
        <v>70000</v>
      </c>
      <c r="T26" s="124">
        <f t="shared" ref="T26" si="46">IF(C26="","",(R26*G26))</f>
        <v>70000</v>
      </c>
      <c r="U26" s="125" t="s">
        <v>95</v>
      </c>
      <c r="V26" s="126">
        <v>7800</v>
      </c>
      <c r="W26" s="126">
        <f t="shared" ref="W26" si="47">V26*19%</f>
        <v>1482</v>
      </c>
      <c r="X26" s="126">
        <f t="shared" ref="X26" si="48">V26+W26</f>
        <v>9282</v>
      </c>
      <c r="Y26" s="126">
        <f t="shared" ref="Y26" si="49">IF(C26="","",(V26*G26))</f>
        <v>78000</v>
      </c>
      <c r="Z26" s="126">
        <f t="shared" ref="Z26" si="50">IF(C26="","",(X26*G26))</f>
        <v>92820</v>
      </c>
      <c r="AA26" s="127">
        <f t="shared" ref="AA26" si="51">IF(A26="","",ROUND(AVERAGE(L26,R26,X26),0))</f>
        <v>7594</v>
      </c>
      <c r="AB26" s="127">
        <f t="shared" ref="AB26" si="52">IF(C26="","",AA26*G26)</f>
        <v>75940</v>
      </c>
      <c r="AC26" s="128">
        <f t="shared" ref="AC26" si="53">IF(C26="","",ROUND(STDEV(N26,T26,Z26),0))</f>
        <v>14831</v>
      </c>
      <c r="AD26" s="129">
        <f t="shared" si="39"/>
        <v>0.19529892020015802</v>
      </c>
      <c r="AE26" s="5"/>
    </row>
    <row r="27" spans="1:31" s="7" customFormat="1" ht="147" customHeight="1">
      <c r="A27" s="115">
        <v>17</v>
      </c>
      <c r="B27" s="115" t="s">
        <v>43</v>
      </c>
      <c r="C27" s="116" t="s">
        <v>89</v>
      </c>
      <c r="D27" s="117" t="s">
        <v>96</v>
      </c>
      <c r="E27" s="115" t="s">
        <v>97</v>
      </c>
      <c r="F27" s="118" t="s">
        <v>98</v>
      </c>
      <c r="G27" s="119">
        <v>1</v>
      </c>
      <c r="H27" s="120" t="s">
        <v>99</v>
      </c>
      <c r="I27" s="121" t="s">
        <v>100</v>
      </c>
      <c r="J27" s="122">
        <v>180000</v>
      </c>
      <c r="K27" s="122">
        <v>34200</v>
      </c>
      <c r="L27" s="122">
        <v>214200</v>
      </c>
      <c r="M27" s="122">
        <v>180000</v>
      </c>
      <c r="N27" s="122">
        <v>214200</v>
      </c>
      <c r="O27" s="123" t="s">
        <v>101</v>
      </c>
      <c r="P27" s="124">
        <v>200000</v>
      </c>
      <c r="Q27" s="124">
        <v>38000</v>
      </c>
      <c r="R27" s="124">
        <v>238000</v>
      </c>
      <c r="S27" s="124">
        <v>200000</v>
      </c>
      <c r="T27" s="124">
        <v>238000</v>
      </c>
      <c r="U27" s="125" t="s">
        <v>102</v>
      </c>
      <c r="V27" s="126">
        <v>173866</v>
      </c>
      <c r="W27" s="126">
        <v>33034</v>
      </c>
      <c r="X27" s="126">
        <v>206900</v>
      </c>
      <c r="Y27" s="126">
        <v>173866</v>
      </c>
      <c r="Z27" s="126">
        <v>206900</v>
      </c>
      <c r="AA27" s="127">
        <v>219700</v>
      </c>
      <c r="AB27" s="127">
        <v>219700</v>
      </c>
      <c r="AC27" s="128">
        <v>16263</v>
      </c>
      <c r="AD27" s="129">
        <v>7.3999999999999996E-2</v>
      </c>
    </row>
    <row r="28" spans="1:31" s="7" customFormat="1" ht="126" customHeight="1">
      <c r="A28" s="115">
        <v>18</v>
      </c>
      <c r="B28" s="115" t="s">
        <v>43</v>
      </c>
      <c r="C28" s="116" t="s">
        <v>89</v>
      </c>
      <c r="D28" s="136" t="s">
        <v>103</v>
      </c>
      <c r="E28" s="136" t="s">
        <v>104</v>
      </c>
      <c r="F28" s="137" t="s">
        <v>105</v>
      </c>
      <c r="G28" s="138">
        <v>1</v>
      </c>
      <c r="H28" s="139" t="s">
        <v>99</v>
      </c>
      <c r="I28" s="140" t="s">
        <v>100</v>
      </c>
      <c r="J28" s="141">
        <v>180000</v>
      </c>
      <c r="K28" s="141">
        <v>34200</v>
      </c>
      <c r="L28" s="141">
        <v>214200</v>
      </c>
      <c r="M28" s="141">
        <v>180000</v>
      </c>
      <c r="N28" s="141">
        <v>214200</v>
      </c>
      <c r="O28" s="142" t="s">
        <v>106</v>
      </c>
      <c r="P28" s="143">
        <v>150000</v>
      </c>
      <c r="Q28" s="143">
        <v>28500</v>
      </c>
      <c r="R28" s="143">
        <v>178500</v>
      </c>
      <c r="S28" s="143">
        <v>150000</v>
      </c>
      <c r="T28" s="143">
        <v>178500</v>
      </c>
      <c r="U28" s="144" t="s">
        <v>101</v>
      </c>
      <c r="V28" s="145">
        <v>200000</v>
      </c>
      <c r="W28" s="145">
        <v>38000</v>
      </c>
      <c r="X28" s="145">
        <v>238000</v>
      </c>
      <c r="Y28" s="145">
        <v>200000</v>
      </c>
      <c r="Z28" s="145">
        <v>238000</v>
      </c>
      <c r="AA28" s="146">
        <v>210233</v>
      </c>
      <c r="AB28" s="146">
        <v>210233</v>
      </c>
      <c r="AC28" s="146">
        <v>29948</v>
      </c>
      <c r="AD28" s="147">
        <v>0.1424</v>
      </c>
    </row>
    <row r="29" spans="1:31" s="7" customFormat="1" ht="126" customHeight="1">
      <c r="A29" s="115">
        <v>19</v>
      </c>
      <c r="B29" s="115" t="s">
        <v>43</v>
      </c>
      <c r="C29" s="116" t="s">
        <v>89</v>
      </c>
      <c r="D29" s="136" t="s">
        <v>107</v>
      </c>
      <c r="E29" s="136" t="s">
        <v>108</v>
      </c>
      <c r="F29" s="137" t="s">
        <v>109</v>
      </c>
      <c r="G29" s="138">
        <v>1</v>
      </c>
      <c r="H29" s="139" t="s">
        <v>99</v>
      </c>
      <c r="I29" s="140" t="s">
        <v>100</v>
      </c>
      <c r="J29" s="141">
        <v>180000</v>
      </c>
      <c r="K29" s="141">
        <v>34200</v>
      </c>
      <c r="L29" s="141">
        <v>214200</v>
      </c>
      <c r="M29" s="141">
        <v>180000</v>
      </c>
      <c r="N29" s="141">
        <v>214200</v>
      </c>
      <c r="O29" s="142" t="s">
        <v>106</v>
      </c>
      <c r="P29" s="143">
        <v>150000</v>
      </c>
      <c r="Q29" s="143">
        <v>28500</v>
      </c>
      <c r="R29" s="143">
        <v>178500</v>
      </c>
      <c r="S29" s="143">
        <v>150000</v>
      </c>
      <c r="T29" s="143">
        <v>178500</v>
      </c>
      <c r="U29" s="144" t="s">
        <v>101</v>
      </c>
      <c r="V29" s="145">
        <v>200000</v>
      </c>
      <c r="W29" s="145">
        <v>38000</v>
      </c>
      <c r="X29" s="145">
        <v>238000</v>
      </c>
      <c r="Y29" s="145">
        <v>200000</v>
      </c>
      <c r="Z29" s="145">
        <v>238000</v>
      </c>
      <c r="AA29" s="146">
        <v>210233</v>
      </c>
      <c r="AB29" s="146">
        <v>210233</v>
      </c>
      <c r="AC29" s="146">
        <v>29948</v>
      </c>
      <c r="AD29" s="147">
        <v>0.1424</v>
      </c>
    </row>
    <row r="30" spans="1:31" s="7" customFormat="1" ht="126" customHeight="1">
      <c r="A30" s="115">
        <v>20</v>
      </c>
      <c r="B30" s="115" t="s">
        <v>43</v>
      </c>
      <c r="C30" s="116" t="s">
        <v>89</v>
      </c>
      <c r="D30" s="136" t="s">
        <v>110</v>
      </c>
      <c r="E30" s="136" t="s">
        <v>111</v>
      </c>
      <c r="F30" s="137" t="s">
        <v>105</v>
      </c>
      <c r="G30" s="138">
        <v>1</v>
      </c>
      <c r="H30" s="139" t="s">
        <v>99</v>
      </c>
      <c r="I30" s="140" t="s">
        <v>100</v>
      </c>
      <c r="J30" s="141">
        <v>180000</v>
      </c>
      <c r="K30" s="141">
        <v>34200</v>
      </c>
      <c r="L30" s="141">
        <v>214200</v>
      </c>
      <c r="M30" s="141">
        <v>180000</v>
      </c>
      <c r="N30" s="141">
        <v>214200</v>
      </c>
      <c r="O30" s="142" t="s">
        <v>106</v>
      </c>
      <c r="P30" s="143">
        <v>150000</v>
      </c>
      <c r="Q30" s="143">
        <v>28500</v>
      </c>
      <c r="R30" s="143">
        <v>178500</v>
      </c>
      <c r="S30" s="143">
        <v>150000</v>
      </c>
      <c r="T30" s="143">
        <v>178500</v>
      </c>
      <c r="U30" s="144" t="s">
        <v>101</v>
      </c>
      <c r="V30" s="145">
        <v>200000</v>
      </c>
      <c r="W30" s="145">
        <v>38000</v>
      </c>
      <c r="X30" s="145">
        <v>238000</v>
      </c>
      <c r="Y30" s="145">
        <v>200000</v>
      </c>
      <c r="Z30" s="145">
        <v>238000</v>
      </c>
      <c r="AA30" s="146">
        <v>210233</v>
      </c>
      <c r="AB30" s="146">
        <v>210233</v>
      </c>
      <c r="AC30" s="146">
        <v>29948</v>
      </c>
      <c r="AD30" s="147">
        <v>0.1424</v>
      </c>
    </row>
    <row r="31" spans="1:31" s="7" customFormat="1" ht="126" customHeight="1">
      <c r="A31" s="115">
        <v>21</v>
      </c>
      <c r="B31" s="115" t="s">
        <v>43</v>
      </c>
      <c r="C31" s="116" t="s">
        <v>89</v>
      </c>
      <c r="D31" s="136" t="s">
        <v>112</v>
      </c>
      <c r="E31" s="136" t="s">
        <v>113</v>
      </c>
      <c r="F31" s="137" t="s">
        <v>105</v>
      </c>
      <c r="G31" s="138">
        <v>1</v>
      </c>
      <c r="H31" s="139" t="s">
        <v>99</v>
      </c>
      <c r="I31" s="140" t="s">
        <v>100</v>
      </c>
      <c r="J31" s="141">
        <v>180000</v>
      </c>
      <c r="K31" s="141">
        <v>34200</v>
      </c>
      <c r="L31" s="141">
        <v>214200</v>
      </c>
      <c r="M31" s="141">
        <v>180000</v>
      </c>
      <c r="N31" s="141">
        <v>214200</v>
      </c>
      <c r="O31" s="142" t="s">
        <v>106</v>
      </c>
      <c r="P31" s="143">
        <v>150000</v>
      </c>
      <c r="Q31" s="143">
        <v>28500</v>
      </c>
      <c r="R31" s="143">
        <v>178500</v>
      </c>
      <c r="S31" s="143">
        <v>150000</v>
      </c>
      <c r="T31" s="143">
        <v>178500</v>
      </c>
      <c r="U31" s="144" t="s">
        <v>101</v>
      </c>
      <c r="V31" s="145">
        <v>200000</v>
      </c>
      <c r="W31" s="145">
        <v>38000</v>
      </c>
      <c r="X31" s="145">
        <v>238000</v>
      </c>
      <c r="Y31" s="145">
        <v>200000</v>
      </c>
      <c r="Z31" s="145">
        <v>238000</v>
      </c>
      <c r="AA31" s="146">
        <v>210233</v>
      </c>
      <c r="AB31" s="146">
        <v>210233</v>
      </c>
      <c r="AC31" s="146">
        <v>29948</v>
      </c>
      <c r="AD31" s="147">
        <v>0.1424</v>
      </c>
    </row>
    <row r="32" spans="1:31" s="7" customFormat="1" ht="84" customHeight="1">
      <c r="A32" s="115">
        <v>22</v>
      </c>
      <c r="B32" s="115" t="s">
        <v>43</v>
      </c>
      <c r="C32" s="116" t="s">
        <v>89</v>
      </c>
      <c r="D32" s="136" t="s">
        <v>114</v>
      </c>
      <c r="E32" s="136" t="s">
        <v>115</v>
      </c>
      <c r="F32" s="137" t="s">
        <v>92</v>
      </c>
      <c r="G32" s="138">
        <v>3</v>
      </c>
      <c r="H32" s="139" t="s">
        <v>99</v>
      </c>
      <c r="I32" s="140" t="s">
        <v>100</v>
      </c>
      <c r="J32" s="141">
        <v>13000</v>
      </c>
      <c r="K32" s="141">
        <v>2470</v>
      </c>
      <c r="L32" s="141">
        <v>15470</v>
      </c>
      <c r="M32" s="141">
        <v>39000</v>
      </c>
      <c r="N32" s="141">
        <v>46410</v>
      </c>
      <c r="O32" s="142" t="s">
        <v>106</v>
      </c>
      <c r="P32" s="143">
        <v>12000</v>
      </c>
      <c r="Q32" s="143">
        <v>2280</v>
      </c>
      <c r="R32" s="143">
        <v>14280</v>
      </c>
      <c r="S32" s="143">
        <v>36000</v>
      </c>
      <c r="T32" s="143">
        <v>42840</v>
      </c>
      <c r="U32" s="144" t="s">
        <v>101</v>
      </c>
      <c r="V32" s="145">
        <v>15000</v>
      </c>
      <c r="W32" s="145">
        <v>2850</v>
      </c>
      <c r="X32" s="145">
        <v>17850</v>
      </c>
      <c r="Y32" s="145">
        <v>45000</v>
      </c>
      <c r="Z32" s="145">
        <v>53550</v>
      </c>
      <c r="AA32" s="146">
        <v>15867</v>
      </c>
      <c r="AB32" s="146">
        <v>47600</v>
      </c>
      <c r="AC32" s="146">
        <v>5453</v>
      </c>
      <c r="AD32" s="147">
        <v>0.11459999999999999</v>
      </c>
    </row>
    <row r="33" spans="1:31" s="7" customFormat="1" ht="84" customHeight="1">
      <c r="A33" s="115">
        <v>23</v>
      </c>
      <c r="B33" s="115" t="s">
        <v>43</v>
      </c>
      <c r="C33" s="116" t="s">
        <v>89</v>
      </c>
      <c r="D33" s="136" t="s">
        <v>116</v>
      </c>
      <c r="E33" s="136" t="s">
        <v>117</v>
      </c>
      <c r="F33" s="137" t="s">
        <v>92</v>
      </c>
      <c r="G33" s="138">
        <v>6</v>
      </c>
      <c r="H33" s="139" t="s">
        <v>99</v>
      </c>
      <c r="I33" s="140" t="s">
        <v>118</v>
      </c>
      <c r="J33" s="141">
        <v>4118</v>
      </c>
      <c r="K33" s="141">
        <v>782</v>
      </c>
      <c r="L33" s="141">
        <v>4900</v>
      </c>
      <c r="M33" s="141">
        <v>24706</v>
      </c>
      <c r="N33" s="141">
        <v>29400</v>
      </c>
      <c r="O33" s="142" t="s">
        <v>119</v>
      </c>
      <c r="P33" s="143">
        <v>4118</v>
      </c>
      <c r="Q33" s="143">
        <v>782</v>
      </c>
      <c r="R33" s="143">
        <v>4900</v>
      </c>
      <c r="S33" s="143">
        <v>24706</v>
      </c>
      <c r="T33" s="143">
        <v>29400</v>
      </c>
      <c r="U33" s="144" t="s">
        <v>120</v>
      </c>
      <c r="V33" s="145">
        <v>3500</v>
      </c>
      <c r="W33" s="145">
        <v>665</v>
      </c>
      <c r="X33" s="145">
        <v>4165</v>
      </c>
      <c r="Y33" s="145">
        <v>21000</v>
      </c>
      <c r="Z33" s="145">
        <v>24990</v>
      </c>
      <c r="AA33" s="146">
        <v>4655</v>
      </c>
      <c r="AB33" s="146">
        <v>27930</v>
      </c>
      <c r="AC33" s="146">
        <v>2546</v>
      </c>
      <c r="AD33" s="147">
        <v>9.1200000000000003E-2</v>
      </c>
    </row>
    <row r="34" spans="1:31" s="7" customFormat="1" ht="84" customHeight="1">
      <c r="A34" s="115">
        <v>24</v>
      </c>
      <c r="B34" s="115" t="s">
        <v>43</v>
      </c>
      <c r="C34" s="116" t="s">
        <v>89</v>
      </c>
      <c r="D34" s="136" t="s">
        <v>116</v>
      </c>
      <c r="E34" s="136" t="s">
        <v>121</v>
      </c>
      <c r="F34" s="137" t="s">
        <v>92</v>
      </c>
      <c r="G34" s="138">
        <v>4</v>
      </c>
      <c r="H34" s="139" t="s">
        <v>99</v>
      </c>
      <c r="I34" s="140" t="s">
        <v>119</v>
      </c>
      <c r="J34" s="141">
        <v>9708</v>
      </c>
      <c r="K34" s="141">
        <v>1844</v>
      </c>
      <c r="L34" s="141">
        <v>11552</v>
      </c>
      <c r="M34" s="141">
        <v>38830</v>
      </c>
      <c r="N34" s="141">
        <v>46208</v>
      </c>
      <c r="O34" s="142" t="s">
        <v>122</v>
      </c>
      <c r="P34" s="143">
        <v>10672</v>
      </c>
      <c r="Q34" s="143">
        <v>2028</v>
      </c>
      <c r="R34" s="143">
        <v>12700</v>
      </c>
      <c r="S34" s="143">
        <v>42689</v>
      </c>
      <c r="T34" s="143">
        <v>50800</v>
      </c>
      <c r="U34" s="144" t="s">
        <v>123</v>
      </c>
      <c r="V34" s="145">
        <v>10671</v>
      </c>
      <c r="W34" s="145">
        <v>2028</v>
      </c>
      <c r="X34" s="145">
        <v>12699</v>
      </c>
      <c r="Y34" s="145">
        <v>42686</v>
      </c>
      <c r="Z34" s="145">
        <v>50796</v>
      </c>
      <c r="AA34" s="146">
        <v>12317</v>
      </c>
      <c r="AB34" s="146">
        <v>49268</v>
      </c>
      <c r="AC34" s="146">
        <v>2650</v>
      </c>
      <c r="AD34" s="147">
        <v>5.3800000000000001E-2</v>
      </c>
    </row>
    <row r="35" spans="1:31" s="7" customFormat="1" ht="315" customHeight="1">
      <c r="A35" s="115">
        <v>25</v>
      </c>
      <c r="B35" s="115" t="s">
        <v>124</v>
      </c>
      <c r="C35" s="116" t="s">
        <v>124</v>
      </c>
      <c r="D35" s="117" t="s">
        <v>125</v>
      </c>
      <c r="E35" s="115" t="s">
        <v>126</v>
      </c>
      <c r="F35" s="118" t="s">
        <v>127</v>
      </c>
      <c r="G35" s="119">
        <v>1</v>
      </c>
      <c r="H35" s="120" t="s">
        <v>48</v>
      </c>
      <c r="I35" s="121" t="s">
        <v>49</v>
      </c>
      <c r="J35" s="122">
        <v>10000000</v>
      </c>
      <c r="K35" s="122">
        <f t="shared" si="22"/>
        <v>1900000</v>
      </c>
      <c r="L35" s="122">
        <f t="shared" si="23"/>
        <v>11900000</v>
      </c>
      <c r="M35" s="122">
        <f t="shared" si="24"/>
        <v>10000000</v>
      </c>
      <c r="N35" s="122">
        <f t="shared" si="25"/>
        <v>11900000</v>
      </c>
      <c r="O35" s="123" t="s">
        <v>50</v>
      </c>
      <c r="P35" s="124">
        <v>11000000</v>
      </c>
      <c r="Q35" s="124">
        <f t="shared" si="26"/>
        <v>2090000</v>
      </c>
      <c r="R35" s="124">
        <f t="shared" si="27"/>
        <v>13090000</v>
      </c>
      <c r="S35" s="124">
        <f t="shared" si="28"/>
        <v>11000000</v>
      </c>
      <c r="T35" s="124">
        <f t="shared" si="29"/>
        <v>13090000</v>
      </c>
      <c r="U35" s="125" t="s">
        <v>128</v>
      </c>
      <c r="V35" s="126">
        <v>8000000</v>
      </c>
      <c r="W35" s="126">
        <f t="shared" si="30"/>
        <v>1520000</v>
      </c>
      <c r="X35" s="126">
        <f t="shared" si="31"/>
        <v>9520000</v>
      </c>
      <c r="Y35" s="126">
        <f t="shared" si="32"/>
        <v>8000000</v>
      </c>
      <c r="Z35" s="126">
        <f t="shared" si="33"/>
        <v>9520000</v>
      </c>
      <c r="AA35" s="127">
        <f t="shared" si="36"/>
        <v>11503333</v>
      </c>
      <c r="AB35" s="127">
        <f t="shared" si="37"/>
        <v>11503333</v>
      </c>
      <c r="AC35" s="128">
        <f t="shared" si="38"/>
        <v>1817755</v>
      </c>
      <c r="AD35" s="129">
        <f t="shared" si="39"/>
        <v>0.15801985389799636</v>
      </c>
      <c r="AE35" s="5"/>
    </row>
    <row r="36" spans="1:31" s="7" customFormat="1" ht="226.15" customHeight="1">
      <c r="A36" s="115">
        <v>26</v>
      </c>
      <c r="B36" s="115" t="s">
        <v>124</v>
      </c>
      <c r="C36" s="116" t="s">
        <v>124</v>
      </c>
      <c r="D36" s="117" t="s">
        <v>129</v>
      </c>
      <c r="E36" s="117" t="s">
        <v>130</v>
      </c>
      <c r="F36" s="118" t="s">
        <v>131</v>
      </c>
      <c r="G36" s="119">
        <v>1</v>
      </c>
      <c r="H36" s="120" t="s">
        <v>99</v>
      </c>
      <c r="I36" s="121"/>
      <c r="J36" s="122">
        <v>77000000</v>
      </c>
      <c r="K36" s="122"/>
      <c r="L36" s="122">
        <f t="shared" ref="L36" si="54">J36+K36</f>
        <v>77000000</v>
      </c>
      <c r="M36" s="122">
        <f t="shared" ref="M36" si="55">IF(C36="","",(J36*G36))</f>
        <v>77000000</v>
      </c>
      <c r="N36" s="122">
        <f t="shared" ref="N36" si="56">IF(C36="","",(L36*G36))</f>
        <v>77000000</v>
      </c>
      <c r="O36" s="123"/>
      <c r="P36" s="124">
        <v>73000000</v>
      </c>
      <c r="Q36" s="124"/>
      <c r="R36" s="124">
        <f t="shared" ref="R36" si="57">P36+Q36</f>
        <v>73000000</v>
      </c>
      <c r="S36" s="124">
        <f t="shared" ref="S36" si="58">IF(C36="","",(P36*G36))</f>
        <v>73000000</v>
      </c>
      <c r="T36" s="124">
        <f t="shared" ref="T36" si="59">IF(C36="","",(R36*G36))</f>
        <v>73000000</v>
      </c>
      <c r="U36" s="125"/>
      <c r="V36" s="126">
        <v>77000000</v>
      </c>
      <c r="W36" s="126"/>
      <c r="X36" s="126">
        <f t="shared" ref="X36" si="60">V36+W36</f>
        <v>77000000</v>
      </c>
      <c r="Y36" s="126">
        <f t="shared" ref="Y36" si="61">IF(C36="","",(V36*G36))</f>
        <v>77000000</v>
      </c>
      <c r="Z36" s="126">
        <f t="shared" ref="Z36" si="62">IF(C36="","",(X36*G36))</f>
        <v>77000000</v>
      </c>
      <c r="AA36" s="127"/>
      <c r="AB36" s="127">
        <v>77000000</v>
      </c>
      <c r="AC36" s="128">
        <f t="shared" ref="AC36" si="63">IF(C36="","",ROUND(STDEV(N36,T36,Z36),0))</f>
        <v>2309401</v>
      </c>
      <c r="AD36" s="129">
        <f t="shared" ref="AD36" si="64">IF(C36="","",(AC36/AB36))</f>
        <v>2.9992220779220778E-2</v>
      </c>
      <c r="AE36" s="131"/>
    </row>
    <row r="37" spans="1:31" s="7" customFormat="1" ht="189" customHeight="1">
      <c r="A37" s="115">
        <v>27</v>
      </c>
      <c r="B37" s="115" t="s">
        <v>124</v>
      </c>
      <c r="C37" s="116" t="s">
        <v>124</v>
      </c>
      <c r="D37" s="117" t="s">
        <v>132</v>
      </c>
      <c r="E37" s="115" t="s">
        <v>67</v>
      </c>
      <c r="F37" s="118" t="s">
        <v>133</v>
      </c>
      <c r="G37" s="119">
        <v>4000</v>
      </c>
      <c r="H37" s="120" t="s">
        <v>48</v>
      </c>
      <c r="I37" s="121" t="s">
        <v>50</v>
      </c>
      <c r="J37" s="122">
        <v>7000</v>
      </c>
      <c r="K37" s="122">
        <f t="shared" si="22"/>
        <v>1330</v>
      </c>
      <c r="L37" s="122">
        <f t="shared" si="23"/>
        <v>8330</v>
      </c>
      <c r="M37" s="122">
        <f t="shared" si="24"/>
        <v>28000000</v>
      </c>
      <c r="N37" s="122">
        <f t="shared" si="25"/>
        <v>33320000</v>
      </c>
      <c r="O37" s="123" t="s">
        <v>60</v>
      </c>
      <c r="P37" s="124">
        <v>7000</v>
      </c>
      <c r="Q37" s="124">
        <f t="shared" si="26"/>
        <v>1330</v>
      </c>
      <c r="R37" s="124">
        <f t="shared" si="27"/>
        <v>8330</v>
      </c>
      <c r="S37" s="124">
        <f t="shared" si="28"/>
        <v>28000000</v>
      </c>
      <c r="T37" s="124">
        <f t="shared" si="29"/>
        <v>33320000</v>
      </c>
      <c r="U37" s="125" t="s">
        <v>51</v>
      </c>
      <c r="V37" s="126">
        <v>7200</v>
      </c>
      <c r="W37" s="126">
        <f t="shared" si="30"/>
        <v>1368</v>
      </c>
      <c r="X37" s="126">
        <f t="shared" si="31"/>
        <v>8568</v>
      </c>
      <c r="Y37" s="126">
        <f t="shared" si="32"/>
        <v>28800000</v>
      </c>
      <c r="Z37" s="126">
        <f t="shared" si="33"/>
        <v>34272000</v>
      </c>
      <c r="AA37" s="127">
        <f t="shared" si="36"/>
        <v>8409</v>
      </c>
      <c r="AB37" s="127">
        <f t="shared" si="37"/>
        <v>33636000</v>
      </c>
      <c r="AC37" s="128">
        <f t="shared" si="38"/>
        <v>549637</v>
      </c>
      <c r="AD37" s="129">
        <f t="shared" si="39"/>
        <v>1.634073611606612E-2</v>
      </c>
      <c r="AE37" s="5"/>
    </row>
    <row r="38" spans="1:31" s="7" customFormat="1" ht="252" customHeight="1">
      <c r="A38" s="115">
        <v>28</v>
      </c>
      <c r="B38" s="115" t="s">
        <v>124</v>
      </c>
      <c r="C38" s="116" t="s">
        <v>124</v>
      </c>
      <c r="D38" s="117" t="s">
        <v>134</v>
      </c>
      <c r="E38" s="115" t="s">
        <v>135</v>
      </c>
      <c r="F38" s="118" t="s">
        <v>133</v>
      </c>
      <c r="G38" s="119">
        <v>4000</v>
      </c>
      <c r="H38" s="120" t="s">
        <v>48</v>
      </c>
      <c r="I38" s="121" t="s">
        <v>62</v>
      </c>
      <c r="J38" s="122">
        <v>1430</v>
      </c>
      <c r="K38" s="122">
        <f t="shared" si="22"/>
        <v>271.7</v>
      </c>
      <c r="L38" s="122">
        <f t="shared" si="23"/>
        <v>1701.7</v>
      </c>
      <c r="M38" s="122">
        <f t="shared" si="24"/>
        <v>5720000</v>
      </c>
      <c r="N38" s="122">
        <f t="shared" si="25"/>
        <v>6806800</v>
      </c>
      <c r="O38" s="123" t="s">
        <v>51</v>
      </c>
      <c r="P38" s="124">
        <v>1400</v>
      </c>
      <c r="Q38" s="124">
        <f t="shared" si="26"/>
        <v>266</v>
      </c>
      <c r="R38" s="124">
        <f t="shared" si="27"/>
        <v>1666</v>
      </c>
      <c r="S38" s="124">
        <f t="shared" si="28"/>
        <v>5600000</v>
      </c>
      <c r="T38" s="124">
        <f t="shared" si="29"/>
        <v>6664000</v>
      </c>
      <c r="U38" s="125" t="s">
        <v>128</v>
      </c>
      <c r="V38" s="126">
        <v>1250</v>
      </c>
      <c r="W38" s="126">
        <f t="shared" si="30"/>
        <v>237.5</v>
      </c>
      <c r="X38" s="126">
        <f t="shared" si="31"/>
        <v>1487.5</v>
      </c>
      <c r="Y38" s="126">
        <f t="shared" si="32"/>
        <v>5000000</v>
      </c>
      <c r="Z38" s="126">
        <f t="shared" si="33"/>
        <v>5950000</v>
      </c>
      <c r="AA38" s="127">
        <f t="shared" si="36"/>
        <v>1618</v>
      </c>
      <c r="AB38" s="127">
        <f t="shared" si="37"/>
        <v>6472000</v>
      </c>
      <c r="AC38" s="128">
        <f t="shared" si="38"/>
        <v>459038</v>
      </c>
      <c r="AD38" s="129">
        <f t="shared" si="39"/>
        <v>7.0926761433868973E-2</v>
      </c>
      <c r="AE38" s="5"/>
    </row>
    <row r="39" spans="1:31" s="7" customFormat="1" ht="252" customHeight="1">
      <c r="A39" s="115">
        <v>29</v>
      </c>
      <c r="B39" s="115" t="s">
        <v>124</v>
      </c>
      <c r="C39" s="116" t="s">
        <v>124</v>
      </c>
      <c r="D39" s="117" t="s">
        <v>136</v>
      </c>
      <c r="E39" s="115" t="s">
        <v>137</v>
      </c>
      <c r="F39" s="118" t="s">
        <v>133</v>
      </c>
      <c r="G39" s="119">
        <v>4000</v>
      </c>
      <c r="H39" s="120" t="s">
        <v>48</v>
      </c>
      <c r="I39" s="121" t="s">
        <v>62</v>
      </c>
      <c r="J39" s="122">
        <v>4030</v>
      </c>
      <c r="K39" s="122">
        <f t="shared" si="22"/>
        <v>765.7</v>
      </c>
      <c r="L39" s="122">
        <f t="shared" si="23"/>
        <v>4795.7</v>
      </c>
      <c r="M39" s="122">
        <f t="shared" si="24"/>
        <v>16120000</v>
      </c>
      <c r="N39" s="122">
        <f t="shared" si="25"/>
        <v>19182800</v>
      </c>
      <c r="O39" s="123" t="s">
        <v>50</v>
      </c>
      <c r="P39" s="124">
        <v>3500</v>
      </c>
      <c r="Q39" s="124">
        <f t="shared" si="26"/>
        <v>665</v>
      </c>
      <c r="R39" s="124">
        <f t="shared" si="27"/>
        <v>4165</v>
      </c>
      <c r="S39" s="124">
        <f t="shared" si="28"/>
        <v>14000000</v>
      </c>
      <c r="T39" s="124">
        <f t="shared" si="29"/>
        <v>16660000</v>
      </c>
      <c r="U39" s="125" t="s">
        <v>51</v>
      </c>
      <c r="V39" s="126">
        <v>4000</v>
      </c>
      <c r="W39" s="126">
        <f t="shared" si="30"/>
        <v>760</v>
      </c>
      <c r="X39" s="126">
        <f t="shared" si="31"/>
        <v>4760</v>
      </c>
      <c r="Y39" s="126">
        <f t="shared" si="32"/>
        <v>16000000</v>
      </c>
      <c r="Z39" s="126">
        <f t="shared" si="33"/>
        <v>19040000</v>
      </c>
      <c r="AA39" s="127">
        <f t="shared" si="36"/>
        <v>4574</v>
      </c>
      <c r="AB39" s="127">
        <f t="shared" si="37"/>
        <v>18296000</v>
      </c>
      <c r="AC39" s="128">
        <f t="shared" si="38"/>
        <v>1417116</v>
      </c>
      <c r="AD39" s="129">
        <f t="shared" si="39"/>
        <v>7.7454962833406207E-2</v>
      </c>
      <c r="AE39" s="5"/>
    </row>
    <row r="40" spans="1:31" s="7" customFormat="1" ht="231" customHeight="1">
      <c r="A40" s="115">
        <v>30</v>
      </c>
      <c r="B40" s="115" t="s">
        <v>124</v>
      </c>
      <c r="C40" s="116" t="s">
        <v>124</v>
      </c>
      <c r="D40" s="117" t="s">
        <v>138</v>
      </c>
      <c r="E40" s="115" t="s">
        <v>139</v>
      </c>
      <c r="F40" s="118" t="s">
        <v>133</v>
      </c>
      <c r="G40" s="119">
        <v>4000</v>
      </c>
      <c r="H40" s="120" t="s">
        <v>48</v>
      </c>
      <c r="I40" s="121" t="s">
        <v>51</v>
      </c>
      <c r="J40" s="122">
        <v>14000</v>
      </c>
      <c r="K40" s="122">
        <f t="shared" si="22"/>
        <v>2660</v>
      </c>
      <c r="L40" s="122">
        <f t="shared" si="23"/>
        <v>16660</v>
      </c>
      <c r="M40" s="122">
        <f t="shared" si="24"/>
        <v>56000000</v>
      </c>
      <c r="N40" s="122">
        <f t="shared" si="25"/>
        <v>66640000</v>
      </c>
      <c r="O40" s="123" t="s">
        <v>78</v>
      </c>
      <c r="P40" s="124">
        <v>16000</v>
      </c>
      <c r="Q40" s="124">
        <f t="shared" si="26"/>
        <v>3040</v>
      </c>
      <c r="R40" s="124">
        <f t="shared" si="27"/>
        <v>19040</v>
      </c>
      <c r="S40" s="124">
        <f t="shared" si="28"/>
        <v>64000000</v>
      </c>
      <c r="T40" s="124">
        <f t="shared" si="29"/>
        <v>76160000</v>
      </c>
      <c r="U40" s="125"/>
      <c r="V40" s="126"/>
      <c r="W40" s="126">
        <f t="shared" si="30"/>
        <v>0</v>
      </c>
      <c r="X40" s="126">
        <f t="shared" si="31"/>
        <v>0</v>
      </c>
      <c r="Y40" s="126">
        <f t="shared" si="32"/>
        <v>0</v>
      </c>
      <c r="Z40" s="126">
        <f t="shared" si="33"/>
        <v>0</v>
      </c>
      <c r="AA40" s="127">
        <f>IF(A40="","",ROUND(AVERAGE(L40,R40),0))</f>
        <v>17850</v>
      </c>
      <c r="AB40" s="127">
        <f>IF(C40="","",AA40*G40)</f>
        <v>71400000</v>
      </c>
      <c r="AC40" s="128">
        <f>IF(C40="","",ROUND(STDEV(N40,T40),0))</f>
        <v>6731657</v>
      </c>
      <c r="AD40" s="129">
        <f t="shared" si="39"/>
        <v>9.4280910364145654E-2</v>
      </c>
      <c r="AE40" s="5"/>
    </row>
    <row r="41" spans="1:31" s="7" customFormat="1" ht="252" customHeight="1">
      <c r="A41" s="115">
        <v>31</v>
      </c>
      <c r="B41" s="115" t="s">
        <v>124</v>
      </c>
      <c r="C41" s="116" t="s">
        <v>124</v>
      </c>
      <c r="D41" s="117" t="s">
        <v>140</v>
      </c>
      <c r="E41" s="115" t="s">
        <v>141</v>
      </c>
      <c r="F41" s="118" t="s">
        <v>142</v>
      </c>
      <c r="G41" s="119">
        <v>4000</v>
      </c>
      <c r="H41" s="120" t="s">
        <v>48</v>
      </c>
      <c r="I41" s="121" t="s">
        <v>73</v>
      </c>
      <c r="J41" s="122">
        <v>2500</v>
      </c>
      <c r="K41" s="122">
        <f t="shared" si="22"/>
        <v>475</v>
      </c>
      <c r="L41" s="122">
        <f t="shared" si="23"/>
        <v>2975</v>
      </c>
      <c r="M41" s="122">
        <f t="shared" si="24"/>
        <v>10000000</v>
      </c>
      <c r="N41" s="122">
        <f t="shared" si="25"/>
        <v>11900000</v>
      </c>
      <c r="O41" s="123" t="s">
        <v>62</v>
      </c>
      <c r="P41" s="124">
        <v>1800</v>
      </c>
      <c r="Q41" s="124">
        <f t="shared" si="26"/>
        <v>342</v>
      </c>
      <c r="R41" s="124">
        <f t="shared" si="27"/>
        <v>2142</v>
      </c>
      <c r="S41" s="124">
        <f t="shared" si="28"/>
        <v>7200000</v>
      </c>
      <c r="T41" s="124">
        <f t="shared" si="29"/>
        <v>8568000</v>
      </c>
      <c r="U41" s="125" t="s">
        <v>51</v>
      </c>
      <c r="V41" s="126">
        <v>2200</v>
      </c>
      <c r="W41" s="126">
        <f t="shared" si="30"/>
        <v>418</v>
      </c>
      <c r="X41" s="126">
        <f t="shared" si="31"/>
        <v>2618</v>
      </c>
      <c r="Y41" s="126">
        <f t="shared" si="32"/>
        <v>8800000</v>
      </c>
      <c r="Z41" s="126">
        <f t="shared" si="33"/>
        <v>10472000</v>
      </c>
      <c r="AA41" s="127">
        <f t="shared" si="36"/>
        <v>2578</v>
      </c>
      <c r="AB41" s="127">
        <f t="shared" si="37"/>
        <v>10312000</v>
      </c>
      <c r="AC41" s="128">
        <f t="shared" si="38"/>
        <v>1671657</v>
      </c>
      <c r="AD41" s="129">
        <f t="shared" si="39"/>
        <v>0.16210793250581845</v>
      </c>
      <c r="AE41" s="5"/>
    </row>
    <row r="42" spans="1:31" s="7" customFormat="1" ht="210" customHeight="1">
      <c r="A42" s="115">
        <v>32</v>
      </c>
      <c r="B42" s="115" t="s">
        <v>124</v>
      </c>
      <c r="C42" s="116" t="s">
        <v>124</v>
      </c>
      <c r="D42" s="117" t="s">
        <v>143</v>
      </c>
      <c r="E42" s="115" t="s">
        <v>144</v>
      </c>
      <c r="F42" s="118" t="s">
        <v>133</v>
      </c>
      <c r="G42" s="119">
        <v>4000</v>
      </c>
      <c r="H42" s="120" t="s">
        <v>48</v>
      </c>
      <c r="I42" s="121" t="s">
        <v>50</v>
      </c>
      <c r="J42" s="122">
        <v>1000</v>
      </c>
      <c r="K42" s="122">
        <f t="shared" si="22"/>
        <v>190</v>
      </c>
      <c r="L42" s="122">
        <f t="shared" si="23"/>
        <v>1190</v>
      </c>
      <c r="M42" s="122">
        <f t="shared" si="24"/>
        <v>4000000</v>
      </c>
      <c r="N42" s="122">
        <f t="shared" si="25"/>
        <v>4760000</v>
      </c>
      <c r="O42" s="123" t="s">
        <v>51</v>
      </c>
      <c r="P42" s="124">
        <v>1200</v>
      </c>
      <c r="Q42" s="124">
        <f t="shared" si="26"/>
        <v>228</v>
      </c>
      <c r="R42" s="124">
        <f t="shared" si="27"/>
        <v>1428</v>
      </c>
      <c r="S42" s="124">
        <f t="shared" si="28"/>
        <v>4800000</v>
      </c>
      <c r="T42" s="124">
        <f t="shared" si="29"/>
        <v>5712000</v>
      </c>
      <c r="U42" s="125" t="s">
        <v>62</v>
      </c>
      <c r="V42" s="126">
        <v>1000</v>
      </c>
      <c r="W42" s="126">
        <f t="shared" si="30"/>
        <v>190</v>
      </c>
      <c r="X42" s="126">
        <f t="shared" si="31"/>
        <v>1190</v>
      </c>
      <c r="Y42" s="126">
        <f t="shared" si="32"/>
        <v>4000000</v>
      </c>
      <c r="Z42" s="126">
        <f t="shared" si="33"/>
        <v>4760000</v>
      </c>
      <c r="AA42" s="127">
        <f t="shared" si="36"/>
        <v>1269</v>
      </c>
      <c r="AB42" s="127">
        <f t="shared" si="37"/>
        <v>5076000</v>
      </c>
      <c r="AC42" s="128">
        <f t="shared" si="38"/>
        <v>549637</v>
      </c>
      <c r="AD42" s="129">
        <f t="shared" si="39"/>
        <v>0.10828152088258471</v>
      </c>
      <c r="AE42" s="5"/>
    </row>
    <row r="43" spans="1:31" s="7" customFormat="1" ht="168" customHeight="1">
      <c r="A43" s="115">
        <v>33</v>
      </c>
      <c r="B43" s="115" t="s">
        <v>124</v>
      </c>
      <c r="C43" s="116" t="s">
        <v>124</v>
      </c>
      <c r="D43" s="117" t="s">
        <v>145</v>
      </c>
      <c r="E43" s="115" t="s">
        <v>146</v>
      </c>
      <c r="F43" s="118" t="s">
        <v>133</v>
      </c>
      <c r="G43" s="119">
        <v>4000</v>
      </c>
      <c r="H43" s="120" t="s">
        <v>48</v>
      </c>
      <c r="I43" s="121" t="s">
        <v>50</v>
      </c>
      <c r="J43" s="122">
        <v>2500</v>
      </c>
      <c r="K43" s="122">
        <f t="shared" si="22"/>
        <v>475</v>
      </c>
      <c r="L43" s="122">
        <f t="shared" si="23"/>
        <v>2975</v>
      </c>
      <c r="M43" s="122">
        <f t="shared" si="24"/>
        <v>10000000</v>
      </c>
      <c r="N43" s="122">
        <f t="shared" si="25"/>
        <v>11900000</v>
      </c>
      <c r="O43" s="123" t="s">
        <v>51</v>
      </c>
      <c r="P43" s="124">
        <v>2150</v>
      </c>
      <c r="Q43" s="124">
        <f t="shared" si="26"/>
        <v>408.5</v>
      </c>
      <c r="R43" s="124">
        <f t="shared" si="27"/>
        <v>2558.5</v>
      </c>
      <c r="S43" s="124">
        <f t="shared" si="28"/>
        <v>8600000</v>
      </c>
      <c r="T43" s="124">
        <f t="shared" si="29"/>
        <v>10234000</v>
      </c>
      <c r="U43" s="125" t="s">
        <v>128</v>
      </c>
      <c r="V43" s="126">
        <v>1950</v>
      </c>
      <c r="W43" s="126">
        <f t="shared" si="30"/>
        <v>370.5</v>
      </c>
      <c r="X43" s="126">
        <f t="shared" si="31"/>
        <v>2320.5</v>
      </c>
      <c r="Y43" s="126">
        <f t="shared" si="32"/>
        <v>7800000</v>
      </c>
      <c r="Z43" s="126">
        <f t="shared" si="33"/>
        <v>9282000</v>
      </c>
      <c r="AA43" s="127">
        <f t="shared" si="36"/>
        <v>2618</v>
      </c>
      <c r="AB43" s="127">
        <f t="shared" si="37"/>
        <v>10472000</v>
      </c>
      <c r="AC43" s="128">
        <f t="shared" si="38"/>
        <v>1325128</v>
      </c>
      <c r="AD43" s="129">
        <f t="shared" si="39"/>
        <v>0.12654010695187165</v>
      </c>
      <c r="AE43" s="5"/>
    </row>
    <row r="44" spans="1:31" s="7" customFormat="1" ht="168" customHeight="1">
      <c r="A44" s="115">
        <v>34</v>
      </c>
      <c r="B44" s="115" t="s">
        <v>124</v>
      </c>
      <c r="C44" s="116" t="s">
        <v>147</v>
      </c>
      <c r="D44" s="117" t="s">
        <v>147</v>
      </c>
      <c r="E44" s="115" t="s">
        <v>148</v>
      </c>
      <c r="F44" s="118" t="s">
        <v>149</v>
      </c>
      <c r="G44" s="119">
        <v>600</v>
      </c>
      <c r="H44" s="120" t="s">
        <v>48</v>
      </c>
      <c r="I44" s="121" t="s">
        <v>62</v>
      </c>
      <c r="J44" s="122">
        <v>31500</v>
      </c>
      <c r="K44" s="122">
        <f t="shared" si="22"/>
        <v>5985</v>
      </c>
      <c r="L44" s="122">
        <f t="shared" si="23"/>
        <v>37485</v>
      </c>
      <c r="M44" s="122">
        <f t="shared" si="24"/>
        <v>18900000</v>
      </c>
      <c r="N44" s="122">
        <f t="shared" si="25"/>
        <v>22491000</v>
      </c>
      <c r="O44" s="123" t="s">
        <v>50</v>
      </c>
      <c r="P44" s="124">
        <v>32000</v>
      </c>
      <c r="Q44" s="124">
        <f t="shared" si="26"/>
        <v>6080</v>
      </c>
      <c r="R44" s="124">
        <f t="shared" si="27"/>
        <v>38080</v>
      </c>
      <c r="S44" s="124">
        <f t="shared" si="28"/>
        <v>19200000</v>
      </c>
      <c r="T44" s="124">
        <f t="shared" si="29"/>
        <v>22848000</v>
      </c>
      <c r="U44" s="125" t="s">
        <v>51</v>
      </c>
      <c r="V44" s="126">
        <v>35000</v>
      </c>
      <c r="W44" s="126">
        <f t="shared" si="30"/>
        <v>6650</v>
      </c>
      <c r="X44" s="126">
        <f t="shared" si="31"/>
        <v>41650</v>
      </c>
      <c r="Y44" s="126">
        <f t="shared" si="32"/>
        <v>21000000</v>
      </c>
      <c r="Z44" s="126">
        <f t="shared" si="33"/>
        <v>24990000</v>
      </c>
      <c r="AA44" s="127">
        <f t="shared" si="36"/>
        <v>39072</v>
      </c>
      <c r="AB44" s="127">
        <f t="shared" si="37"/>
        <v>23443200</v>
      </c>
      <c r="AC44" s="128">
        <f t="shared" si="38"/>
        <v>1351580</v>
      </c>
      <c r="AD44" s="129">
        <f t="shared" si="39"/>
        <v>5.765339202839203E-2</v>
      </c>
      <c r="AE44" s="5"/>
    </row>
    <row r="45" spans="1:31" s="7" customFormat="1" ht="168" customHeight="1">
      <c r="A45" s="115">
        <v>35</v>
      </c>
      <c r="B45" s="115" t="s">
        <v>124</v>
      </c>
      <c r="C45" s="116" t="s">
        <v>150</v>
      </c>
      <c r="D45" s="117" t="s">
        <v>151</v>
      </c>
      <c r="E45" s="115" t="s">
        <v>152</v>
      </c>
      <c r="F45" s="118" t="s">
        <v>153</v>
      </c>
      <c r="G45" s="119">
        <v>75</v>
      </c>
      <c r="H45" s="120" t="s">
        <v>48</v>
      </c>
      <c r="I45" s="121" t="s">
        <v>154</v>
      </c>
      <c r="J45" s="122">
        <v>78000</v>
      </c>
      <c r="K45" s="122">
        <f t="shared" si="22"/>
        <v>14820</v>
      </c>
      <c r="L45" s="122">
        <f t="shared" si="23"/>
        <v>92820</v>
      </c>
      <c r="M45" s="122">
        <f t="shared" si="24"/>
        <v>5850000</v>
      </c>
      <c r="N45" s="122">
        <f t="shared" si="25"/>
        <v>6961500</v>
      </c>
      <c r="O45" s="123" t="s">
        <v>50</v>
      </c>
      <c r="P45" s="124">
        <v>120000</v>
      </c>
      <c r="Q45" s="124">
        <v>0</v>
      </c>
      <c r="R45" s="124">
        <f t="shared" si="27"/>
        <v>120000</v>
      </c>
      <c r="S45" s="124">
        <f t="shared" si="28"/>
        <v>9000000</v>
      </c>
      <c r="T45" s="124">
        <f t="shared" si="29"/>
        <v>9000000</v>
      </c>
      <c r="U45" s="125" t="s">
        <v>128</v>
      </c>
      <c r="V45" s="126">
        <v>96000</v>
      </c>
      <c r="W45" s="126">
        <f t="shared" si="30"/>
        <v>18240</v>
      </c>
      <c r="X45" s="126">
        <f t="shared" si="31"/>
        <v>114240</v>
      </c>
      <c r="Y45" s="126">
        <f t="shared" si="32"/>
        <v>7200000</v>
      </c>
      <c r="Z45" s="126">
        <f t="shared" si="33"/>
        <v>8568000</v>
      </c>
      <c r="AA45" s="127">
        <f t="shared" si="36"/>
        <v>109020</v>
      </c>
      <c r="AB45" s="127">
        <f t="shared" si="37"/>
        <v>8176500</v>
      </c>
      <c r="AC45" s="128">
        <f t="shared" si="38"/>
        <v>1074162</v>
      </c>
      <c r="AD45" s="129">
        <f t="shared" si="39"/>
        <v>0.13137185837461016</v>
      </c>
      <c r="AE45" s="5"/>
    </row>
    <row r="46" spans="1:31" s="7" customFormat="1" ht="168" customHeight="1">
      <c r="A46" s="115">
        <v>36</v>
      </c>
      <c r="B46" s="115" t="s">
        <v>124</v>
      </c>
      <c r="C46" s="116" t="s">
        <v>124</v>
      </c>
      <c r="D46" s="117" t="s">
        <v>155</v>
      </c>
      <c r="E46" s="115" t="s">
        <v>156</v>
      </c>
      <c r="F46" s="118" t="s">
        <v>59</v>
      </c>
      <c r="G46" s="119">
        <v>4000</v>
      </c>
      <c r="H46" s="120" t="s">
        <v>48</v>
      </c>
      <c r="I46" s="121" t="s">
        <v>50</v>
      </c>
      <c r="J46" s="122">
        <v>7000</v>
      </c>
      <c r="K46" s="122">
        <f t="shared" si="22"/>
        <v>1330</v>
      </c>
      <c r="L46" s="122">
        <f t="shared" si="23"/>
        <v>8330</v>
      </c>
      <c r="M46" s="122">
        <f t="shared" si="24"/>
        <v>28000000</v>
      </c>
      <c r="N46" s="122">
        <f t="shared" si="25"/>
        <v>33320000</v>
      </c>
      <c r="O46" s="123" t="s">
        <v>62</v>
      </c>
      <c r="P46" s="124">
        <v>6900</v>
      </c>
      <c r="Q46" s="124">
        <f t="shared" si="26"/>
        <v>1311</v>
      </c>
      <c r="R46" s="124">
        <f t="shared" si="27"/>
        <v>8211</v>
      </c>
      <c r="S46" s="124">
        <f t="shared" si="28"/>
        <v>27600000</v>
      </c>
      <c r="T46" s="124">
        <f t="shared" si="29"/>
        <v>32844000</v>
      </c>
      <c r="U46" s="125" t="s">
        <v>51</v>
      </c>
      <c r="V46" s="126">
        <v>6950</v>
      </c>
      <c r="W46" s="126">
        <f t="shared" si="30"/>
        <v>1320.5</v>
      </c>
      <c r="X46" s="126">
        <f t="shared" si="31"/>
        <v>8270.5</v>
      </c>
      <c r="Y46" s="126">
        <f t="shared" si="32"/>
        <v>27800000</v>
      </c>
      <c r="Z46" s="126">
        <f t="shared" si="33"/>
        <v>33082000</v>
      </c>
      <c r="AA46" s="127">
        <f t="shared" si="36"/>
        <v>8271</v>
      </c>
      <c r="AB46" s="127">
        <f t="shared" si="37"/>
        <v>33084000</v>
      </c>
      <c r="AC46" s="128">
        <f t="shared" si="38"/>
        <v>238000</v>
      </c>
      <c r="AD46" s="129">
        <f t="shared" si="39"/>
        <v>7.1938096965300444E-3</v>
      </c>
      <c r="AE46" s="5"/>
    </row>
    <row r="47" spans="1:31" s="7" customFormat="1" ht="210" customHeight="1">
      <c r="A47" s="115">
        <v>37</v>
      </c>
      <c r="B47" s="115" t="s">
        <v>124</v>
      </c>
      <c r="C47" s="116" t="s">
        <v>124</v>
      </c>
      <c r="D47" s="117" t="s">
        <v>157</v>
      </c>
      <c r="E47" s="115" t="s">
        <v>158</v>
      </c>
      <c r="F47" s="118" t="s">
        <v>153</v>
      </c>
      <c r="G47" s="119">
        <v>150</v>
      </c>
      <c r="H47" s="120" t="s">
        <v>48</v>
      </c>
      <c r="I47" s="121" t="s">
        <v>49</v>
      </c>
      <c r="J47" s="122">
        <v>115000</v>
      </c>
      <c r="K47" s="122">
        <v>0</v>
      </c>
      <c r="L47" s="122">
        <f t="shared" si="23"/>
        <v>115000</v>
      </c>
      <c r="M47" s="122">
        <v>0</v>
      </c>
      <c r="N47" s="122">
        <f t="shared" si="25"/>
        <v>17250000</v>
      </c>
      <c r="O47" s="123" t="s">
        <v>50</v>
      </c>
      <c r="P47" s="124">
        <v>160000</v>
      </c>
      <c r="Q47" s="124">
        <v>0</v>
      </c>
      <c r="R47" s="124">
        <f t="shared" si="27"/>
        <v>160000</v>
      </c>
      <c r="S47" s="124">
        <f t="shared" si="28"/>
        <v>24000000</v>
      </c>
      <c r="T47" s="124">
        <f t="shared" si="29"/>
        <v>24000000</v>
      </c>
      <c r="U47" s="125" t="s">
        <v>51</v>
      </c>
      <c r="V47" s="126">
        <v>148000</v>
      </c>
      <c r="W47" s="126">
        <v>0</v>
      </c>
      <c r="X47" s="126">
        <f t="shared" si="31"/>
        <v>148000</v>
      </c>
      <c r="Y47" s="126">
        <f t="shared" si="32"/>
        <v>22200000</v>
      </c>
      <c r="Z47" s="126">
        <f t="shared" si="33"/>
        <v>22200000</v>
      </c>
      <c r="AA47" s="127">
        <f t="shared" si="36"/>
        <v>141000</v>
      </c>
      <c r="AB47" s="127">
        <f t="shared" si="37"/>
        <v>21150000</v>
      </c>
      <c r="AC47" s="128">
        <f t="shared" si="38"/>
        <v>3495354</v>
      </c>
      <c r="AD47" s="129">
        <f t="shared" si="39"/>
        <v>0.1652649645390071</v>
      </c>
      <c r="AE47" s="5"/>
    </row>
    <row r="48" spans="1:31" s="7" customFormat="1" ht="168" customHeight="1">
      <c r="A48" s="115">
        <v>38</v>
      </c>
      <c r="B48" s="115" t="s">
        <v>124</v>
      </c>
      <c r="C48" s="116" t="s">
        <v>124</v>
      </c>
      <c r="D48" s="117" t="s">
        <v>159</v>
      </c>
      <c r="E48" s="115" t="s">
        <v>160</v>
      </c>
      <c r="F48" s="118" t="s">
        <v>133</v>
      </c>
      <c r="G48" s="119">
        <v>3000</v>
      </c>
      <c r="H48" s="120" t="s">
        <v>48</v>
      </c>
      <c r="I48" s="121" t="s">
        <v>161</v>
      </c>
      <c r="J48" s="122">
        <v>14000</v>
      </c>
      <c r="K48" s="122">
        <f t="shared" si="22"/>
        <v>2660</v>
      </c>
      <c r="L48" s="122">
        <f t="shared" si="23"/>
        <v>16660</v>
      </c>
      <c r="M48" s="122">
        <f t="shared" si="24"/>
        <v>42000000</v>
      </c>
      <c r="N48" s="122">
        <f t="shared" si="25"/>
        <v>49980000</v>
      </c>
      <c r="O48" s="123" t="s">
        <v>78</v>
      </c>
      <c r="P48" s="124">
        <v>16000</v>
      </c>
      <c r="Q48" s="124">
        <f t="shared" si="26"/>
        <v>3040</v>
      </c>
      <c r="R48" s="124">
        <f t="shared" si="27"/>
        <v>19040</v>
      </c>
      <c r="S48" s="124">
        <f t="shared" si="28"/>
        <v>48000000</v>
      </c>
      <c r="T48" s="124">
        <f t="shared" si="29"/>
        <v>57120000</v>
      </c>
      <c r="U48" s="125" t="s">
        <v>51</v>
      </c>
      <c r="V48" s="126">
        <v>12000</v>
      </c>
      <c r="W48" s="126">
        <f t="shared" si="30"/>
        <v>2280</v>
      </c>
      <c r="X48" s="126">
        <f t="shared" si="31"/>
        <v>14280</v>
      </c>
      <c r="Y48" s="126">
        <f t="shared" si="32"/>
        <v>36000000</v>
      </c>
      <c r="Z48" s="126">
        <f t="shared" si="33"/>
        <v>42840000</v>
      </c>
      <c r="AA48" s="127">
        <f t="shared" si="36"/>
        <v>16660</v>
      </c>
      <c r="AB48" s="127">
        <f t="shared" si="37"/>
        <v>49980000</v>
      </c>
      <c r="AC48" s="128">
        <f t="shared" si="38"/>
        <v>7140000</v>
      </c>
      <c r="AD48" s="129">
        <f t="shared" si="39"/>
        <v>0.14285714285714285</v>
      </c>
      <c r="AE48" s="5"/>
    </row>
    <row r="49" spans="1:31" s="7" customFormat="1" ht="168" customHeight="1">
      <c r="A49" s="115">
        <v>39</v>
      </c>
      <c r="B49" s="115" t="s">
        <v>124</v>
      </c>
      <c r="C49" s="116" t="s">
        <v>162</v>
      </c>
      <c r="D49" s="117" t="s">
        <v>163</v>
      </c>
      <c r="E49" s="115" t="s">
        <v>164</v>
      </c>
      <c r="F49" s="118" t="s">
        <v>133</v>
      </c>
      <c r="G49" s="119">
        <v>4000</v>
      </c>
      <c r="H49" s="120" t="s">
        <v>48</v>
      </c>
      <c r="I49" s="121" t="s">
        <v>50</v>
      </c>
      <c r="J49" s="122">
        <v>600</v>
      </c>
      <c r="K49" s="122">
        <f t="shared" si="22"/>
        <v>114</v>
      </c>
      <c r="L49" s="122">
        <f t="shared" si="23"/>
        <v>714</v>
      </c>
      <c r="M49" s="122">
        <f t="shared" si="24"/>
        <v>2400000</v>
      </c>
      <c r="N49" s="122">
        <f t="shared" si="25"/>
        <v>2856000</v>
      </c>
      <c r="O49" s="123" t="s">
        <v>51</v>
      </c>
      <c r="P49" s="124">
        <v>600</v>
      </c>
      <c r="Q49" s="124">
        <f t="shared" si="26"/>
        <v>114</v>
      </c>
      <c r="R49" s="124">
        <f t="shared" si="27"/>
        <v>714</v>
      </c>
      <c r="S49" s="124">
        <f t="shared" si="28"/>
        <v>2400000</v>
      </c>
      <c r="T49" s="124">
        <f t="shared" si="29"/>
        <v>2856000</v>
      </c>
      <c r="U49" s="125" t="s">
        <v>128</v>
      </c>
      <c r="V49" s="126">
        <v>750</v>
      </c>
      <c r="W49" s="126">
        <v>0</v>
      </c>
      <c r="X49" s="126">
        <f t="shared" si="31"/>
        <v>750</v>
      </c>
      <c r="Y49" s="126">
        <f t="shared" si="32"/>
        <v>3000000</v>
      </c>
      <c r="Z49" s="126">
        <f t="shared" si="33"/>
        <v>3000000</v>
      </c>
      <c r="AA49" s="127">
        <f t="shared" si="36"/>
        <v>726</v>
      </c>
      <c r="AB49" s="127">
        <f t="shared" si="37"/>
        <v>2904000</v>
      </c>
      <c r="AC49" s="128">
        <f t="shared" si="38"/>
        <v>83138</v>
      </c>
      <c r="AD49" s="129">
        <f t="shared" si="39"/>
        <v>2.8628787878787879E-2</v>
      </c>
      <c r="AE49" s="5"/>
    </row>
    <row r="50" spans="1:31" s="7" customFormat="1" ht="168" customHeight="1">
      <c r="A50" s="115">
        <v>40</v>
      </c>
      <c r="B50" s="115" t="s">
        <v>124</v>
      </c>
      <c r="C50" s="116" t="s">
        <v>162</v>
      </c>
      <c r="D50" s="117" t="s">
        <v>86</v>
      </c>
      <c r="E50" s="135" t="s">
        <v>165</v>
      </c>
      <c r="F50" s="118" t="s">
        <v>166</v>
      </c>
      <c r="G50" s="119">
        <v>507</v>
      </c>
      <c r="H50" s="120" t="s">
        <v>48</v>
      </c>
      <c r="I50" s="148" t="s">
        <v>62</v>
      </c>
      <c r="J50" s="122">
        <v>12600</v>
      </c>
      <c r="K50" s="122">
        <v>0</v>
      </c>
      <c r="L50" s="122">
        <f t="shared" si="23"/>
        <v>12600</v>
      </c>
      <c r="M50" s="122">
        <f t="shared" si="24"/>
        <v>6388200</v>
      </c>
      <c r="N50" s="122">
        <f t="shared" si="25"/>
        <v>6388200</v>
      </c>
      <c r="O50" s="123" t="s">
        <v>50</v>
      </c>
      <c r="P50" s="124">
        <v>14000</v>
      </c>
      <c r="Q50" s="124">
        <v>0</v>
      </c>
      <c r="R50" s="124">
        <f t="shared" si="27"/>
        <v>14000</v>
      </c>
      <c r="S50" s="124">
        <f t="shared" si="28"/>
        <v>7098000</v>
      </c>
      <c r="T50" s="124">
        <f t="shared" si="29"/>
        <v>7098000</v>
      </c>
      <c r="U50" s="125" t="s">
        <v>51</v>
      </c>
      <c r="V50" s="126">
        <v>12500</v>
      </c>
      <c r="W50" s="126">
        <f t="shared" si="30"/>
        <v>2375</v>
      </c>
      <c r="X50" s="126">
        <f t="shared" si="31"/>
        <v>14875</v>
      </c>
      <c r="Y50" s="126">
        <f t="shared" si="32"/>
        <v>6337500</v>
      </c>
      <c r="Z50" s="126">
        <f t="shared" si="33"/>
        <v>7541625</v>
      </c>
      <c r="AA50" s="127">
        <f t="shared" si="36"/>
        <v>13825</v>
      </c>
      <c r="AB50" s="127">
        <f t="shared" si="37"/>
        <v>7009275</v>
      </c>
      <c r="AC50" s="128">
        <f t="shared" si="38"/>
        <v>581809</v>
      </c>
      <c r="AD50" s="129">
        <f t="shared" si="39"/>
        <v>8.3005589023115806E-2</v>
      </c>
      <c r="AE50" s="5"/>
    </row>
    <row r="51" spans="1:31" s="7" customFormat="1" ht="210" customHeight="1">
      <c r="A51" s="115">
        <v>41</v>
      </c>
      <c r="B51" s="115" t="s">
        <v>124</v>
      </c>
      <c r="C51" s="116" t="s">
        <v>162</v>
      </c>
      <c r="D51" s="117" t="s">
        <v>167</v>
      </c>
      <c r="E51" s="115" t="s">
        <v>82</v>
      </c>
      <c r="F51" s="118" t="s">
        <v>168</v>
      </c>
      <c r="G51" s="119">
        <v>50</v>
      </c>
      <c r="H51" s="120" t="s">
        <v>48</v>
      </c>
      <c r="I51" s="121" t="s">
        <v>154</v>
      </c>
      <c r="J51" s="122">
        <v>78000</v>
      </c>
      <c r="K51" s="122">
        <f t="shared" si="22"/>
        <v>14820</v>
      </c>
      <c r="L51" s="122">
        <f t="shared" si="23"/>
        <v>92820</v>
      </c>
      <c r="M51" s="122">
        <f t="shared" si="24"/>
        <v>3900000</v>
      </c>
      <c r="N51" s="122">
        <f t="shared" si="25"/>
        <v>4641000</v>
      </c>
      <c r="O51" s="123" t="s">
        <v>50</v>
      </c>
      <c r="P51" s="124">
        <v>120000</v>
      </c>
      <c r="Q51" s="124">
        <v>0</v>
      </c>
      <c r="R51" s="124">
        <f t="shared" si="27"/>
        <v>120000</v>
      </c>
      <c r="S51" s="124">
        <f t="shared" si="28"/>
        <v>6000000</v>
      </c>
      <c r="T51" s="124">
        <f t="shared" si="29"/>
        <v>6000000</v>
      </c>
      <c r="U51" s="125" t="s">
        <v>128</v>
      </c>
      <c r="V51" s="126">
        <v>96000</v>
      </c>
      <c r="W51" s="126">
        <f t="shared" si="30"/>
        <v>18240</v>
      </c>
      <c r="X51" s="126">
        <f t="shared" si="31"/>
        <v>114240</v>
      </c>
      <c r="Y51" s="126">
        <f t="shared" si="32"/>
        <v>4800000</v>
      </c>
      <c r="Z51" s="126">
        <f t="shared" si="33"/>
        <v>5712000</v>
      </c>
      <c r="AA51" s="127">
        <f t="shared" si="36"/>
        <v>109020</v>
      </c>
      <c r="AB51" s="127">
        <f t="shared" si="37"/>
        <v>5451000</v>
      </c>
      <c r="AC51" s="128">
        <f t="shared" si="38"/>
        <v>716108</v>
      </c>
      <c r="AD51" s="129">
        <f t="shared" si="39"/>
        <v>0.13137185837461016</v>
      </c>
      <c r="AE51" s="5"/>
    </row>
    <row r="52" spans="1:31" s="7" customFormat="1" ht="210" customHeight="1">
      <c r="A52" s="115">
        <v>42</v>
      </c>
      <c r="B52" s="115" t="s">
        <v>124</v>
      </c>
      <c r="C52" s="116" t="s">
        <v>162</v>
      </c>
      <c r="D52" s="117" t="s">
        <v>169</v>
      </c>
      <c r="E52" s="115" t="s">
        <v>170</v>
      </c>
      <c r="F52" s="118" t="s">
        <v>133</v>
      </c>
      <c r="G52" s="119">
        <v>20000</v>
      </c>
      <c r="H52" s="120" t="s">
        <v>48</v>
      </c>
      <c r="I52" s="121" t="s">
        <v>51</v>
      </c>
      <c r="J52" s="122">
        <v>1680</v>
      </c>
      <c r="K52" s="122">
        <f t="shared" si="22"/>
        <v>319.2</v>
      </c>
      <c r="L52" s="122">
        <f t="shared" si="23"/>
        <v>1999.2</v>
      </c>
      <c r="M52" s="122">
        <f t="shared" si="24"/>
        <v>33600000</v>
      </c>
      <c r="N52" s="122">
        <f t="shared" si="25"/>
        <v>39984000</v>
      </c>
      <c r="O52" s="123" t="s">
        <v>171</v>
      </c>
      <c r="P52" s="124">
        <v>1500</v>
      </c>
      <c r="Q52" s="124">
        <f t="shared" si="26"/>
        <v>285</v>
      </c>
      <c r="R52" s="124">
        <f t="shared" si="27"/>
        <v>1785</v>
      </c>
      <c r="S52" s="124">
        <f t="shared" si="28"/>
        <v>30000000</v>
      </c>
      <c r="T52" s="124">
        <f t="shared" si="29"/>
        <v>35700000</v>
      </c>
      <c r="U52" s="125" t="s">
        <v>50</v>
      </c>
      <c r="V52" s="126">
        <v>1600</v>
      </c>
      <c r="W52" s="126">
        <f t="shared" si="30"/>
        <v>304</v>
      </c>
      <c r="X52" s="126">
        <f t="shared" si="31"/>
        <v>1904</v>
      </c>
      <c r="Y52" s="126">
        <f t="shared" si="32"/>
        <v>32000000</v>
      </c>
      <c r="Z52" s="126">
        <f t="shared" si="33"/>
        <v>38080000</v>
      </c>
      <c r="AA52" s="127">
        <f t="shared" si="36"/>
        <v>1896</v>
      </c>
      <c r="AB52" s="127">
        <f t="shared" si="37"/>
        <v>37920000</v>
      </c>
      <c r="AC52" s="128">
        <f t="shared" si="38"/>
        <v>2146403</v>
      </c>
      <c r="AD52" s="129">
        <f t="shared" si="39"/>
        <v>5.6603454641350213E-2</v>
      </c>
      <c r="AE52" s="5"/>
    </row>
    <row r="53" spans="1:31" s="7" customFormat="1" ht="168" customHeight="1">
      <c r="A53" s="115">
        <v>43</v>
      </c>
      <c r="B53" s="115" t="s">
        <v>124</v>
      </c>
      <c r="C53" s="116" t="s">
        <v>162</v>
      </c>
      <c r="D53" s="117" t="s">
        <v>172</v>
      </c>
      <c r="E53" s="115" t="s">
        <v>156</v>
      </c>
      <c r="F53" s="118" t="s">
        <v>59</v>
      </c>
      <c r="G53" s="119">
        <v>12000</v>
      </c>
      <c r="H53" s="120" t="s">
        <v>48</v>
      </c>
      <c r="I53" s="121" t="s">
        <v>173</v>
      </c>
      <c r="J53" s="122">
        <v>2100</v>
      </c>
      <c r="K53" s="122">
        <f t="shared" si="22"/>
        <v>399</v>
      </c>
      <c r="L53" s="122">
        <f t="shared" si="23"/>
        <v>2499</v>
      </c>
      <c r="M53" s="122">
        <f t="shared" si="24"/>
        <v>25200000</v>
      </c>
      <c r="N53" s="122">
        <f t="shared" si="25"/>
        <v>29988000</v>
      </c>
      <c r="O53" s="123" t="s">
        <v>50</v>
      </c>
      <c r="P53" s="124">
        <v>2200</v>
      </c>
      <c r="Q53" s="124">
        <f t="shared" si="26"/>
        <v>418</v>
      </c>
      <c r="R53" s="124">
        <f t="shared" si="27"/>
        <v>2618</v>
      </c>
      <c r="S53" s="124">
        <f t="shared" si="28"/>
        <v>26400000</v>
      </c>
      <c r="T53" s="124">
        <f t="shared" si="29"/>
        <v>31416000</v>
      </c>
      <c r="U53" s="125" t="s">
        <v>62</v>
      </c>
      <c r="V53" s="126">
        <v>2200</v>
      </c>
      <c r="W53" s="126">
        <f t="shared" si="30"/>
        <v>418</v>
      </c>
      <c r="X53" s="126">
        <f t="shared" si="31"/>
        <v>2618</v>
      </c>
      <c r="Y53" s="126">
        <f t="shared" si="32"/>
        <v>26400000</v>
      </c>
      <c r="Z53" s="126">
        <f t="shared" si="33"/>
        <v>31416000</v>
      </c>
      <c r="AA53" s="127">
        <f t="shared" si="36"/>
        <v>2578</v>
      </c>
      <c r="AB53" s="127">
        <f t="shared" si="37"/>
        <v>30936000</v>
      </c>
      <c r="AC53" s="128">
        <f t="shared" si="38"/>
        <v>824456</v>
      </c>
      <c r="AD53" s="129">
        <f t="shared" si="39"/>
        <v>2.6650374967675201E-2</v>
      </c>
      <c r="AE53" s="5"/>
    </row>
    <row r="54" spans="1:31" s="7" customFormat="1" ht="252" customHeight="1">
      <c r="A54" s="115">
        <v>44</v>
      </c>
      <c r="B54" s="115" t="s">
        <v>124</v>
      </c>
      <c r="C54" s="116" t="s">
        <v>162</v>
      </c>
      <c r="D54" s="117" t="s">
        <v>174</v>
      </c>
      <c r="E54" s="115" t="s">
        <v>175</v>
      </c>
      <c r="F54" s="118" t="s">
        <v>133</v>
      </c>
      <c r="G54" s="119">
        <v>12000</v>
      </c>
      <c r="H54" s="120" t="s">
        <v>48</v>
      </c>
      <c r="I54" s="121" t="s">
        <v>50</v>
      </c>
      <c r="J54" s="122">
        <v>1000</v>
      </c>
      <c r="K54" s="122">
        <f t="shared" si="22"/>
        <v>190</v>
      </c>
      <c r="L54" s="122">
        <f t="shared" si="23"/>
        <v>1190</v>
      </c>
      <c r="M54" s="122">
        <f t="shared" si="24"/>
        <v>12000000</v>
      </c>
      <c r="N54" s="122">
        <f t="shared" si="25"/>
        <v>14280000</v>
      </c>
      <c r="O54" s="123" t="s">
        <v>78</v>
      </c>
      <c r="P54" s="124">
        <v>900</v>
      </c>
      <c r="Q54" s="124">
        <f t="shared" si="26"/>
        <v>171</v>
      </c>
      <c r="R54" s="124">
        <f t="shared" si="27"/>
        <v>1071</v>
      </c>
      <c r="S54" s="124">
        <f t="shared" si="28"/>
        <v>10800000</v>
      </c>
      <c r="T54" s="124">
        <f t="shared" si="29"/>
        <v>12852000</v>
      </c>
      <c r="U54" s="125" t="s">
        <v>51</v>
      </c>
      <c r="V54" s="126">
        <v>1200</v>
      </c>
      <c r="W54" s="126">
        <f t="shared" si="30"/>
        <v>228</v>
      </c>
      <c r="X54" s="126">
        <f t="shared" si="31"/>
        <v>1428</v>
      </c>
      <c r="Y54" s="126">
        <f t="shared" si="32"/>
        <v>14400000</v>
      </c>
      <c r="Z54" s="126">
        <f t="shared" si="33"/>
        <v>17136000</v>
      </c>
      <c r="AA54" s="127">
        <f t="shared" si="36"/>
        <v>1230</v>
      </c>
      <c r="AB54" s="127">
        <f t="shared" si="37"/>
        <v>14760000</v>
      </c>
      <c r="AC54" s="128">
        <f t="shared" si="38"/>
        <v>2181306</v>
      </c>
      <c r="AD54" s="129">
        <f t="shared" si="39"/>
        <v>0.14778495934959349</v>
      </c>
      <c r="AE54" s="5"/>
    </row>
    <row r="55" spans="1:31" s="7" customFormat="1" ht="357" customHeight="1">
      <c r="A55" s="115">
        <v>45</v>
      </c>
      <c r="B55" s="115" t="s">
        <v>124</v>
      </c>
      <c r="C55" s="116" t="s">
        <v>162</v>
      </c>
      <c r="D55" s="117" t="s">
        <v>176</v>
      </c>
      <c r="E55" s="115" t="s">
        <v>177</v>
      </c>
      <c r="F55" s="118" t="s">
        <v>133</v>
      </c>
      <c r="G55" s="119">
        <v>12000</v>
      </c>
      <c r="H55" s="120" t="s">
        <v>48</v>
      </c>
      <c r="I55" s="121" t="s">
        <v>51</v>
      </c>
      <c r="J55" s="122">
        <v>750</v>
      </c>
      <c r="K55" s="122">
        <f t="shared" si="22"/>
        <v>142.5</v>
      </c>
      <c r="L55" s="122">
        <f t="shared" si="23"/>
        <v>892.5</v>
      </c>
      <c r="M55" s="122">
        <f t="shared" si="24"/>
        <v>9000000</v>
      </c>
      <c r="N55" s="122">
        <f t="shared" si="25"/>
        <v>10710000</v>
      </c>
      <c r="O55" s="123" t="s">
        <v>50</v>
      </c>
      <c r="P55" s="124">
        <v>800</v>
      </c>
      <c r="Q55" s="124">
        <f t="shared" si="26"/>
        <v>152</v>
      </c>
      <c r="R55" s="124">
        <f t="shared" si="27"/>
        <v>952</v>
      </c>
      <c r="S55" s="124">
        <f t="shared" si="28"/>
        <v>9600000</v>
      </c>
      <c r="T55" s="124">
        <f t="shared" si="29"/>
        <v>11424000</v>
      </c>
      <c r="U55" s="125" t="s">
        <v>62</v>
      </c>
      <c r="V55" s="126">
        <v>650</v>
      </c>
      <c r="W55" s="126">
        <f t="shared" si="30"/>
        <v>123.5</v>
      </c>
      <c r="X55" s="126">
        <f t="shared" si="31"/>
        <v>773.5</v>
      </c>
      <c r="Y55" s="126">
        <f t="shared" si="32"/>
        <v>7800000</v>
      </c>
      <c r="Z55" s="126">
        <f t="shared" si="33"/>
        <v>9282000</v>
      </c>
      <c r="AA55" s="127">
        <f t="shared" si="36"/>
        <v>873</v>
      </c>
      <c r="AB55" s="127">
        <f t="shared" si="37"/>
        <v>10476000</v>
      </c>
      <c r="AC55" s="128">
        <f t="shared" si="38"/>
        <v>1090653</v>
      </c>
      <c r="AD55" s="129">
        <f t="shared" si="39"/>
        <v>0.10410967926689577</v>
      </c>
      <c r="AE55" s="5"/>
    </row>
    <row r="56" spans="1:31" s="7" customFormat="1" ht="168" customHeight="1">
      <c r="A56" s="115">
        <v>46</v>
      </c>
      <c r="B56" s="115" t="s">
        <v>124</v>
      </c>
      <c r="C56" s="116" t="s">
        <v>162</v>
      </c>
      <c r="D56" s="117" t="s">
        <v>178</v>
      </c>
      <c r="E56" s="115" t="s">
        <v>179</v>
      </c>
      <c r="F56" s="118" t="s">
        <v>149</v>
      </c>
      <c r="G56" s="119">
        <v>600</v>
      </c>
      <c r="H56" s="120" t="s">
        <v>48</v>
      </c>
      <c r="I56" s="121" t="s">
        <v>50</v>
      </c>
      <c r="J56" s="122">
        <v>31000</v>
      </c>
      <c r="K56" s="122">
        <f t="shared" si="22"/>
        <v>5890</v>
      </c>
      <c r="L56" s="122">
        <f t="shared" si="23"/>
        <v>36890</v>
      </c>
      <c r="M56" s="122">
        <f t="shared" si="24"/>
        <v>18600000</v>
      </c>
      <c r="N56" s="122">
        <f t="shared" si="25"/>
        <v>22134000</v>
      </c>
      <c r="O56" s="123" t="s">
        <v>78</v>
      </c>
      <c r="P56" s="124">
        <v>29875</v>
      </c>
      <c r="Q56" s="124">
        <f t="shared" si="26"/>
        <v>5676.25</v>
      </c>
      <c r="R56" s="124">
        <f t="shared" si="27"/>
        <v>35551.25</v>
      </c>
      <c r="S56" s="124">
        <f t="shared" si="28"/>
        <v>17925000</v>
      </c>
      <c r="T56" s="124">
        <f t="shared" si="29"/>
        <v>21330750</v>
      </c>
      <c r="U56" s="125" t="s">
        <v>51</v>
      </c>
      <c r="V56" s="126">
        <v>31500</v>
      </c>
      <c r="W56" s="126">
        <f t="shared" si="30"/>
        <v>5985</v>
      </c>
      <c r="X56" s="126">
        <f t="shared" si="31"/>
        <v>37485</v>
      </c>
      <c r="Y56" s="126">
        <f t="shared" si="32"/>
        <v>18900000</v>
      </c>
      <c r="Z56" s="126">
        <f t="shared" si="33"/>
        <v>22491000</v>
      </c>
      <c r="AA56" s="127">
        <f t="shared" si="36"/>
        <v>36642</v>
      </c>
      <c r="AB56" s="127">
        <f t="shared" si="37"/>
        <v>21985200</v>
      </c>
      <c r="AC56" s="128">
        <f t="shared" si="38"/>
        <v>594256</v>
      </c>
      <c r="AD56" s="129">
        <f t="shared" si="39"/>
        <v>2.7029820060768154E-2</v>
      </c>
      <c r="AE56" s="5"/>
    </row>
    <row r="57" spans="1:31" s="7" customFormat="1" ht="168" customHeight="1">
      <c r="A57" s="115">
        <v>47</v>
      </c>
      <c r="B57" s="115" t="s">
        <v>124</v>
      </c>
      <c r="C57" s="116" t="s">
        <v>162</v>
      </c>
      <c r="D57" s="117" t="s">
        <v>180</v>
      </c>
      <c r="E57" s="115" t="s">
        <v>181</v>
      </c>
      <c r="F57" s="118" t="s">
        <v>149</v>
      </c>
      <c r="G57" s="119">
        <v>12</v>
      </c>
      <c r="H57" s="120" t="s">
        <v>48</v>
      </c>
      <c r="I57" s="121" t="s">
        <v>62</v>
      </c>
      <c r="J57" s="122">
        <v>495000</v>
      </c>
      <c r="K57" s="122">
        <f t="shared" si="22"/>
        <v>94050</v>
      </c>
      <c r="L57" s="122">
        <f t="shared" si="23"/>
        <v>589050</v>
      </c>
      <c r="M57" s="122">
        <f t="shared" si="24"/>
        <v>5940000</v>
      </c>
      <c r="N57" s="122">
        <f t="shared" si="25"/>
        <v>7068600</v>
      </c>
      <c r="O57" s="123" t="s">
        <v>51</v>
      </c>
      <c r="P57" s="124">
        <v>490000</v>
      </c>
      <c r="Q57" s="124">
        <f t="shared" si="26"/>
        <v>93100</v>
      </c>
      <c r="R57" s="124">
        <f t="shared" si="27"/>
        <v>583100</v>
      </c>
      <c r="S57" s="124">
        <f t="shared" si="28"/>
        <v>5880000</v>
      </c>
      <c r="T57" s="124">
        <f t="shared" si="29"/>
        <v>6997200</v>
      </c>
      <c r="U57" s="125" t="s">
        <v>50</v>
      </c>
      <c r="V57" s="126">
        <v>510000</v>
      </c>
      <c r="W57" s="126">
        <f t="shared" si="30"/>
        <v>96900</v>
      </c>
      <c r="X57" s="126">
        <f t="shared" si="31"/>
        <v>606900</v>
      </c>
      <c r="Y57" s="126">
        <f t="shared" si="32"/>
        <v>6120000</v>
      </c>
      <c r="Z57" s="126">
        <f t="shared" si="33"/>
        <v>7282800</v>
      </c>
      <c r="AA57" s="127">
        <f t="shared" si="36"/>
        <v>593017</v>
      </c>
      <c r="AB57" s="127">
        <f t="shared" si="37"/>
        <v>7116204</v>
      </c>
      <c r="AC57" s="128">
        <f t="shared" si="38"/>
        <v>148631</v>
      </c>
      <c r="AD57" s="129">
        <f t="shared" si="39"/>
        <v>2.0886275885289404E-2</v>
      </c>
      <c r="AE57" s="5"/>
    </row>
    <row r="58" spans="1:31" s="7" customFormat="1" ht="409.6" customHeight="1">
      <c r="A58" s="115">
        <v>48</v>
      </c>
      <c r="B58" s="115" t="s">
        <v>124</v>
      </c>
      <c r="C58" s="116" t="s">
        <v>182</v>
      </c>
      <c r="D58" s="117" t="s">
        <v>183</v>
      </c>
      <c r="E58" s="115" t="s">
        <v>184</v>
      </c>
      <c r="F58" s="118" t="s">
        <v>92</v>
      </c>
      <c r="G58" s="119">
        <v>10</v>
      </c>
      <c r="H58" s="120" t="s">
        <v>99</v>
      </c>
      <c r="I58" s="121" t="s">
        <v>185</v>
      </c>
      <c r="J58" s="122">
        <v>468000</v>
      </c>
      <c r="K58" s="122">
        <f t="shared" si="22"/>
        <v>88920</v>
      </c>
      <c r="L58" s="122">
        <f t="shared" si="23"/>
        <v>556920</v>
      </c>
      <c r="M58" s="122">
        <f t="shared" si="24"/>
        <v>4680000</v>
      </c>
      <c r="N58" s="122">
        <f t="shared" si="25"/>
        <v>5569200</v>
      </c>
      <c r="O58" s="123" t="s">
        <v>186</v>
      </c>
      <c r="P58" s="124">
        <v>536000</v>
      </c>
      <c r="Q58" s="124">
        <f t="shared" si="26"/>
        <v>101840</v>
      </c>
      <c r="R58" s="124">
        <f t="shared" si="27"/>
        <v>637840</v>
      </c>
      <c r="S58" s="124">
        <f t="shared" si="28"/>
        <v>5360000</v>
      </c>
      <c r="T58" s="124">
        <f t="shared" si="29"/>
        <v>6378400</v>
      </c>
      <c r="U58" s="125" t="s">
        <v>187</v>
      </c>
      <c r="V58" s="126">
        <v>700000</v>
      </c>
      <c r="W58" s="126">
        <f t="shared" si="30"/>
        <v>133000</v>
      </c>
      <c r="X58" s="126">
        <f t="shared" si="31"/>
        <v>833000</v>
      </c>
      <c r="Y58" s="126">
        <f t="shared" si="32"/>
        <v>7000000</v>
      </c>
      <c r="Z58" s="126">
        <f t="shared" si="33"/>
        <v>8330000</v>
      </c>
      <c r="AA58" s="127">
        <f t="shared" si="36"/>
        <v>675920</v>
      </c>
      <c r="AB58" s="127">
        <f t="shared" si="37"/>
        <v>6759200</v>
      </c>
      <c r="AC58" s="128">
        <f t="shared" si="38"/>
        <v>1419247</v>
      </c>
      <c r="AD58" s="129">
        <f t="shared" si="39"/>
        <v>0.20997262989702922</v>
      </c>
      <c r="AE58" s="5"/>
    </row>
    <row r="59" spans="1:31" s="7" customFormat="1" ht="168" customHeight="1">
      <c r="A59" s="115">
        <v>49</v>
      </c>
      <c r="B59" s="115" t="s">
        <v>124</v>
      </c>
      <c r="C59" s="116" t="s">
        <v>182</v>
      </c>
      <c r="D59" s="117" t="s">
        <v>188</v>
      </c>
      <c r="E59" s="115" t="s">
        <v>189</v>
      </c>
      <c r="F59" s="118" t="s">
        <v>92</v>
      </c>
      <c r="G59" s="119">
        <v>100</v>
      </c>
      <c r="H59" s="120" t="s">
        <v>99</v>
      </c>
      <c r="I59" s="121" t="s">
        <v>190</v>
      </c>
      <c r="J59" s="122">
        <v>11700</v>
      </c>
      <c r="K59" s="122">
        <f t="shared" si="22"/>
        <v>2223</v>
      </c>
      <c r="L59" s="122">
        <f t="shared" si="23"/>
        <v>13923</v>
      </c>
      <c r="M59" s="122">
        <f t="shared" si="24"/>
        <v>1170000</v>
      </c>
      <c r="N59" s="122">
        <f t="shared" si="25"/>
        <v>1392300</v>
      </c>
      <c r="O59" s="123" t="s">
        <v>191</v>
      </c>
      <c r="P59" s="124">
        <v>8570</v>
      </c>
      <c r="Q59" s="124">
        <f t="shared" si="26"/>
        <v>1628.3</v>
      </c>
      <c r="R59" s="124">
        <f t="shared" si="27"/>
        <v>10198.299999999999</v>
      </c>
      <c r="S59" s="124">
        <f t="shared" si="28"/>
        <v>857000</v>
      </c>
      <c r="T59" s="124">
        <f t="shared" si="29"/>
        <v>1019829.9999999999</v>
      </c>
      <c r="U59" s="125" t="s">
        <v>192</v>
      </c>
      <c r="V59" s="126">
        <v>12843.518518518518</v>
      </c>
      <c r="W59" s="126">
        <f t="shared" si="30"/>
        <v>2440.2685185185187</v>
      </c>
      <c r="X59" s="126">
        <f t="shared" si="31"/>
        <v>15283.787037037036</v>
      </c>
      <c r="Y59" s="126">
        <f t="shared" si="32"/>
        <v>1284351.8518518519</v>
      </c>
      <c r="Z59" s="126">
        <f t="shared" si="33"/>
        <v>1528378.7037037036</v>
      </c>
      <c r="AA59" s="127">
        <f t="shared" si="36"/>
        <v>13135</v>
      </c>
      <c r="AB59" s="127">
        <f t="shared" si="37"/>
        <v>1313500</v>
      </c>
      <c r="AC59" s="128">
        <f t="shared" si="38"/>
        <v>263272</v>
      </c>
      <c r="AD59" s="129">
        <f t="shared" si="39"/>
        <v>0.20043547773125239</v>
      </c>
      <c r="AE59" s="5"/>
    </row>
    <row r="60" spans="1:31" s="7" customFormat="1" ht="168" customHeight="1">
      <c r="A60" s="115">
        <v>50</v>
      </c>
      <c r="B60" s="115" t="s">
        <v>124</v>
      </c>
      <c r="C60" s="116" t="s">
        <v>182</v>
      </c>
      <c r="D60" s="117" t="s">
        <v>193</v>
      </c>
      <c r="E60" s="115" t="s">
        <v>194</v>
      </c>
      <c r="F60" s="118" t="s">
        <v>195</v>
      </c>
      <c r="G60" s="119">
        <v>1</v>
      </c>
      <c r="H60" s="120" t="s">
        <v>99</v>
      </c>
      <c r="I60" s="121" t="s">
        <v>196</v>
      </c>
      <c r="J60" s="122">
        <v>25210.084033613446</v>
      </c>
      <c r="K60" s="122">
        <f t="shared" si="22"/>
        <v>4789.9159663865548</v>
      </c>
      <c r="L60" s="122">
        <f t="shared" si="23"/>
        <v>30000</v>
      </c>
      <c r="M60" s="122">
        <f t="shared" si="24"/>
        <v>25210.084033613446</v>
      </c>
      <c r="N60" s="122">
        <f t="shared" si="25"/>
        <v>30000</v>
      </c>
      <c r="O60" s="123" t="s">
        <v>197</v>
      </c>
      <c r="P60" s="124">
        <v>35294.117647058825</v>
      </c>
      <c r="Q60" s="124">
        <f t="shared" si="26"/>
        <v>6705.8823529411766</v>
      </c>
      <c r="R60" s="124">
        <f t="shared" si="27"/>
        <v>42000</v>
      </c>
      <c r="S60" s="124">
        <f t="shared" si="28"/>
        <v>35294.117647058825</v>
      </c>
      <c r="T60" s="124">
        <f t="shared" si="29"/>
        <v>42000</v>
      </c>
      <c r="U60" s="125" t="s">
        <v>198</v>
      </c>
      <c r="V60" s="126">
        <v>32625.210084033613</v>
      </c>
      <c r="W60" s="126">
        <f t="shared" si="30"/>
        <v>6198.7899159663866</v>
      </c>
      <c r="X60" s="126">
        <f t="shared" si="31"/>
        <v>38824</v>
      </c>
      <c r="Y60" s="126">
        <f t="shared" si="32"/>
        <v>32625.210084033613</v>
      </c>
      <c r="Z60" s="126">
        <f t="shared" si="33"/>
        <v>38824</v>
      </c>
      <c r="AA60" s="127">
        <f t="shared" si="36"/>
        <v>36941</v>
      </c>
      <c r="AB60" s="127">
        <f t="shared" si="37"/>
        <v>36941</v>
      </c>
      <c r="AC60" s="128">
        <f t="shared" si="38"/>
        <v>6218</v>
      </c>
      <c r="AD60" s="129">
        <f t="shared" si="39"/>
        <v>0.16832246013914079</v>
      </c>
      <c r="AE60" s="5"/>
    </row>
    <row r="61" spans="1:31" s="7" customFormat="1" ht="168" customHeight="1">
      <c r="A61" s="115">
        <v>51</v>
      </c>
      <c r="B61" s="115" t="s">
        <v>124</v>
      </c>
      <c r="C61" s="116" t="s">
        <v>182</v>
      </c>
      <c r="D61" s="117" t="s">
        <v>199</v>
      </c>
      <c r="E61" s="115" t="s">
        <v>200</v>
      </c>
      <c r="F61" s="118" t="s">
        <v>195</v>
      </c>
      <c r="G61" s="119">
        <v>1</v>
      </c>
      <c r="H61" s="120" t="s">
        <v>99</v>
      </c>
      <c r="I61" s="121" t="s">
        <v>196</v>
      </c>
      <c r="J61" s="122">
        <v>25210.084033613446</v>
      </c>
      <c r="K61" s="122">
        <f t="shared" si="22"/>
        <v>4789.9159663865548</v>
      </c>
      <c r="L61" s="122">
        <f t="shared" si="23"/>
        <v>30000</v>
      </c>
      <c r="M61" s="122">
        <f t="shared" si="24"/>
        <v>25210.084033613446</v>
      </c>
      <c r="N61" s="122">
        <f t="shared" si="25"/>
        <v>30000</v>
      </c>
      <c r="O61" s="123" t="s">
        <v>197</v>
      </c>
      <c r="P61" s="124">
        <v>35294.117647058825</v>
      </c>
      <c r="Q61" s="124">
        <f t="shared" si="26"/>
        <v>6705.8823529411766</v>
      </c>
      <c r="R61" s="124">
        <f t="shared" si="27"/>
        <v>42000</v>
      </c>
      <c r="S61" s="124">
        <f t="shared" si="28"/>
        <v>35294.117647058825</v>
      </c>
      <c r="T61" s="124">
        <f t="shared" si="29"/>
        <v>42000</v>
      </c>
      <c r="U61" s="125" t="s">
        <v>198</v>
      </c>
      <c r="V61" s="126">
        <v>32625.210084033613</v>
      </c>
      <c r="W61" s="126">
        <f t="shared" si="30"/>
        <v>6198.7899159663866</v>
      </c>
      <c r="X61" s="126">
        <f t="shared" si="31"/>
        <v>38824</v>
      </c>
      <c r="Y61" s="126">
        <f t="shared" si="32"/>
        <v>32625.210084033613</v>
      </c>
      <c r="Z61" s="126">
        <f t="shared" si="33"/>
        <v>38824</v>
      </c>
      <c r="AA61" s="127">
        <f t="shared" si="36"/>
        <v>36941</v>
      </c>
      <c r="AB61" s="127">
        <f t="shared" si="37"/>
        <v>36941</v>
      </c>
      <c r="AC61" s="128">
        <f t="shared" si="38"/>
        <v>6218</v>
      </c>
      <c r="AD61" s="129">
        <f t="shared" si="39"/>
        <v>0.16832246013914079</v>
      </c>
      <c r="AE61" s="5"/>
    </row>
    <row r="62" spans="1:31" s="7" customFormat="1" ht="168" customHeight="1">
      <c r="A62" s="115">
        <v>52</v>
      </c>
      <c r="B62" s="115" t="s">
        <v>124</v>
      </c>
      <c r="C62" s="116" t="s">
        <v>182</v>
      </c>
      <c r="D62" s="117" t="s">
        <v>201</v>
      </c>
      <c r="E62" s="115" t="s">
        <v>202</v>
      </c>
      <c r="F62" s="118" t="s">
        <v>195</v>
      </c>
      <c r="G62" s="119">
        <v>1</v>
      </c>
      <c r="H62" s="120" t="s">
        <v>99</v>
      </c>
      <c r="I62" s="121" t="s">
        <v>196</v>
      </c>
      <c r="J62" s="122">
        <v>25210.084033613446</v>
      </c>
      <c r="K62" s="122">
        <f t="shared" si="22"/>
        <v>4789.9159663865548</v>
      </c>
      <c r="L62" s="122">
        <f t="shared" si="23"/>
        <v>30000</v>
      </c>
      <c r="M62" s="122">
        <f t="shared" si="24"/>
        <v>25210.084033613446</v>
      </c>
      <c r="N62" s="122">
        <f t="shared" si="25"/>
        <v>30000</v>
      </c>
      <c r="O62" s="123" t="s">
        <v>197</v>
      </c>
      <c r="P62" s="124">
        <v>35294.117647058825</v>
      </c>
      <c r="Q62" s="124">
        <f t="shared" si="26"/>
        <v>6705.8823529411766</v>
      </c>
      <c r="R62" s="124">
        <f t="shared" si="27"/>
        <v>42000</v>
      </c>
      <c r="S62" s="124">
        <f t="shared" si="28"/>
        <v>35294.117647058825</v>
      </c>
      <c r="T62" s="124">
        <f t="shared" si="29"/>
        <v>42000</v>
      </c>
      <c r="U62" s="125" t="s">
        <v>198</v>
      </c>
      <c r="V62" s="126">
        <v>32625.210084033613</v>
      </c>
      <c r="W62" s="126">
        <f t="shared" si="30"/>
        <v>6198.7899159663866</v>
      </c>
      <c r="X62" s="126">
        <f t="shared" si="31"/>
        <v>38824</v>
      </c>
      <c r="Y62" s="126">
        <f t="shared" si="32"/>
        <v>32625.210084033613</v>
      </c>
      <c r="Z62" s="126">
        <f t="shared" si="33"/>
        <v>38824</v>
      </c>
      <c r="AA62" s="127">
        <f t="shared" si="36"/>
        <v>36941</v>
      </c>
      <c r="AB62" s="127">
        <f t="shared" si="37"/>
        <v>36941</v>
      </c>
      <c r="AC62" s="128">
        <f t="shared" si="38"/>
        <v>6218</v>
      </c>
      <c r="AD62" s="129">
        <f t="shared" si="39"/>
        <v>0.16832246013914079</v>
      </c>
      <c r="AE62" s="5"/>
    </row>
    <row r="63" spans="1:31" s="7" customFormat="1" ht="168" customHeight="1">
      <c r="A63" s="115">
        <v>53</v>
      </c>
      <c r="B63" s="115" t="s">
        <v>124</v>
      </c>
      <c r="C63" s="116" t="s">
        <v>182</v>
      </c>
      <c r="D63" s="117" t="s">
        <v>203</v>
      </c>
      <c r="E63" s="115" t="s">
        <v>204</v>
      </c>
      <c r="F63" s="118" t="s">
        <v>205</v>
      </c>
      <c r="G63" s="119">
        <v>100</v>
      </c>
      <c r="H63" s="120" t="s">
        <v>99</v>
      </c>
      <c r="I63" s="121" t="s">
        <v>196</v>
      </c>
      <c r="J63" s="122">
        <v>25210.084033613446</v>
      </c>
      <c r="K63" s="122">
        <f t="shared" si="22"/>
        <v>4789.9159663865548</v>
      </c>
      <c r="L63" s="122">
        <f t="shared" si="23"/>
        <v>30000</v>
      </c>
      <c r="M63" s="122">
        <f t="shared" si="24"/>
        <v>2521008.4033613447</v>
      </c>
      <c r="N63" s="122">
        <f t="shared" si="25"/>
        <v>3000000</v>
      </c>
      <c r="O63" s="123" t="s">
        <v>197</v>
      </c>
      <c r="P63" s="124">
        <v>35294.117647058825</v>
      </c>
      <c r="Q63" s="124">
        <f t="shared" si="26"/>
        <v>6705.8823529411766</v>
      </c>
      <c r="R63" s="124">
        <f t="shared" si="27"/>
        <v>42000</v>
      </c>
      <c r="S63" s="124">
        <f t="shared" si="28"/>
        <v>3529411.7647058824</v>
      </c>
      <c r="T63" s="124">
        <f t="shared" si="29"/>
        <v>4200000</v>
      </c>
      <c r="U63" s="125" t="s">
        <v>198</v>
      </c>
      <c r="V63" s="126">
        <v>32625.210084033613</v>
      </c>
      <c r="W63" s="126">
        <f t="shared" si="30"/>
        <v>6198.7899159663866</v>
      </c>
      <c r="X63" s="126">
        <f t="shared" si="31"/>
        <v>38824</v>
      </c>
      <c r="Y63" s="126">
        <f t="shared" si="32"/>
        <v>3262521.0084033613</v>
      </c>
      <c r="Z63" s="126">
        <f t="shared" si="33"/>
        <v>3882400</v>
      </c>
      <c r="AA63" s="127">
        <f t="shared" si="36"/>
        <v>36941</v>
      </c>
      <c r="AB63" s="127">
        <f t="shared" si="37"/>
        <v>3694100</v>
      </c>
      <c r="AC63" s="128">
        <f t="shared" si="38"/>
        <v>621758</v>
      </c>
      <c r="AD63" s="129">
        <f t="shared" si="39"/>
        <v>0.1683110906580764</v>
      </c>
      <c r="AE63" s="5"/>
    </row>
    <row r="64" spans="1:31" s="7" customFormat="1" ht="168" customHeight="1">
      <c r="A64" s="115">
        <v>54</v>
      </c>
      <c r="B64" s="115" t="s">
        <v>124</v>
      </c>
      <c r="C64" s="116" t="s">
        <v>182</v>
      </c>
      <c r="D64" s="117" t="s">
        <v>206</v>
      </c>
      <c r="E64" s="115" t="s">
        <v>207</v>
      </c>
      <c r="F64" s="118" t="s">
        <v>92</v>
      </c>
      <c r="G64" s="119">
        <v>5</v>
      </c>
      <c r="H64" s="120" t="s">
        <v>99</v>
      </c>
      <c r="I64" s="121" t="s">
        <v>208</v>
      </c>
      <c r="J64" s="122">
        <v>23193.277310924372</v>
      </c>
      <c r="K64" s="122">
        <f t="shared" si="22"/>
        <v>4406.722689075631</v>
      </c>
      <c r="L64" s="122">
        <f t="shared" si="23"/>
        <v>27600.000000000004</v>
      </c>
      <c r="M64" s="122">
        <f t="shared" si="24"/>
        <v>115966.38655462186</v>
      </c>
      <c r="N64" s="122">
        <f t="shared" si="25"/>
        <v>138000.00000000003</v>
      </c>
      <c r="O64" s="123" t="s">
        <v>209</v>
      </c>
      <c r="P64" s="124">
        <v>22184.873949579833</v>
      </c>
      <c r="Q64" s="124">
        <f t="shared" si="26"/>
        <v>4215.1260504201682</v>
      </c>
      <c r="R64" s="124">
        <f t="shared" si="27"/>
        <v>26400</v>
      </c>
      <c r="S64" s="124">
        <f t="shared" si="28"/>
        <v>110924.36974789917</v>
      </c>
      <c r="T64" s="124">
        <f t="shared" si="29"/>
        <v>132000</v>
      </c>
      <c r="U64" s="125" t="s">
        <v>210</v>
      </c>
      <c r="V64" s="126">
        <v>21176.470588235294</v>
      </c>
      <c r="W64" s="126">
        <f t="shared" si="30"/>
        <v>4023.5294117647059</v>
      </c>
      <c r="X64" s="126">
        <f t="shared" si="31"/>
        <v>25200</v>
      </c>
      <c r="Y64" s="126">
        <f t="shared" si="32"/>
        <v>105882.35294117648</v>
      </c>
      <c r="Z64" s="126">
        <f t="shared" si="33"/>
        <v>126000</v>
      </c>
      <c r="AA64" s="127">
        <f t="shared" si="36"/>
        <v>26400</v>
      </c>
      <c r="AB64" s="127">
        <f t="shared" si="37"/>
        <v>132000</v>
      </c>
      <c r="AC64" s="128">
        <f t="shared" si="38"/>
        <v>6000</v>
      </c>
      <c r="AD64" s="129">
        <f t="shared" si="39"/>
        <v>4.5454545454545456E-2</v>
      </c>
      <c r="AE64" s="5"/>
    </row>
    <row r="65" spans="1:31" s="7" customFormat="1" ht="168" customHeight="1">
      <c r="A65" s="115">
        <v>55</v>
      </c>
      <c r="B65" s="115" t="s">
        <v>124</v>
      </c>
      <c r="C65" s="116" t="s">
        <v>182</v>
      </c>
      <c r="D65" s="117" t="s">
        <v>211</v>
      </c>
      <c r="E65" s="115" t="s">
        <v>212</v>
      </c>
      <c r="F65" s="118" t="s">
        <v>195</v>
      </c>
      <c r="G65" s="119">
        <v>1</v>
      </c>
      <c r="H65" s="120" t="s">
        <v>99</v>
      </c>
      <c r="I65" s="121" t="s">
        <v>213</v>
      </c>
      <c r="J65" s="122">
        <v>31932.773109243699</v>
      </c>
      <c r="K65" s="122">
        <f t="shared" si="22"/>
        <v>6067.226890756303</v>
      </c>
      <c r="L65" s="122">
        <f t="shared" si="23"/>
        <v>38000</v>
      </c>
      <c r="M65" s="122">
        <f t="shared" si="24"/>
        <v>31932.773109243699</v>
      </c>
      <c r="N65" s="122">
        <f t="shared" si="25"/>
        <v>38000</v>
      </c>
      <c r="O65" s="123" t="s">
        <v>122</v>
      </c>
      <c r="P65" s="124">
        <v>31932.773109243699</v>
      </c>
      <c r="Q65" s="124">
        <f t="shared" si="26"/>
        <v>6067.226890756303</v>
      </c>
      <c r="R65" s="124">
        <f t="shared" si="27"/>
        <v>38000</v>
      </c>
      <c r="S65" s="124">
        <f t="shared" si="28"/>
        <v>31932.773109243699</v>
      </c>
      <c r="T65" s="124">
        <f t="shared" si="29"/>
        <v>38000</v>
      </c>
      <c r="U65" s="125" t="s">
        <v>214</v>
      </c>
      <c r="V65" s="126">
        <v>33613.445378151264</v>
      </c>
      <c r="W65" s="126">
        <f t="shared" si="30"/>
        <v>6386.5546218487398</v>
      </c>
      <c r="X65" s="126">
        <f t="shared" si="31"/>
        <v>40000</v>
      </c>
      <c r="Y65" s="126">
        <f t="shared" si="32"/>
        <v>33613.445378151264</v>
      </c>
      <c r="Z65" s="126">
        <f t="shared" si="33"/>
        <v>40000</v>
      </c>
      <c r="AA65" s="127">
        <f t="shared" si="36"/>
        <v>38667</v>
      </c>
      <c r="AB65" s="127">
        <f t="shared" si="37"/>
        <v>38667</v>
      </c>
      <c r="AC65" s="128">
        <f t="shared" si="38"/>
        <v>1155</v>
      </c>
      <c r="AD65" s="129">
        <f t="shared" si="39"/>
        <v>2.9870432151446972E-2</v>
      </c>
      <c r="AE65" s="5"/>
    </row>
    <row r="66" spans="1:31" s="7" customFormat="1" ht="168" customHeight="1">
      <c r="A66" s="115">
        <v>56</v>
      </c>
      <c r="B66" s="115" t="s">
        <v>124</v>
      </c>
      <c r="C66" s="116" t="s">
        <v>182</v>
      </c>
      <c r="D66" s="117" t="s">
        <v>215</v>
      </c>
      <c r="E66" s="115" t="s">
        <v>216</v>
      </c>
      <c r="F66" s="118" t="s">
        <v>217</v>
      </c>
      <c r="G66" s="119">
        <v>1</v>
      </c>
      <c r="H66" s="120" t="s">
        <v>99</v>
      </c>
      <c r="I66" s="121" t="s">
        <v>218</v>
      </c>
      <c r="J66" s="122">
        <v>5997.4789915966385</v>
      </c>
      <c r="K66" s="122">
        <f t="shared" si="22"/>
        <v>1139.5210084033613</v>
      </c>
      <c r="L66" s="122">
        <f t="shared" si="23"/>
        <v>7137</v>
      </c>
      <c r="M66" s="122">
        <f t="shared" si="24"/>
        <v>5997.4789915966385</v>
      </c>
      <c r="N66" s="122">
        <f t="shared" si="25"/>
        <v>7137</v>
      </c>
      <c r="O66" s="123" t="s">
        <v>219</v>
      </c>
      <c r="P66" s="124">
        <v>4622</v>
      </c>
      <c r="Q66" s="124">
        <f t="shared" si="26"/>
        <v>878.18000000000006</v>
      </c>
      <c r="R66" s="124">
        <f t="shared" si="27"/>
        <v>5500.18</v>
      </c>
      <c r="S66" s="124">
        <f t="shared" si="28"/>
        <v>4622</v>
      </c>
      <c r="T66" s="124">
        <f t="shared" si="29"/>
        <v>5500.18</v>
      </c>
      <c r="U66" s="125" t="s">
        <v>220</v>
      </c>
      <c r="V66" s="126">
        <v>5882.3529411764712</v>
      </c>
      <c r="W66" s="126">
        <f t="shared" si="30"/>
        <v>1117.6470588235295</v>
      </c>
      <c r="X66" s="126">
        <f t="shared" si="31"/>
        <v>7000.0000000000009</v>
      </c>
      <c r="Y66" s="126">
        <f t="shared" si="32"/>
        <v>5882.3529411764712</v>
      </c>
      <c r="Z66" s="126">
        <f t="shared" si="33"/>
        <v>7000.0000000000009</v>
      </c>
      <c r="AA66" s="127">
        <f t="shared" si="36"/>
        <v>6546</v>
      </c>
      <c r="AB66" s="127">
        <f t="shared" si="37"/>
        <v>6546</v>
      </c>
      <c r="AC66" s="128">
        <f t="shared" si="38"/>
        <v>908</v>
      </c>
      <c r="AD66" s="129">
        <f t="shared" si="39"/>
        <v>0.13871066300030552</v>
      </c>
      <c r="AE66" s="5"/>
    </row>
    <row r="67" spans="1:31" s="7" customFormat="1" ht="168" customHeight="1">
      <c r="A67" s="115">
        <v>57</v>
      </c>
      <c r="B67" s="115" t="s">
        <v>124</v>
      </c>
      <c r="C67" s="116" t="s">
        <v>182</v>
      </c>
      <c r="D67" s="117" t="s">
        <v>221</v>
      </c>
      <c r="E67" s="115" t="s">
        <v>222</v>
      </c>
      <c r="F67" s="118" t="s">
        <v>223</v>
      </c>
      <c r="G67" s="119">
        <v>1</v>
      </c>
      <c r="H67" s="120" t="s">
        <v>99</v>
      </c>
      <c r="I67" s="121" t="s">
        <v>224</v>
      </c>
      <c r="J67" s="122">
        <v>12605.042016806723</v>
      </c>
      <c r="K67" s="122">
        <f t="shared" si="22"/>
        <v>2394.9579831932774</v>
      </c>
      <c r="L67" s="122">
        <f t="shared" si="23"/>
        <v>15000</v>
      </c>
      <c r="M67" s="122">
        <f t="shared" si="24"/>
        <v>12605.042016806723</v>
      </c>
      <c r="N67" s="122">
        <f t="shared" si="25"/>
        <v>15000</v>
      </c>
      <c r="O67" s="123" t="s">
        <v>225</v>
      </c>
      <c r="P67" s="124">
        <v>18414.285714285714</v>
      </c>
      <c r="Q67" s="124">
        <f t="shared" si="26"/>
        <v>3498.7142857142858</v>
      </c>
      <c r="R67" s="124">
        <f t="shared" si="27"/>
        <v>21913</v>
      </c>
      <c r="S67" s="124">
        <f t="shared" si="28"/>
        <v>18414.285714285714</v>
      </c>
      <c r="T67" s="124">
        <f t="shared" si="29"/>
        <v>21913</v>
      </c>
      <c r="U67" s="125" t="s">
        <v>226</v>
      </c>
      <c r="V67" s="126">
        <v>16806.722689075632</v>
      </c>
      <c r="W67" s="126">
        <f t="shared" si="30"/>
        <v>3193.2773109243699</v>
      </c>
      <c r="X67" s="126">
        <f t="shared" si="31"/>
        <v>20000</v>
      </c>
      <c r="Y67" s="126">
        <f t="shared" si="32"/>
        <v>16806.722689075632</v>
      </c>
      <c r="Z67" s="126">
        <f t="shared" si="33"/>
        <v>20000</v>
      </c>
      <c r="AA67" s="127">
        <f t="shared" si="36"/>
        <v>18971</v>
      </c>
      <c r="AB67" s="127">
        <f t="shared" si="37"/>
        <v>18971</v>
      </c>
      <c r="AC67" s="128">
        <f t="shared" si="38"/>
        <v>3570</v>
      </c>
      <c r="AD67" s="129">
        <f t="shared" si="39"/>
        <v>0.18818196194191134</v>
      </c>
      <c r="AE67" s="5"/>
    </row>
    <row r="68" spans="1:31" s="7" customFormat="1" ht="168" customHeight="1">
      <c r="A68" s="115">
        <v>58</v>
      </c>
      <c r="B68" s="115" t="s">
        <v>124</v>
      </c>
      <c r="C68" s="116" t="s">
        <v>227</v>
      </c>
      <c r="D68" s="117" t="s">
        <v>228</v>
      </c>
      <c r="E68" s="115" t="s">
        <v>229</v>
      </c>
      <c r="F68" s="118" t="s">
        <v>92</v>
      </c>
      <c r="G68" s="119">
        <v>200</v>
      </c>
      <c r="H68" s="120" t="s">
        <v>99</v>
      </c>
      <c r="I68" s="121" t="s">
        <v>49</v>
      </c>
      <c r="J68" s="122">
        <v>38000</v>
      </c>
      <c r="K68" s="122">
        <f t="shared" si="22"/>
        <v>7220</v>
      </c>
      <c r="L68" s="122">
        <f t="shared" si="23"/>
        <v>45220</v>
      </c>
      <c r="M68" s="122">
        <f t="shared" si="24"/>
        <v>7600000</v>
      </c>
      <c r="N68" s="122">
        <f t="shared" si="25"/>
        <v>9044000</v>
      </c>
      <c r="O68" s="123" t="s">
        <v>50</v>
      </c>
      <c r="P68" s="124">
        <v>38000</v>
      </c>
      <c r="Q68" s="124">
        <f t="shared" si="26"/>
        <v>7220</v>
      </c>
      <c r="R68" s="124">
        <f t="shared" si="27"/>
        <v>45220</v>
      </c>
      <c r="S68" s="124">
        <f t="shared" si="28"/>
        <v>7600000</v>
      </c>
      <c r="T68" s="124">
        <f t="shared" si="29"/>
        <v>9044000</v>
      </c>
      <c r="U68" s="125" t="s">
        <v>51</v>
      </c>
      <c r="V68" s="126">
        <v>32000</v>
      </c>
      <c r="W68" s="126">
        <f t="shared" si="30"/>
        <v>6080</v>
      </c>
      <c r="X68" s="126">
        <f t="shared" si="31"/>
        <v>38080</v>
      </c>
      <c r="Y68" s="126">
        <f t="shared" si="32"/>
        <v>6400000</v>
      </c>
      <c r="Z68" s="126">
        <f t="shared" si="33"/>
        <v>7616000</v>
      </c>
      <c r="AA68" s="127">
        <f t="shared" si="36"/>
        <v>42840</v>
      </c>
      <c r="AB68" s="127">
        <f t="shared" si="37"/>
        <v>8568000</v>
      </c>
      <c r="AC68" s="128">
        <f t="shared" si="38"/>
        <v>824456</v>
      </c>
      <c r="AD68" s="129">
        <f t="shared" si="39"/>
        <v>9.6225023342670399E-2</v>
      </c>
      <c r="AE68" s="5"/>
    </row>
    <row r="69" spans="1:31" s="7" customFormat="1" ht="409.6" customHeight="1">
      <c r="A69" s="115">
        <v>59</v>
      </c>
      <c r="B69" s="115" t="s">
        <v>124</v>
      </c>
      <c r="C69" s="116" t="s">
        <v>230</v>
      </c>
      <c r="D69" s="117" t="s">
        <v>188</v>
      </c>
      <c r="E69" s="115" t="s">
        <v>231</v>
      </c>
      <c r="F69" s="118" t="s">
        <v>92</v>
      </c>
      <c r="G69" s="119">
        <v>200</v>
      </c>
      <c r="H69" s="120" t="s">
        <v>99</v>
      </c>
      <c r="I69" s="121" t="s">
        <v>190</v>
      </c>
      <c r="J69" s="122">
        <v>11700</v>
      </c>
      <c r="K69" s="122">
        <f t="shared" si="22"/>
        <v>2223</v>
      </c>
      <c r="L69" s="122">
        <f t="shared" si="23"/>
        <v>13923</v>
      </c>
      <c r="M69" s="122">
        <f t="shared" si="24"/>
        <v>2340000</v>
      </c>
      <c r="N69" s="122">
        <f t="shared" si="25"/>
        <v>2784600</v>
      </c>
      <c r="O69" s="123" t="s">
        <v>191</v>
      </c>
      <c r="P69" s="124">
        <v>8570</v>
      </c>
      <c r="Q69" s="124">
        <f t="shared" si="26"/>
        <v>1628.3</v>
      </c>
      <c r="R69" s="124">
        <f t="shared" si="27"/>
        <v>10198.299999999999</v>
      </c>
      <c r="S69" s="124">
        <f t="shared" si="28"/>
        <v>1714000</v>
      </c>
      <c r="T69" s="124">
        <f t="shared" si="29"/>
        <v>2039659.9999999998</v>
      </c>
      <c r="U69" s="125" t="s">
        <v>192</v>
      </c>
      <c r="V69" s="126">
        <v>12843.518518518518</v>
      </c>
      <c r="W69" s="126">
        <f t="shared" si="30"/>
        <v>2440.2685185185187</v>
      </c>
      <c r="X69" s="126">
        <f t="shared" si="31"/>
        <v>15283.787037037036</v>
      </c>
      <c r="Y69" s="126">
        <f t="shared" si="32"/>
        <v>2568703.7037037038</v>
      </c>
      <c r="Z69" s="126">
        <f t="shared" si="33"/>
        <v>3056757.4074074072</v>
      </c>
      <c r="AA69" s="127">
        <f t="shared" si="36"/>
        <v>13135</v>
      </c>
      <c r="AB69" s="127">
        <f t="shared" si="37"/>
        <v>2627000</v>
      </c>
      <c r="AC69" s="128">
        <f t="shared" si="38"/>
        <v>526544</v>
      </c>
      <c r="AD69" s="129">
        <f t="shared" si="39"/>
        <v>0.20043547773125239</v>
      </c>
      <c r="AE69" s="5"/>
    </row>
    <row r="70" spans="1:31" s="7" customFormat="1" ht="168" customHeight="1">
      <c r="A70" s="115">
        <v>60</v>
      </c>
      <c r="B70" s="115" t="s">
        <v>124</v>
      </c>
      <c r="C70" s="116" t="s">
        <v>230</v>
      </c>
      <c r="D70" s="117" t="s">
        <v>90</v>
      </c>
      <c r="E70" s="115" t="s">
        <v>91</v>
      </c>
      <c r="F70" s="118" t="s">
        <v>92</v>
      </c>
      <c r="G70" s="119">
        <v>10</v>
      </c>
      <c r="H70" s="120" t="s">
        <v>99</v>
      </c>
      <c r="I70" s="121" t="s">
        <v>93</v>
      </c>
      <c r="J70" s="122">
        <v>5462.1848739495799</v>
      </c>
      <c r="K70" s="122">
        <f t="shared" si="22"/>
        <v>1037.8151260504203</v>
      </c>
      <c r="L70" s="122">
        <f t="shared" si="23"/>
        <v>6500</v>
      </c>
      <c r="M70" s="122">
        <f t="shared" si="24"/>
        <v>54621.848739495799</v>
      </c>
      <c r="N70" s="122">
        <f t="shared" si="25"/>
        <v>65000</v>
      </c>
      <c r="O70" s="123" t="s">
        <v>94</v>
      </c>
      <c r="P70" s="124">
        <v>7000</v>
      </c>
      <c r="Q70" s="124"/>
      <c r="R70" s="124">
        <f t="shared" si="27"/>
        <v>7000</v>
      </c>
      <c r="S70" s="124">
        <f t="shared" si="28"/>
        <v>70000</v>
      </c>
      <c r="T70" s="124">
        <f t="shared" si="29"/>
        <v>70000</v>
      </c>
      <c r="U70" s="125" t="s">
        <v>95</v>
      </c>
      <c r="V70" s="126">
        <v>7800</v>
      </c>
      <c r="W70" s="126">
        <f t="shared" si="30"/>
        <v>1482</v>
      </c>
      <c r="X70" s="126">
        <f t="shared" si="31"/>
        <v>9282</v>
      </c>
      <c r="Y70" s="126">
        <f t="shared" si="32"/>
        <v>78000</v>
      </c>
      <c r="Z70" s="126">
        <f t="shared" si="33"/>
        <v>92820</v>
      </c>
      <c r="AA70" s="127">
        <f t="shared" si="36"/>
        <v>7594</v>
      </c>
      <c r="AB70" s="127">
        <f t="shared" si="37"/>
        <v>75940</v>
      </c>
      <c r="AC70" s="128">
        <f t="shared" si="38"/>
        <v>14831</v>
      </c>
      <c r="AD70" s="129">
        <f t="shared" si="39"/>
        <v>0.19529892020015802</v>
      </c>
      <c r="AE70" s="5"/>
    </row>
    <row r="71" spans="1:31" s="7" customFormat="1" ht="168" customHeight="1">
      <c r="A71" s="115">
        <v>61</v>
      </c>
      <c r="B71" s="115" t="s">
        <v>124</v>
      </c>
      <c r="C71" s="116" t="s">
        <v>230</v>
      </c>
      <c r="D71" s="117" t="s">
        <v>232</v>
      </c>
      <c r="E71" s="115" t="s">
        <v>233</v>
      </c>
      <c r="F71" s="118" t="s">
        <v>92</v>
      </c>
      <c r="G71" s="119">
        <v>30</v>
      </c>
      <c r="H71" s="120" t="s">
        <v>48</v>
      </c>
      <c r="I71" s="121" t="s">
        <v>49</v>
      </c>
      <c r="J71" s="122">
        <v>85000</v>
      </c>
      <c r="K71" s="122">
        <f t="shared" si="22"/>
        <v>16150</v>
      </c>
      <c r="L71" s="122">
        <f t="shared" si="23"/>
        <v>101150</v>
      </c>
      <c r="M71" s="122">
        <f t="shared" si="24"/>
        <v>2550000</v>
      </c>
      <c r="N71" s="122">
        <f t="shared" si="25"/>
        <v>3034500</v>
      </c>
      <c r="O71" s="123" t="s">
        <v>51</v>
      </c>
      <c r="P71" s="124">
        <v>60000</v>
      </c>
      <c r="Q71" s="124">
        <f t="shared" si="26"/>
        <v>11400</v>
      </c>
      <c r="R71" s="124">
        <f t="shared" si="27"/>
        <v>71400</v>
      </c>
      <c r="S71" s="124">
        <f t="shared" si="28"/>
        <v>1800000</v>
      </c>
      <c r="T71" s="124">
        <f t="shared" si="29"/>
        <v>2142000</v>
      </c>
      <c r="U71" s="125" t="s">
        <v>50</v>
      </c>
      <c r="V71" s="126">
        <v>70000</v>
      </c>
      <c r="W71" s="126">
        <f t="shared" si="30"/>
        <v>13300</v>
      </c>
      <c r="X71" s="126">
        <f t="shared" si="31"/>
        <v>83300</v>
      </c>
      <c r="Y71" s="126">
        <f t="shared" si="32"/>
        <v>2100000</v>
      </c>
      <c r="Z71" s="126">
        <f t="shared" si="33"/>
        <v>2499000</v>
      </c>
      <c r="AA71" s="127">
        <f t="shared" si="36"/>
        <v>85283</v>
      </c>
      <c r="AB71" s="127">
        <f t="shared" si="37"/>
        <v>2558490</v>
      </c>
      <c r="AC71" s="128">
        <f t="shared" si="38"/>
        <v>449215</v>
      </c>
      <c r="AD71" s="129">
        <f t="shared" si="39"/>
        <v>0.17557817306301765</v>
      </c>
      <c r="AE71" s="5"/>
    </row>
    <row r="72" spans="1:31" s="7" customFormat="1" ht="168" customHeight="1">
      <c r="A72" s="115">
        <v>62</v>
      </c>
      <c r="B72" s="115" t="s">
        <v>124</v>
      </c>
      <c r="C72" s="116" t="s">
        <v>234</v>
      </c>
      <c r="D72" s="117" t="s">
        <v>235</v>
      </c>
      <c r="E72" s="115" t="s">
        <v>236</v>
      </c>
      <c r="F72" s="118" t="s">
        <v>92</v>
      </c>
      <c r="G72" s="119">
        <v>2</v>
      </c>
      <c r="H72" s="120" t="s">
        <v>99</v>
      </c>
      <c r="I72" s="121" t="s">
        <v>237</v>
      </c>
      <c r="J72" s="122">
        <v>504201.68067226891</v>
      </c>
      <c r="K72" s="122">
        <f t="shared" si="22"/>
        <v>95798.319327731093</v>
      </c>
      <c r="L72" s="122">
        <f t="shared" si="23"/>
        <v>600000</v>
      </c>
      <c r="M72" s="122">
        <f t="shared" si="24"/>
        <v>1008403.3613445378</v>
      </c>
      <c r="N72" s="122">
        <f t="shared" si="25"/>
        <v>1200000</v>
      </c>
      <c r="O72" s="123" t="s">
        <v>78</v>
      </c>
      <c r="P72" s="124">
        <v>518750</v>
      </c>
      <c r="Q72" s="124">
        <f t="shared" si="26"/>
        <v>98562.5</v>
      </c>
      <c r="R72" s="124">
        <f t="shared" si="27"/>
        <v>617312.5</v>
      </c>
      <c r="S72" s="124">
        <f t="shared" si="28"/>
        <v>1037500</v>
      </c>
      <c r="T72" s="124">
        <f t="shared" si="29"/>
        <v>1234625</v>
      </c>
      <c r="U72" s="125" t="s">
        <v>238</v>
      </c>
      <c r="V72" s="126">
        <v>462100.84033613448</v>
      </c>
      <c r="W72" s="126">
        <f t="shared" si="30"/>
        <v>87799.159663865546</v>
      </c>
      <c r="X72" s="126">
        <f t="shared" si="31"/>
        <v>549900</v>
      </c>
      <c r="Y72" s="126">
        <f t="shared" si="32"/>
        <v>924201.68067226897</v>
      </c>
      <c r="Z72" s="126">
        <f t="shared" si="33"/>
        <v>1099800</v>
      </c>
      <c r="AA72" s="127">
        <f t="shared" si="36"/>
        <v>589071</v>
      </c>
      <c r="AB72" s="127">
        <f t="shared" si="37"/>
        <v>1178142</v>
      </c>
      <c r="AC72" s="128">
        <f t="shared" si="38"/>
        <v>70020</v>
      </c>
      <c r="AD72" s="129">
        <f t="shared" si="39"/>
        <v>5.9432564156103422E-2</v>
      </c>
      <c r="AE72" s="5"/>
    </row>
    <row r="73" spans="1:31" s="7" customFormat="1" ht="336" customHeight="1">
      <c r="A73" s="115">
        <v>63</v>
      </c>
      <c r="B73" s="115" t="s">
        <v>124</v>
      </c>
      <c r="C73" s="116" t="s">
        <v>234</v>
      </c>
      <c r="D73" s="117" t="s">
        <v>239</v>
      </c>
      <c r="E73" s="115" t="s">
        <v>240</v>
      </c>
      <c r="F73" s="118" t="s">
        <v>92</v>
      </c>
      <c r="G73" s="119">
        <v>1</v>
      </c>
      <c r="H73" s="120" t="s">
        <v>99</v>
      </c>
      <c r="I73" s="121" t="s">
        <v>241</v>
      </c>
      <c r="J73" s="122">
        <v>109159.66386554623</v>
      </c>
      <c r="K73" s="122">
        <f t="shared" si="22"/>
        <v>20740.336134453784</v>
      </c>
      <c r="L73" s="122">
        <f t="shared" si="23"/>
        <v>129900.00000000001</v>
      </c>
      <c r="M73" s="122">
        <f t="shared" si="24"/>
        <v>109159.66386554623</v>
      </c>
      <c r="N73" s="122">
        <f t="shared" si="25"/>
        <v>129900.00000000001</v>
      </c>
      <c r="O73" s="123" t="s">
        <v>213</v>
      </c>
      <c r="P73" s="124">
        <v>109159.66386554623</v>
      </c>
      <c r="Q73" s="124">
        <f t="shared" si="26"/>
        <v>20740.336134453784</v>
      </c>
      <c r="R73" s="124">
        <f t="shared" si="27"/>
        <v>129900.00000000001</v>
      </c>
      <c r="S73" s="124">
        <f t="shared" si="28"/>
        <v>109159.66386554623</v>
      </c>
      <c r="T73" s="124">
        <f t="shared" si="29"/>
        <v>129900.00000000001</v>
      </c>
      <c r="U73" s="125" t="s">
        <v>242</v>
      </c>
      <c r="V73" s="126">
        <v>109159.66386554623</v>
      </c>
      <c r="W73" s="126">
        <f t="shared" si="30"/>
        <v>20740.336134453784</v>
      </c>
      <c r="X73" s="126">
        <f t="shared" si="31"/>
        <v>129900.00000000001</v>
      </c>
      <c r="Y73" s="126">
        <f t="shared" si="32"/>
        <v>109159.66386554623</v>
      </c>
      <c r="Z73" s="126">
        <f t="shared" si="33"/>
        <v>129900.00000000001</v>
      </c>
      <c r="AA73" s="127">
        <f t="shared" si="36"/>
        <v>129900</v>
      </c>
      <c r="AB73" s="127">
        <f t="shared" si="37"/>
        <v>129900</v>
      </c>
      <c r="AC73" s="128">
        <f t="shared" si="38"/>
        <v>0</v>
      </c>
      <c r="AD73" s="129">
        <f t="shared" si="39"/>
        <v>0</v>
      </c>
      <c r="AE73" s="5"/>
    </row>
    <row r="74" spans="1:31" s="7" customFormat="1" ht="210" customHeight="1">
      <c r="A74" s="115">
        <v>64</v>
      </c>
      <c r="B74" s="115" t="s">
        <v>124</v>
      </c>
      <c r="C74" s="116" t="s">
        <v>234</v>
      </c>
      <c r="D74" s="117" t="s">
        <v>243</v>
      </c>
      <c r="E74" s="115" t="s">
        <v>244</v>
      </c>
      <c r="F74" s="118" t="s">
        <v>92</v>
      </c>
      <c r="G74" s="119">
        <v>1</v>
      </c>
      <c r="H74" s="120" t="s">
        <v>99</v>
      </c>
      <c r="I74" s="149" t="s">
        <v>245</v>
      </c>
      <c r="J74" s="150">
        <v>38237</v>
      </c>
      <c r="K74" s="122">
        <f t="shared" si="22"/>
        <v>7265.03</v>
      </c>
      <c r="L74" s="122">
        <f t="shared" si="23"/>
        <v>45502.03</v>
      </c>
      <c r="M74" s="122">
        <f t="shared" si="24"/>
        <v>38237</v>
      </c>
      <c r="N74" s="122">
        <f t="shared" si="25"/>
        <v>45502.03</v>
      </c>
      <c r="O74" s="123" t="s">
        <v>246</v>
      </c>
      <c r="P74" s="124">
        <v>45000</v>
      </c>
      <c r="Q74" s="124">
        <v>0</v>
      </c>
      <c r="R74" s="124">
        <f t="shared" si="27"/>
        <v>45000</v>
      </c>
      <c r="S74" s="124">
        <f t="shared" si="28"/>
        <v>45000</v>
      </c>
      <c r="T74" s="124">
        <f t="shared" si="29"/>
        <v>45000</v>
      </c>
      <c r="U74" s="125" t="s">
        <v>247</v>
      </c>
      <c r="V74" s="126">
        <v>41932.769999999997</v>
      </c>
      <c r="W74" s="126">
        <f t="shared" si="30"/>
        <v>7967.2262999999994</v>
      </c>
      <c r="X74" s="126">
        <f t="shared" si="31"/>
        <v>49899.996299999999</v>
      </c>
      <c r="Y74" s="126">
        <f t="shared" si="32"/>
        <v>41932.769999999997</v>
      </c>
      <c r="Z74" s="126">
        <f t="shared" si="33"/>
        <v>49899.996299999999</v>
      </c>
      <c r="AA74" s="127">
        <f t="shared" si="36"/>
        <v>46801</v>
      </c>
      <c r="AB74" s="127">
        <f t="shared" si="37"/>
        <v>46801</v>
      </c>
      <c r="AC74" s="128">
        <f t="shared" si="38"/>
        <v>2696</v>
      </c>
      <c r="AD74" s="129">
        <f t="shared" si="39"/>
        <v>5.7605606717805173E-2</v>
      </c>
      <c r="AE74" s="5"/>
    </row>
    <row r="75" spans="1:31" s="7" customFormat="1" ht="168" customHeight="1">
      <c r="A75" s="115">
        <v>65</v>
      </c>
      <c r="B75" s="115" t="s">
        <v>124</v>
      </c>
      <c r="C75" s="116" t="s">
        <v>234</v>
      </c>
      <c r="D75" s="151" t="s">
        <v>248</v>
      </c>
      <c r="E75" s="152" t="s">
        <v>249</v>
      </c>
      <c r="F75" s="118" t="s">
        <v>92</v>
      </c>
      <c r="G75" s="119">
        <v>1</v>
      </c>
      <c r="H75" s="120" t="s">
        <v>99</v>
      </c>
      <c r="I75" s="121" t="s">
        <v>250</v>
      </c>
      <c r="J75" s="122">
        <v>18000</v>
      </c>
      <c r="K75" s="122">
        <f t="shared" si="22"/>
        <v>3420</v>
      </c>
      <c r="L75" s="122">
        <f t="shared" si="23"/>
        <v>21420</v>
      </c>
      <c r="M75" s="122">
        <f t="shared" si="24"/>
        <v>18000</v>
      </c>
      <c r="N75" s="122">
        <f t="shared" si="25"/>
        <v>21420</v>
      </c>
      <c r="O75" s="123" t="s">
        <v>93</v>
      </c>
      <c r="P75" s="124">
        <v>17226.89075630252</v>
      </c>
      <c r="Q75" s="124">
        <f t="shared" si="26"/>
        <v>3273.1092436974791</v>
      </c>
      <c r="R75" s="124">
        <f t="shared" si="27"/>
        <v>20500</v>
      </c>
      <c r="S75" s="124">
        <f t="shared" si="28"/>
        <v>17226.89075630252</v>
      </c>
      <c r="T75" s="124">
        <f t="shared" si="29"/>
        <v>20500</v>
      </c>
      <c r="U75" s="125" t="s">
        <v>94</v>
      </c>
      <c r="V75" s="126">
        <v>25000</v>
      </c>
      <c r="W75" s="126"/>
      <c r="X75" s="126">
        <f t="shared" si="31"/>
        <v>25000</v>
      </c>
      <c r="Y75" s="126">
        <f t="shared" si="32"/>
        <v>25000</v>
      </c>
      <c r="Z75" s="126">
        <f t="shared" si="33"/>
        <v>25000</v>
      </c>
      <c r="AA75" s="127">
        <f t="shared" si="36"/>
        <v>22307</v>
      </c>
      <c r="AB75" s="127">
        <f t="shared" si="37"/>
        <v>22307</v>
      </c>
      <c r="AC75" s="128">
        <f t="shared" si="38"/>
        <v>2377</v>
      </c>
      <c r="AD75" s="129">
        <f t="shared" si="39"/>
        <v>0.10655847940108486</v>
      </c>
      <c r="AE75" s="5"/>
    </row>
    <row r="76" spans="1:31" s="7" customFormat="1" ht="378" customHeight="1">
      <c r="A76" s="115">
        <v>66</v>
      </c>
      <c r="B76" s="115" t="s">
        <v>124</v>
      </c>
      <c r="C76" s="116" t="s">
        <v>234</v>
      </c>
      <c r="D76" s="117" t="s">
        <v>251</v>
      </c>
      <c r="E76" s="115" t="s">
        <v>252</v>
      </c>
      <c r="F76" s="118" t="s">
        <v>92</v>
      </c>
      <c r="G76" s="119">
        <v>1</v>
      </c>
      <c r="H76" s="120" t="s">
        <v>99</v>
      </c>
      <c r="I76" s="121" t="s">
        <v>49</v>
      </c>
      <c r="J76" s="122">
        <v>180000</v>
      </c>
      <c r="K76" s="122">
        <f t="shared" si="22"/>
        <v>34200</v>
      </c>
      <c r="L76" s="122">
        <f t="shared" si="23"/>
        <v>214200</v>
      </c>
      <c r="M76" s="122">
        <f t="shared" si="24"/>
        <v>180000</v>
      </c>
      <c r="N76" s="122">
        <f t="shared" si="25"/>
        <v>214200</v>
      </c>
      <c r="O76" s="123" t="s">
        <v>60</v>
      </c>
      <c r="P76" s="124">
        <v>231250</v>
      </c>
      <c r="Q76" s="124">
        <f t="shared" si="26"/>
        <v>43937.5</v>
      </c>
      <c r="R76" s="124">
        <f t="shared" si="27"/>
        <v>275187.5</v>
      </c>
      <c r="S76" s="124">
        <f t="shared" si="28"/>
        <v>231250</v>
      </c>
      <c r="T76" s="124">
        <f t="shared" si="29"/>
        <v>275187.5</v>
      </c>
      <c r="U76" s="125" t="s">
        <v>128</v>
      </c>
      <c r="V76" s="126">
        <v>250000</v>
      </c>
      <c r="W76" s="126">
        <f t="shared" si="30"/>
        <v>47500</v>
      </c>
      <c r="X76" s="126">
        <f t="shared" si="31"/>
        <v>297500</v>
      </c>
      <c r="Y76" s="126">
        <f t="shared" si="32"/>
        <v>250000</v>
      </c>
      <c r="Z76" s="126">
        <f t="shared" si="33"/>
        <v>297500</v>
      </c>
      <c r="AA76" s="127">
        <f t="shared" si="36"/>
        <v>262296</v>
      </c>
      <c r="AB76" s="127">
        <f t="shared" si="37"/>
        <v>262296</v>
      </c>
      <c r="AC76" s="128">
        <f t="shared" si="38"/>
        <v>43120</v>
      </c>
      <c r="AD76" s="129">
        <f t="shared" si="39"/>
        <v>0.16439442461951384</v>
      </c>
      <c r="AE76" s="5"/>
    </row>
    <row r="77" spans="1:31" s="7" customFormat="1" ht="168" customHeight="1">
      <c r="A77" s="115">
        <v>67</v>
      </c>
      <c r="B77" s="115" t="s">
        <v>124</v>
      </c>
      <c r="C77" s="116" t="s">
        <v>253</v>
      </c>
      <c r="D77" s="117" t="s">
        <v>254</v>
      </c>
      <c r="E77" s="115" t="s">
        <v>255</v>
      </c>
      <c r="F77" s="118" t="s">
        <v>92</v>
      </c>
      <c r="G77" s="119">
        <v>10</v>
      </c>
      <c r="H77" s="120" t="s">
        <v>99</v>
      </c>
      <c r="I77" s="121" t="s">
        <v>198</v>
      </c>
      <c r="J77" s="122">
        <v>24369.75</v>
      </c>
      <c r="K77" s="122">
        <f t="shared" si="22"/>
        <v>4630.2524999999996</v>
      </c>
      <c r="L77" s="122">
        <f t="shared" si="23"/>
        <v>29000.002499999999</v>
      </c>
      <c r="M77" s="122">
        <f t="shared" si="24"/>
        <v>243697.5</v>
      </c>
      <c r="N77" s="122">
        <f t="shared" si="25"/>
        <v>290000.02499999997</v>
      </c>
      <c r="O77" s="123" t="s">
        <v>237</v>
      </c>
      <c r="P77" s="124">
        <v>18487.394957983193</v>
      </c>
      <c r="Q77" s="124">
        <f t="shared" si="26"/>
        <v>3512.6050420168067</v>
      </c>
      <c r="R77" s="124">
        <f t="shared" si="27"/>
        <v>22000</v>
      </c>
      <c r="S77" s="124">
        <f t="shared" si="28"/>
        <v>184873.94957983194</v>
      </c>
      <c r="T77" s="124">
        <f t="shared" si="29"/>
        <v>220000</v>
      </c>
      <c r="U77" s="125" t="s">
        <v>256</v>
      </c>
      <c r="V77" s="126">
        <v>19327.731092436974</v>
      </c>
      <c r="W77" s="126">
        <f t="shared" si="30"/>
        <v>3672.2689075630251</v>
      </c>
      <c r="X77" s="126">
        <f t="shared" si="31"/>
        <v>23000</v>
      </c>
      <c r="Y77" s="126">
        <f t="shared" si="32"/>
        <v>193277.31092436973</v>
      </c>
      <c r="Z77" s="126">
        <f t="shared" si="33"/>
        <v>230000</v>
      </c>
      <c r="AA77" s="127">
        <f t="shared" si="36"/>
        <v>24667</v>
      </c>
      <c r="AB77" s="127">
        <f t="shared" si="37"/>
        <v>246670</v>
      </c>
      <c r="AC77" s="128">
        <f t="shared" si="38"/>
        <v>37859</v>
      </c>
      <c r="AD77" s="129">
        <f t="shared" si="39"/>
        <v>0.15348035837353549</v>
      </c>
      <c r="AE77" s="5"/>
    </row>
    <row r="78" spans="1:31" s="7" customFormat="1" ht="168" customHeight="1">
      <c r="A78" s="115">
        <v>68</v>
      </c>
      <c r="B78" s="115" t="s">
        <v>124</v>
      </c>
      <c r="C78" s="116" t="s">
        <v>253</v>
      </c>
      <c r="D78" s="117" t="s">
        <v>257</v>
      </c>
      <c r="E78" s="115" t="s">
        <v>258</v>
      </c>
      <c r="F78" s="118" t="s">
        <v>259</v>
      </c>
      <c r="G78" s="119">
        <v>2</v>
      </c>
      <c r="H78" s="120" t="s">
        <v>99</v>
      </c>
      <c r="I78" s="121" t="s">
        <v>49</v>
      </c>
      <c r="J78" s="122">
        <v>55000</v>
      </c>
      <c r="K78" s="122">
        <f t="shared" si="22"/>
        <v>10450</v>
      </c>
      <c r="L78" s="122">
        <f t="shared" si="23"/>
        <v>65450</v>
      </c>
      <c r="M78" s="122">
        <f t="shared" si="24"/>
        <v>110000</v>
      </c>
      <c r="N78" s="122">
        <f t="shared" si="25"/>
        <v>130900</v>
      </c>
      <c r="O78" s="123" t="s">
        <v>60</v>
      </c>
      <c r="P78" s="124">
        <v>59375</v>
      </c>
      <c r="Q78" s="124">
        <f t="shared" si="26"/>
        <v>11281.25</v>
      </c>
      <c r="R78" s="124">
        <f t="shared" si="27"/>
        <v>70656.25</v>
      </c>
      <c r="S78" s="124">
        <f t="shared" si="28"/>
        <v>118750</v>
      </c>
      <c r="T78" s="124">
        <f t="shared" si="29"/>
        <v>141312.5</v>
      </c>
      <c r="U78" s="125" t="s">
        <v>128</v>
      </c>
      <c r="V78" s="126">
        <v>45000</v>
      </c>
      <c r="W78" s="126">
        <f t="shared" si="30"/>
        <v>8550</v>
      </c>
      <c r="X78" s="126">
        <f t="shared" si="31"/>
        <v>53550</v>
      </c>
      <c r="Y78" s="126">
        <f t="shared" si="32"/>
        <v>90000</v>
      </c>
      <c r="Z78" s="126">
        <f t="shared" si="33"/>
        <v>107100</v>
      </c>
      <c r="AA78" s="127">
        <f t="shared" si="36"/>
        <v>63219</v>
      </c>
      <c r="AB78" s="127">
        <f t="shared" si="37"/>
        <v>126438</v>
      </c>
      <c r="AC78" s="128">
        <f t="shared" si="38"/>
        <v>17537</v>
      </c>
      <c r="AD78" s="129">
        <f t="shared" si="39"/>
        <v>0.13870039070532594</v>
      </c>
      <c r="AE78" s="5"/>
    </row>
    <row r="79" spans="1:31" s="7" customFormat="1" ht="168" customHeight="1">
      <c r="A79" s="115">
        <v>69</v>
      </c>
      <c r="B79" s="115" t="s">
        <v>124</v>
      </c>
      <c r="C79" s="116" t="s">
        <v>253</v>
      </c>
      <c r="D79" s="117" t="s">
        <v>260</v>
      </c>
      <c r="E79" s="115" t="s">
        <v>261</v>
      </c>
      <c r="F79" s="118" t="s">
        <v>92</v>
      </c>
      <c r="G79" s="119">
        <v>5</v>
      </c>
      <c r="H79" s="120" t="s">
        <v>99</v>
      </c>
      <c r="I79" s="121" t="s">
        <v>51</v>
      </c>
      <c r="J79" s="122">
        <v>82500</v>
      </c>
      <c r="K79" s="122">
        <f t="shared" si="22"/>
        <v>15675</v>
      </c>
      <c r="L79" s="122">
        <f t="shared" si="23"/>
        <v>98175</v>
      </c>
      <c r="M79" s="122">
        <f t="shared" si="24"/>
        <v>412500</v>
      </c>
      <c r="N79" s="122">
        <f t="shared" si="25"/>
        <v>490875</v>
      </c>
      <c r="O79" s="123" t="s">
        <v>60</v>
      </c>
      <c r="P79" s="124">
        <v>82500</v>
      </c>
      <c r="Q79" s="124">
        <f t="shared" si="26"/>
        <v>15675</v>
      </c>
      <c r="R79" s="124">
        <f t="shared" si="27"/>
        <v>98175</v>
      </c>
      <c r="S79" s="124">
        <f t="shared" si="28"/>
        <v>412500</v>
      </c>
      <c r="T79" s="124">
        <f t="shared" si="29"/>
        <v>490875</v>
      </c>
      <c r="U79" s="125" t="s">
        <v>50</v>
      </c>
      <c r="V79" s="126">
        <v>82500</v>
      </c>
      <c r="W79" s="126">
        <f t="shared" si="30"/>
        <v>15675</v>
      </c>
      <c r="X79" s="126">
        <f t="shared" si="31"/>
        <v>98175</v>
      </c>
      <c r="Y79" s="126">
        <f t="shared" si="32"/>
        <v>412500</v>
      </c>
      <c r="Z79" s="126">
        <f t="shared" si="33"/>
        <v>490875</v>
      </c>
      <c r="AA79" s="127">
        <f t="shared" si="36"/>
        <v>98175</v>
      </c>
      <c r="AB79" s="127">
        <f t="shared" si="37"/>
        <v>490875</v>
      </c>
      <c r="AC79" s="128">
        <f t="shared" si="38"/>
        <v>0</v>
      </c>
      <c r="AD79" s="129">
        <f t="shared" si="39"/>
        <v>0</v>
      </c>
      <c r="AE79" s="5"/>
    </row>
    <row r="80" spans="1:31" s="7" customFormat="1" ht="168" customHeight="1">
      <c r="A80" s="115">
        <v>70</v>
      </c>
      <c r="B80" s="115" t="s">
        <v>124</v>
      </c>
      <c r="C80" s="116" t="s">
        <v>253</v>
      </c>
      <c r="D80" s="117" t="s">
        <v>262</v>
      </c>
      <c r="E80" s="115" t="s">
        <v>263</v>
      </c>
      <c r="F80" s="118" t="s">
        <v>92</v>
      </c>
      <c r="G80" s="119">
        <v>30</v>
      </c>
      <c r="H80" s="120" t="s">
        <v>99</v>
      </c>
      <c r="I80" s="121" t="s">
        <v>264</v>
      </c>
      <c r="J80" s="122">
        <v>8000</v>
      </c>
      <c r="K80" s="122">
        <f t="shared" si="22"/>
        <v>1520</v>
      </c>
      <c r="L80" s="122">
        <f t="shared" si="23"/>
        <v>9520</v>
      </c>
      <c r="M80" s="122">
        <f t="shared" si="24"/>
        <v>240000</v>
      </c>
      <c r="N80" s="122">
        <f t="shared" si="25"/>
        <v>285600</v>
      </c>
      <c r="O80" s="153" t="s">
        <v>265</v>
      </c>
      <c r="P80" s="154">
        <v>6722.69</v>
      </c>
      <c r="Q80" s="155">
        <v>1277</v>
      </c>
      <c r="R80" s="124">
        <f t="shared" si="27"/>
        <v>7999.69</v>
      </c>
      <c r="S80" s="124">
        <f t="shared" si="28"/>
        <v>201680.69999999998</v>
      </c>
      <c r="T80" s="124">
        <f t="shared" si="29"/>
        <v>239990.69999999998</v>
      </c>
      <c r="U80" s="125" t="s">
        <v>266</v>
      </c>
      <c r="V80" s="126">
        <v>6720</v>
      </c>
      <c r="W80" s="126">
        <f t="shared" si="30"/>
        <v>1276.8</v>
      </c>
      <c r="X80" s="126">
        <f t="shared" si="31"/>
        <v>7996.8</v>
      </c>
      <c r="Y80" s="126">
        <f t="shared" si="32"/>
        <v>201600</v>
      </c>
      <c r="Z80" s="126">
        <f t="shared" si="33"/>
        <v>239904</v>
      </c>
      <c r="AA80" s="127">
        <f t="shared" si="36"/>
        <v>8505</v>
      </c>
      <c r="AB80" s="127">
        <f t="shared" si="37"/>
        <v>255150</v>
      </c>
      <c r="AC80" s="128">
        <f t="shared" si="38"/>
        <v>26358</v>
      </c>
      <c r="AD80" s="129">
        <f t="shared" si="39"/>
        <v>0.10330393885949442</v>
      </c>
      <c r="AE80" s="5"/>
    </row>
    <row r="81" spans="1:31" s="7" customFormat="1" ht="168" customHeight="1">
      <c r="A81" s="115">
        <v>71</v>
      </c>
      <c r="B81" s="115" t="s">
        <v>124</v>
      </c>
      <c r="C81" s="116" t="s">
        <v>253</v>
      </c>
      <c r="D81" s="117" t="s">
        <v>267</v>
      </c>
      <c r="E81" s="115" t="s">
        <v>268</v>
      </c>
      <c r="F81" s="118" t="s">
        <v>92</v>
      </c>
      <c r="G81" s="119">
        <v>5</v>
      </c>
      <c r="H81" s="120" t="s">
        <v>99</v>
      </c>
      <c r="I81" s="121" t="s">
        <v>51</v>
      </c>
      <c r="J81" s="122">
        <v>28000</v>
      </c>
      <c r="K81" s="122">
        <f t="shared" si="22"/>
        <v>5320</v>
      </c>
      <c r="L81" s="122">
        <f t="shared" si="23"/>
        <v>33320</v>
      </c>
      <c r="M81" s="122">
        <f t="shared" si="24"/>
        <v>140000</v>
      </c>
      <c r="N81" s="122">
        <f t="shared" si="25"/>
        <v>166600</v>
      </c>
      <c r="O81" s="123" t="s">
        <v>60</v>
      </c>
      <c r="P81" s="124">
        <v>28750</v>
      </c>
      <c r="Q81" s="124">
        <f t="shared" si="26"/>
        <v>5462.5</v>
      </c>
      <c r="R81" s="124">
        <f t="shared" si="27"/>
        <v>34212.5</v>
      </c>
      <c r="S81" s="124">
        <f t="shared" si="28"/>
        <v>143750</v>
      </c>
      <c r="T81" s="124">
        <f t="shared" si="29"/>
        <v>171062.5</v>
      </c>
      <c r="U81" s="125" t="s">
        <v>128</v>
      </c>
      <c r="V81" s="126">
        <v>25000</v>
      </c>
      <c r="W81" s="126">
        <f t="shared" si="30"/>
        <v>4750</v>
      </c>
      <c r="X81" s="126">
        <f t="shared" si="31"/>
        <v>29750</v>
      </c>
      <c r="Y81" s="126">
        <f t="shared" si="32"/>
        <v>125000</v>
      </c>
      <c r="Z81" s="126">
        <f t="shared" si="33"/>
        <v>148750</v>
      </c>
      <c r="AA81" s="127">
        <f t="shared" si="36"/>
        <v>32428</v>
      </c>
      <c r="AB81" s="127">
        <f t="shared" si="37"/>
        <v>162140</v>
      </c>
      <c r="AC81" s="128">
        <f t="shared" si="38"/>
        <v>11807</v>
      </c>
      <c r="AD81" s="129">
        <f t="shared" si="39"/>
        <v>7.2819785370667328E-2</v>
      </c>
      <c r="AE81" s="5"/>
    </row>
    <row r="82" spans="1:31" s="7" customFormat="1" ht="168" customHeight="1">
      <c r="A82" s="115">
        <v>72</v>
      </c>
      <c r="B82" s="115" t="s">
        <v>124</v>
      </c>
      <c r="C82" s="116" t="s">
        <v>253</v>
      </c>
      <c r="D82" s="117" t="s">
        <v>269</v>
      </c>
      <c r="E82" s="115" t="s">
        <v>270</v>
      </c>
      <c r="F82" s="118" t="s">
        <v>92</v>
      </c>
      <c r="G82" s="119">
        <v>5</v>
      </c>
      <c r="H82" s="120" t="s">
        <v>99</v>
      </c>
      <c r="I82" s="121" t="s">
        <v>213</v>
      </c>
      <c r="J82" s="122">
        <v>29411.764705882353</v>
      </c>
      <c r="K82" s="122">
        <f t="shared" si="22"/>
        <v>5588.2352941176468</v>
      </c>
      <c r="L82" s="122">
        <f t="shared" si="23"/>
        <v>35000</v>
      </c>
      <c r="M82" s="122">
        <f t="shared" si="24"/>
        <v>147058.82352941178</v>
      </c>
      <c r="N82" s="122">
        <f t="shared" si="25"/>
        <v>175000</v>
      </c>
      <c r="O82" s="123" t="s">
        <v>78</v>
      </c>
      <c r="P82" s="124">
        <v>37500</v>
      </c>
      <c r="Q82" s="124">
        <f t="shared" si="26"/>
        <v>7125</v>
      </c>
      <c r="R82" s="124">
        <f t="shared" si="27"/>
        <v>44625</v>
      </c>
      <c r="S82" s="124">
        <f t="shared" si="28"/>
        <v>187500</v>
      </c>
      <c r="T82" s="124">
        <f t="shared" si="29"/>
        <v>223125</v>
      </c>
      <c r="U82" s="125" t="s">
        <v>271</v>
      </c>
      <c r="V82" s="126">
        <v>29327.731092436978</v>
      </c>
      <c r="W82" s="126">
        <f t="shared" si="30"/>
        <v>5572.268907563026</v>
      </c>
      <c r="X82" s="126">
        <f t="shared" si="31"/>
        <v>34900</v>
      </c>
      <c r="Y82" s="126">
        <f t="shared" si="32"/>
        <v>146638.65546218489</v>
      </c>
      <c r="Z82" s="126">
        <f t="shared" si="33"/>
        <v>174500</v>
      </c>
      <c r="AA82" s="127">
        <f t="shared" si="36"/>
        <v>38175</v>
      </c>
      <c r="AB82" s="127">
        <f t="shared" si="37"/>
        <v>190875</v>
      </c>
      <c r="AC82" s="128">
        <f t="shared" si="38"/>
        <v>27930</v>
      </c>
      <c r="AD82" s="129">
        <f t="shared" si="39"/>
        <v>0.1463261296660118</v>
      </c>
      <c r="AE82" s="5"/>
    </row>
    <row r="83" spans="1:31" s="7" customFormat="1" ht="168" customHeight="1">
      <c r="A83" s="115">
        <v>73</v>
      </c>
      <c r="B83" s="115" t="s">
        <v>124</v>
      </c>
      <c r="C83" s="116" t="s">
        <v>253</v>
      </c>
      <c r="D83" s="117" t="s">
        <v>272</v>
      </c>
      <c r="E83" s="115" t="s">
        <v>273</v>
      </c>
      <c r="F83" s="118" t="s">
        <v>92</v>
      </c>
      <c r="G83" s="119">
        <v>1</v>
      </c>
      <c r="H83" s="120" t="s">
        <v>99</v>
      </c>
      <c r="I83" s="121" t="s">
        <v>274</v>
      </c>
      <c r="J83" s="122">
        <v>2352857.14</v>
      </c>
      <c r="K83" s="122">
        <f t="shared" ref="K83:K108" si="65">J83*19%</f>
        <v>447042.85660000006</v>
      </c>
      <c r="L83" s="122">
        <f t="shared" ref="L83:L108" si="66">J83+K83</f>
        <v>2799899.9966000002</v>
      </c>
      <c r="M83" s="122">
        <f t="shared" ref="M83:M108" si="67">IF(C83="","",(J83*G83))</f>
        <v>2352857.14</v>
      </c>
      <c r="N83" s="122">
        <f t="shared" ref="N83:N108" si="68">IF(C83="","",(L83*G83))</f>
        <v>2799899.9966000002</v>
      </c>
      <c r="O83" s="123" t="s">
        <v>275</v>
      </c>
      <c r="P83" s="124">
        <v>2268907.56</v>
      </c>
      <c r="Q83" s="124">
        <f t="shared" ref="Q83:Q108" si="69">P83*19%</f>
        <v>431092.43640000001</v>
      </c>
      <c r="R83" s="124">
        <f t="shared" ref="R83:R108" si="70">P83+Q83</f>
        <v>2699999.9964000001</v>
      </c>
      <c r="S83" s="124">
        <f t="shared" ref="S83:S108" si="71">IF(C83="","",(P83*G83))</f>
        <v>2268907.56</v>
      </c>
      <c r="T83" s="124">
        <f t="shared" ref="T83:T108" si="72">IF(C83="","",(R83*G83))</f>
        <v>2699999.9964000001</v>
      </c>
      <c r="U83" s="125" t="s">
        <v>276</v>
      </c>
      <c r="V83" s="126">
        <v>2168067.23</v>
      </c>
      <c r="W83" s="126">
        <f t="shared" ref="W83:W108" si="73">V83*19%</f>
        <v>411932.77370000002</v>
      </c>
      <c r="X83" s="126">
        <f t="shared" ref="X83:X108" si="74">V83+W83</f>
        <v>2580000.0037000002</v>
      </c>
      <c r="Y83" s="126">
        <f t="shared" ref="Y83:Y108" si="75">IF(C83="","",(V83*G83))</f>
        <v>2168067.23</v>
      </c>
      <c r="Z83" s="126">
        <f t="shared" ref="Z83:Z108" si="76">IF(C83="","",(X83*G83))</f>
        <v>2580000.0037000002</v>
      </c>
      <c r="AA83" s="127">
        <f t="shared" ref="AA83:AA108" si="77">IF(A83="","",ROUND(AVERAGE(L83,R83,X83),0))</f>
        <v>2693300</v>
      </c>
      <c r="AB83" s="127">
        <f t="shared" ref="AB83:AB108" si="78">IF(C83="","",AA83*G83)</f>
        <v>2693300</v>
      </c>
      <c r="AC83" s="128">
        <f t="shared" ref="AC83:AC108" si="79">IF(C83="","",ROUND(STDEV(N83,T83,Z83),0))</f>
        <v>110103</v>
      </c>
      <c r="AD83" s="129">
        <f t="shared" ref="AD83:AD108" si="80">IF(C83="","",(AC83/AB83))</f>
        <v>4.0880332677384619E-2</v>
      </c>
      <c r="AE83" s="5"/>
    </row>
    <row r="84" spans="1:31" s="7" customFormat="1" ht="315" customHeight="1">
      <c r="A84" s="115">
        <v>74</v>
      </c>
      <c r="B84" s="115" t="s">
        <v>124</v>
      </c>
      <c r="C84" s="116" t="s">
        <v>253</v>
      </c>
      <c r="D84" s="117" t="s">
        <v>277</v>
      </c>
      <c r="E84" s="115" t="s">
        <v>278</v>
      </c>
      <c r="F84" s="118" t="s">
        <v>92</v>
      </c>
      <c r="G84" s="119">
        <v>15</v>
      </c>
      <c r="H84" s="120" t="s">
        <v>99</v>
      </c>
      <c r="I84" s="121" t="s">
        <v>62</v>
      </c>
      <c r="J84" s="122">
        <v>57000</v>
      </c>
      <c r="K84" s="122">
        <f t="shared" si="65"/>
        <v>10830</v>
      </c>
      <c r="L84" s="122">
        <f t="shared" si="66"/>
        <v>67830</v>
      </c>
      <c r="M84" s="122">
        <f t="shared" si="67"/>
        <v>855000</v>
      </c>
      <c r="N84" s="122">
        <f t="shared" si="68"/>
        <v>1017450</v>
      </c>
      <c r="O84" s="123" t="s">
        <v>51</v>
      </c>
      <c r="P84" s="124">
        <v>55000</v>
      </c>
      <c r="Q84" s="124">
        <f t="shared" si="69"/>
        <v>10450</v>
      </c>
      <c r="R84" s="124">
        <f t="shared" si="70"/>
        <v>65450</v>
      </c>
      <c r="S84" s="124">
        <f t="shared" si="71"/>
        <v>825000</v>
      </c>
      <c r="T84" s="124">
        <f t="shared" si="72"/>
        <v>981750</v>
      </c>
      <c r="U84" s="125" t="s">
        <v>128</v>
      </c>
      <c r="V84" s="126">
        <v>75000</v>
      </c>
      <c r="W84" s="126">
        <f t="shared" si="73"/>
        <v>14250</v>
      </c>
      <c r="X84" s="126">
        <f t="shared" si="74"/>
        <v>89250</v>
      </c>
      <c r="Y84" s="126">
        <f t="shared" si="75"/>
        <v>1125000</v>
      </c>
      <c r="Z84" s="126">
        <f t="shared" si="76"/>
        <v>1338750</v>
      </c>
      <c r="AA84" s="127">
        <f t="shared" si="77"/>
        <v>74177</v>
      </c>
      <c r="AB84" s="127">
        <f t="shared" si="78"/>
        <v>1112655</v>
      </c>
      <c r="AC84" s="128">
        <f t="shared" si="79"/>
        <v>196620</v>
      </c>
      <c r="AD84" s="129">
        <f t="shared" si="80"/>
        <v>0.17671245803955404</v>
      </c>
      <c r="AE84" s="5"/>
    </row>
    <row r="85" spans="1:31" s="7" customFormat="1" ht="409.6" customHeight="1">
      <c r="A85" s="115">
        <v>75</v>
      </c>
      <c r="B85" s="115" t="s">
        <v>124</v>
      </c>
      <c r="C85" s="116" t="s">
        <v>253</v>
      </c>
      <c r="D85" s="117" t="s">
        <v>279</v>
      </c>
      <c r="E85" s="115" t="s">
        <v>280</v>
      </c>
      <c r="F85" s="118" t="s">
        <v>92</v>
      </c>
      <c r="G85" s="119">
        <v>200</v>
      </c>
      <c r="H85" s="120" t="s">
        <v>99</v>
      </c>
      <c r="I85" s="121" t="s">
        <v>161</v>
      </c>
      <c r="J85" s="122">
        <v>65000</v>
      </c>
      <c r="K85" s="122">
        <f t="shared" si="65"/>
        <v>12350</v>
      </c>
      <c r="L85" s="122">
        <f t="shared" si="66"/>
        <v>77350</v>
      </c>
      <c r="M85" s="122">
        <f t="shared" si="67"/>
        <v>13000000</v>
      </c>
      <c r="N85" s="122">
        <f t="shared" si="68"/>
        <v>15470000</v>
      </c>
      <c r="O85" s="123" t="s">
        <v>73</v>
      </c>
      <c r="P85" s="124">
        <v>95000</v>
      </c>
      <c r="Q85" s="124">
        <f t="shared" si="69"/>
        <v>18050</v>
      </c>
      <c r="R85" s="124">
        <f t="shared" si="70"/>
        <v>113050</v>
      </c>
      <c r="S85" s="124">
        <f t="shared" si="71"/>
        <v>19000000</v>
      </c>
      <c r="T85" s="124">
        <f t="shared" si="72"/>
        <v>22610000</v>
      </c>
      <c r="U85" s="125" t="s">
        <v>51</v>
      </c>
      <c r="V85" s="126">
        <v>78000</v>
      </c>
      <c r="W85" s="126">
        <f t="shared" si="73"/>
        <v>14820</v>
      </c>
      <c r="X85" s="126">
        <f t="shared" si="74"/>
        <v>92820</v>
      </c>
      <c r="Y85" s="126">
        <f t="shared" si="75"/>
        <v>15600000</v>
      </c>
      <c r="Z85" s="126">
        <f t="shared" si="76"/>
        <v>18564000</v>
      </c>
      <c r="AA85" s="127">
        <f t="shared" si="77"/>
        <v>94407</v>
      </c>
      <c r="AB85" s="127">
        <f t="shared" si="78"/>
        <v>18881400</v>
      </c>
      <c r="AC85" s="128">
        <f t="shared" si="79"/>
        <v>3580562</v>
      </c>
      <c r="AD85" s="129">
        <f t="shared" si="80"/>
        <v>0.18963434914783861</v>
      </c>
      <c r="AE85" s="5"/>
    </row>
    <row r="86" spans="1:31" s="158" customFormat="1" ht="84">
      <c r="A86" s="115">
        <v>76</v>
      </c>
      <c r="B86" s="117" t="s">
        <v>281</v>
      </c>
      <c r="C86" s="116" t="s">
        <v>282</v>
      </c>
      <c r="D86" s="117" t="s">
        <v>283</v>
      </c>
      <c r="E86" s="117" t="s">
        <v>284</v>
      </c>
      <c r="F86" s="118" t="s">
        <v>285</v>
      </c>
      <c r="G86" s="156">
        <v>1</v>
      </c>
      <c r="H86" s="120" t="s">
        <v>99</v>
      </c>
      <c r="I86" s="121"/>
      <c r="J86" s="122">
        <v>7000000</v>
      </c>
      <c r="K86" s="122"/>
      <c r="L86" s="122">
        <f t="shared" ref="L86" si="81">J86+K86</f>
        <v>7000000</v>
      </c>
      <c r="M86" s="122">
        <f t="shared" ref="M86" si="82">IF(C86="","",(J86*G86))</f>
        <v>7000000</v>
      </c>
      <c r="N86" s="122">
        <f t="shared" ref="N86" si="83">IF(C86="","",(L86*G86))</f>
        <v>7000000</v>
      </c>
      <c r="O86" s="123"/>
      <c r="P86" s="124">
        <v>7000000</v>
      </c>
      <c r="Q86" s="124"/>
      <c r="R86" s="124">
        <f t="shared" ref="R86" si="84">P86+Q86</f>
        <v>7000000</v>
      </c>
      <c r="S86" s="124">
        <f t="shared" ref="S86" si="85">IF(C86="","",(P86*G86))</f>
        <v>7000000</v>
      </c>
      <c r="T86" s="124">
        <f t="shared" ref="T86" si="86">IF(C86="","",(R86*G86))</f>
        <v>7000000</v>
      </c>
      <c r="U86" s="125"/>
      <c r="V86" s="126">
        <v>7000000</v>
      </c>
      <c r="W86" s="126"/>
      <c r="X86" s="126">
        <f t="shared" ref="X86" si="87">V86+W86</f>
        <v>7000000</v>
      </c>
      <c r="Y86" s="126">
        <f t="shared" ref="Y86" si="88">IF(C86="","",(V86*G86))</f>
        <v>7000000</v>
      </c>
      <c r="Z86" s="126">
        <f t="shared" ref="Z86" si="89">IF(C86="","",(X86*G86))</f>
        <v>7000000</v>
      </c>
      <c r="AA86" s="127">
        <f t="shared" ref="AA86" si="90">IF(A86="","",ROUND(AVERAGE(L86,R86,X86),0))</f>
        <v>7000000</v>
      </c>
      <c r="AB86" s="127">
        <f t="shared" ref="AB86" si="91">IF(C86="","",AA86*G86)</f>
        <v>7000000</v>
      </c>
      <c r="AC86" s="128">
        <f t="shared" ref="AC86" si="92">IF(C86="","",ROUND(STDEV(N86,T86,Z86),0))</f>
        <v>0</v>
      </c>
      <c r="AD86" s="129">
        <f t="shared" ref="AD86" si="93">IF(C86="","",(AC86/AB86))</f>
        <v>0</v>
      </c>
      <c r="AE86" s="157"/>
    </row>
    <row r="87" spans="1:31" s="7" customFormat="1" ht="231" customHeight="1">
      <c r="A87" s="115">
        <v>77</v>
      </c>
      <c r="B87" s="115" t="s">
        <v>281</v>
      </c>
      <c r="C87" s="116" t="s">
        <v>282</v>
      </c>
      <c r="D87" s="117" t="s">
        <v>286</v>
      </c>
      <c r="E87" s="115" t="s">
        <v>287</v>
      </c>
      <c r="F87" s="118" t="s">
        <v>288</v>
      </c>
      <c r="G87" s="119">
        <v>656</v>
      </c>
      <c r="H87" s="159" t="s">
        <v>48</v>
      </c>
      <c r="I87" s="121" t="s">
        <v>62</v>
      </c>
      <c r="J87" s="122">
        <v>6800</v>
      </c>
      <c r="K87" s="122">
        <f t="shared" si="65"/>
        <v>1292</v>
      </c>
      <c r="L87" s="122">
        <f t="shared" si="66"/>
        <v>8092</v>
      </c>
      <c r="M87" s="122">
        <f t="shared" si="67"/>
        <v>4460800</v>
      </c>
      <c r="N87" s="122">
        <f t="shared" si="68"/>
        <v>5308352</v>
      </c>
      <c r="O87" s="123" t="s">
        <v>50</v>
      </c>
      <c r="P87" s="124">
        <v>5611</v>
      </c>
      <c r="Q87" s="124">
        <f t="shared" si="69"/>
        <v>1066.0899999999999</v>
      </c>
      <c r="R87" s="124">
        <f t="shared" si="70"/>
        <v>6677.09</v>
      </c>
      <c r="S87" s="124">
        <f t="shared" si="71"/>
        <v>3680816</v>
      </c>
      <c r="T87" s="124">
        <f t="shared" si="72"/>
        <v>4380171.04</v>
      </c>
      <c r="U87" s="125" t="s">
        <v>51</v>
      </c>
      <c r="V87" s="126">
        <v>6500</v>
      </c>
      <c r="W87" s="126">
        <f t="shared" si="73"/>
        <v>1235</v>
      </c>
      <c r="X87" s="126">
        <f t="shared" si="74"/>
        <v>7735</v>
      </c>
      <c r="Y87" s="126">
        <f t="shared" si="75"/>
        <v>4264000</v>
      </c>
      <c r="Z87" s="126">
        <f t="shared" si="76"/>
        <v>5074160</v>
      </c>
      <c r="AA87" s="127">
        <f t="shared" si="77"/>
        <v>7501</v>
      </c>
      <c r="AB87" s="127">
        <f t="shared" si="78"/>
        <v>4920656</v>
      </c>
      <c r="AC87" s="128">
        <f t="shared" si="79"/>
        <v>482698</v>
      </c>
      <c r="AD87" s="129">
        <f t="shared" si="80"/>
        <v>9.8096270090817159E-2</v>
      </c>
      <c r="AE87" s="5"/>
    </row>
    <row r="88" spans="1:31" s="7" customFormat="1" ht="273" customHeight="1">
      <c r="A88" s="115">
        <v>78</v>
      </c>
      <c r="B88" s="115" t="s">
        <v>281</v>
      </c>
      <c r="C88" s="116" t="s">
        <v>282</v>
      </c>
      <c r="D88" s="117" t="s">
        <v>289</v>
      </c>
      <c r="E88" s="115" t="s">
        <v>290</v>
      </c>
      <c r="F88" s="118" t="s">
        <v>133</v>
      </c>
      <c r="G88" s="119">
        <v>1640</v>
      </c>
      <c r="H88" s="120" t="s">
        <v>48</v>
      </c>
      <c r="I88" s="121" t="s">
        <v>62</v>
      </c>
      <c r="J88" s="122">
        <v>3100</v>
      </c>
      <c r="K88" s="122">
        <f t="shared" si="65"/>
        <v>589</v>
      </c>
      <c r="L88" s="122">
        <f t="shared" si="66"/>
        <v>3689</v>
      </c>
      <c r="M88" s="122">
        <f t="shared" si="67"/>
        <v>5084000</v>
      </c>
      <c r="N88" s="122">
        <f t="shared" si="68"/>
        <v>6049960</v>
      </c>
      <c r="O88" s="123" t="s">
        <v>50</v>
      </c>
      <c r="P88" s="124">
        <v>3000</v>
      </c>
      <c r="Q88" s="124">
        <f t="shared" si="69"/>
        <v>570</v>
      </c>
      <c r="R88" s="124">
        <f t="shared" si="70"/>
        <v>3570</v>
      </c>
      <c r="S88" s="124">
        <f t="shared" si="71"/>
        <v>4920000</v>
      </c>
      <c r="T88" s="124">
        <f t="shared" si="72"/>
        <v>5854800</v>
      </c>
      <c r="U88" s="125" t="s">
        <v>51</v>
      </c>
      <c r="V88" s="126">
        <v>3100</v>
      </c>
      <c r="W88" s="126">
        <f t="shared" si="73"/>
        <v>589</v>
      </c>
      <c r="X88" s="126">
        <f t="shared" si="74"/>
        <v>3689</v>
      </c>
      <c r="Y88" s="126">
        <f t="shared" si="75"/>
        <v>5084000</v>
      </c>
      <c r="Z88" s="126">
        <f t="shared" si="76"/>
        <v>6049960</v>
      </c>
      <c r="AA88" s="127">
        <f t="shared" si="77"/>
        <v>3649</v>
      </c>
      <c r="AB88" s="127">
        <f t="shared" si="78"/>
        <v>5984360</v>
      </c>
      <c r="AC88" s="128">
        <f t="shared" si="79"/>
        <v>112676</v>
      </c>
      <c r="AD88" s="129">
        <f t="shared" si="80"/>
        <v>1.8828412729180732E-2</v>
      </c>
      <c r="AE88" s="5"/>
    </row>
    <row r="89" spans="1:31" s="7" customFormat="1" ht="294" customHeight="1">
      <c r="A89" s="115">
        <v>79</v>
      </c>
      <c r="B89" s="115" t="s">
        <v>281</v>
      </c>
      <c r="C89" s="116" t="s">
        <v>282</v>
      </c>
      <c r="D89" s="117" t="s">
        <v>74</v>
      </c>
      <c r="E89" s="115" t="s">
        <v>291</v>
      </c>
      <c r="F89" s="118" t="s">
        <v>133</v>
      </c>
      <c r="G89" s="119">
        <v>1640</v>
      </c>
      <c r="H89" s="120" t="s">
        <v>48</v>
      </c>
      <c r="I89" s="121" t="s">
        <v>62</v>
      </c>
      <c r="J89" s="122">
        <v>1900</v>
      </c>
      <c r="K89" s="122">
        <f t="shared" si="65"/>
        <v>361</v>
      </c>
      <c r="L89" s="122">
        <f t="shared" si="66"/>
        <v>2261</v>
      </c>
      <c r="M89" s="122">
        <f t="shared" si="67"/>
        <v>3116000</v>
      </c>
      <c r="N89" s="122">
        <f t="shared" si="68"/>
        <v>3708040</v>
      </c>
      <c r="O89" s="123" t="s">
        <v>50</v>
      </c>
      <c r="P89" s="124">
        <v>2000</v>
      </c>
      <c r="Q89" s="124">
        <f t="shared" si="69"/>
        <v>380</v>
      </c>
      <c r="R89" s="124">
        <f t="shared" si="70"/>
        <v>2380</v>
      </c>
      <c r="S89" s="124">
        <f t="shared" si="71"/>
        <v>3280000</v>
      </c>
      <c r="T89" s="124">
        <f t="shared" si="72"/>
        <v>3903200</v>
      </c>
      <c r="U89" s="125" t="s">
        <v>51</v>
      </c>
      <c r="V89" s="126">
        <v>1950</v>
      </c>
      <c r="W89" s="126">
        <f t="shared" si="73"/>
        <v>370.5</v>
      </c>
      <c r="X89" s="126">
        <f t="shared" si="74"/>
        <v>2320.5</v>
      </c>
      <c r="Y89" s="126">
        <f t="shared" si="75"/>
        <v>3198000</v>
      </c>
      <c r="Z89" s="126">
        <f t="shared" si="76"/>
        <v>3805620</v>
      </c>
      <c r="AA89" s="127">
        <f t="shared" si="77"/>
        <v>2321</v>
      </c>
      <c r="AB89" s="127">
        <f t="shared" si="78"/>
        <v>3806440</v>
      </c>
      <c r="AC89" s="128">
        <f t="shared" si="79"/>
        <v>97580</v>
      </c>
      <c r="AD89" s="129">
        <f t="shared" si="80"/>
        <v>2.5635501938819475E-2</v>
      </c>
      <c r="AE89" s="5"/>
    </row>
    <row r="90" spans="1:31" s="7" customFormat="1" ht="231" customHeight="1">
      <c r="A90" s="115">
        <v>80</v>
      </c>
      <c r="B90" s="115" t="s">
        <v>281</v>
      </c>
      <c r="C90" s="116" t="s">
        <v>282</v>
      </c>
      <c r="D90" s="117" t="s">
        <v>172</v>
      </c>
      <c r="E90" s="115" t="s">
        <v>292</v>
      </c>
      <c r="F90" s="118" t="s">
        <v>293</v>
      </c>
      <c r="G90" s="119">
        <v>5000</v>
      </c>
      <c r="H90" s="120" t="s">
        <v>48</v>
      </c>
      <c r="I90" s="121" t="s">
        <v>49</v>
      </c>
      <c r="J90" s="122">
        <v>150</v>
      </c>
      <c r="K90" s="122">
        <f t="shared" si="65"/>
        <v>28.5</v>
      </c>
      <c r="L90" s="122">
        <f t="shared" si="66"/>
        <v>178.5</v>
      </c>
      <c r="M90" s="122">
        <f t="shared" si="67"/>
        <v>750000</v>
      </c>
      <c r="N90" s="122">
        <f t="shared" si="68"/>
        <v>892500</v>
      </c>
      <c r="O90" s="123" t="s">
        <v>173</v>
      </c>
      <c r="P90" s="124">
        <v>150</v>
      </c>
      <c r="Q90" s="124">
        <f t="shared" si="69"/>
        <v>28.5</v>
      </c>
      <c r="R90" s="124">
        <f t="shared" si="70"/>
        <v>178.5</v>
      </c>
      <c r="S90" s="124">
        <f t="shared" si="71"/>
        <v>750000</v>
      </c>
      <c r="T90" s="124">
        <f t="shared" si="72"/>
        <v>892500</v>
      </c>
      <c r="U90" s="125" t="s">
        <v>62</v>
      </c>
      <c r="V90" s="126">
        <v>160</v>
      </c>
      <c r="W90" s="126">
        <f t="shared" si="73"/>
        <v>30.4</v>
      </c>
      <c r="X90" s="126">
        <f t="shared" si="74"/>
        <v>190.4</v>
      </c>
      <c r="Y90" s="126">
        <f t="shared" si="75"/>
        <v>800000</v>
      </c>
      <c r="Z90" s="126">
        <f t="shared" si="76"/>
        <v>952000</v>
      </c>
      <c r="AA90" s="127">
        <f t="shared" si="77"/>
        <v>182</v>
      </c>
      <c r="AB90" s="127">
        <f t="shared" si="78"/>
        <v>910000</v>
      </c>
      <c r="AC90" s="128">
        <f t="shared" si="79"/>
        <v>34352</v>
      </c>
      <c r="AD90" s="129">
        <f t="shared" si="80"/>
        <v>3.7749450549450551E-2</v>
      </c>
      <c r="AE90" s="5"/>
    </row>
    <row r="91" spans="1:31" s="7" customFormat="1" ht="273" customHeight="1">
      <c r="A91" s="115">
        <v>81</v>
      </c>
      <c r="B91" s="115" t="s">
        <v>281</v>
      </c>
      <c r="C91" s="116" t="s">
        <v>282</v>
      </c>
      <c r="D91" s="117" t="s">
        <v>294</v>
      </c>
      <c r="E91" s="115" t="s">
        <v>295</v>
      </c>
      <c r="F91" s="118" t="s">
        <v>133</v>
      </c>
      <c r="G91" s="119">
        <v>1640</v>
      </c>
      <c r="H91" s="120" t="s">
        <v>48</v>
      </c>
      <c r="I91" s="121" t="s">
        <v>49</v>
      </c>
      <c r="J91" s="122">
        <v>4200</v>
      </c>
      <c r="K91" s="122">
        <f t="shared" si="65"/>
        <v>798</v>
      </c>
      <c r="L91" s="122">
        <f t="shared" si="66"/>
        <v>4998</v>
      </c>
      <c r="M91" s="122">
        <f t="shared" si="67"/>
        <v>6888000</v>
      </c>
      <c r="N91" s="122">
        <f t="shared" si="68"/>
        <v>8196720</v>
      </c>
      <c r="O91" s="123" t="s">
        <v>50</v>
      </c>
      <c r="P91" s="124">
        <v>4800</v>
      </c>
      <c r="Q91" s="124">
        <f t="shared" si="69"/>
        <v>912</v>
      </c>
      <c r="R91" s="124">
        <f t="shared" si="70"/>
        <v>5712</v>
      </c>
      <c r="S91" s="124">
        <f t="shared" si="71"/>
        <v>7872000</v>
      </c>
      <c r="T91" s="124">
        <f t="shared" si="72"/>
        <v>9367680</v>
      </c>
      <c r="U91" s="125" t="s">
        <v>51</v>
      </c>
      <c r="V91" s="126">
        <v>5000</v>
      </c>
      <c r="W91" s="126">
        <f t="shared" si="73"/>
        <v>950</v>
      </c>
      <c r="X91" s="126">
        <f t="shared" si="74"/>
        <v>5950</v>
      </c>
      <c r="Y91" s="126">
        <f t="shared" si="75"/>
        <v>8200000</v>
      </c>
      <c r="Z91" s="126">
        <f t="shared" si="76"/>
        <v>9758000</v>
      </c>
      <c r="AA91" s="127">
        <f t="shared" si="77"/>
        <v>5553</v>
      </c>
      <c r="AB91" s="127">
        <f t="shared" si="78"/>
        <v>9106920</v>
      </c>
      <c r="AC91" s="128">
        <f t="shared" si="79"/>
        <v>812516</v>
      </c>
      <c r="AD91" s="129">
        <f t="shared" si="80"/>
        <v>8.9219626393994902E-2</v>
      </c>
      <c r="AE91" s="5"/>
    </row>
    <row r="92" spans="1:31" s="7" customFormat="1" ht="231" customHeight="1">
      <c r="A92" s="115">
        <v>82</v>
      </c>
      <c r="B92" s="115" t="s">
        <v>281</v>
      </c>
      <c r="C92" s="116" t="s">
        <v>282</v>
      </c>
      <c r="D92" s="117" t="s">
        <v>296</v>
      </c>
      <c r="E92" s="115" t="s">
        <v>297</v>
      </c>
      <c r="F92" s="118" t="s">
        <v>133</v>
      </c>
      <c r="G92" s="119">
        <v>20.5</v>
      </c>
      <c r="H92" s="120" t="s">
        <v>48</v>
      </c>
      <c r="I92" s="121" t="s">
        <v>50</v>
      </c>
      <c r="J92" s="122">
        <v>25000</v>
      </c>
      <c r="K92" s="122">
        <f t="shared" si="65"/>
        <v>4750</v>
      </c>
      <c r="L92" s="122">
        <f t="shared" si="66"/>
        <v>29750</v>
      </c>
      <c r="M92" s="122">
        <f t="shared" si="67"/>
        <v>512500</v>
      </c>
      <c r="N92" s="122">
        <f t="shared" si="68"/>
        <v>609875</v>
      </c>
      <c r="O92" s="123" t="s">
        <v>62</v>
      </c>
      <c r="P92" s="124">
        <v>25000</v>
      </c>
      <c r="Q92" s="124">
        <f t="shared" si="69"/>
        <v>4750</v>
      </c>
      <c r="R92" s="124">
        <f t="shared" si="70"/>
        <v>29750</v>
      </c>
      <c r="S92" s="124">
        <f t="shared" si="71"/>
        <v>512500</v>
      </c>
      <c r="T92" s="124">
        <f t="shared" si="72"/>
        <v>609875</v>
      </c>
      <c r="U92" s="125" t="s">
        <v>51</v>
      </c>
      <c r="V92" s="126">
        <v>25000</v>
      </c>
      <c r="W92" s="126">
        <f t="shared" si="73"/>
        <v>4750</v>
      </c>
      <c r="X92" s="126">
        <f t="shared" si="74"/>
        <v>29750</v>
      </c>
      <c r="Y92" s="126">
        <f t="shared" si="75"/>
        <v>512500</v>
      </c>
      <c r="Z92" s="126">
        <f t="shared" si="76"/>
        <v>609875</v>
      </c>
      <c r="AA92" s="127">
        <f t="shared" si="77"/>
        <v>29750</v>
      </c>
      <c r="AB92" s="127">
        <f t="shared" si="78"/>
        <v>609875</v>
      </c>
      <c r="AC92" s="128">
        <f t="shared" si="79"/>
        <v>0</v>
      </c>
      <c r="AD92" s="129">
        <f t="shared" si="80"/>
        <v>0</v>
      </c>
      <c r="AE92" s="5"/>
    </row>
    <row r="93" spans="1:31" s="7" customFormat="1" ht="231" customHeight="1">
      <c r="A93" s="115">
        <v>83</v>
      </c>
      <c r="B93" s="115" t="s">
        <v>281</v>
      </c>
      <c r="C93" s="116" t="s">
        <v>282</v>
      </c>
      <c r="D93" s="117" t="s">
        <v>298</v>
      </c>
      <c r="E93" s="115" t="s">
        <v>299</v>
      </c>
      <c r="F93" s="118" t="s">
        <v>133</v>
      </c>
      <c r="G93" s="156">
        <v>4100</v>
      </c>
      <c r="H93" s="120" t="s">
        <v>48</v>
      </c>
      <c r="I93" s="121" t="s">
        <v>49</v>
      </c>
      <c r="J93" s="122">
        <v>2800</v>
      </c>
      <c r="K93" s="122">
        <f t="shared" si="65"/>
        <v>532</v>
      </c>
      <c r="L93" s="122">
        <f t="shared" si="66"/>
        <v>3332</v>
      </c>
      <c r="M93" s="122">
        <f t="shared" si="67"/>
        <v>11480000</v>
      </c>
      <c r="N93" s="122">
        <f t="shared" si="68"/>
        <v>13661200</v>
      </c>
      <c r="O93" s="123" t="s">
        <v>51</v>
      </c>
      <c r="P93" s="124">
        <v>2500</v>
      </c>
      <c r="Q93" s="124">
        <f t="shared" si="69"/>
        <v>475</v>
      </c>
      <c r="R93" s="124">
        <f t="shared" si="70"/>
        <v>2975</v>
      </c>
      <c r="S93" s="124">
        <f t="shared" si="71"/>
        <v>10250000</v>
      </c>
      <c r="T93" s="124">
        <f t="shared" si="72"/>
        <v>12197500</v>
      </c>
      <c r="U93" s="125" t="s">
        <v>171</v>
      </c>
      <c r="V93" s="126">
        <v>2750</v>
      </c>
      <c r="W93" s="126">
        <f t="shared" si="73"/>
        <v>522.5</v>
      </c>
      <c r="X93" s="126">
        <f t="shared" si="74"/>
        <v>3272.5</v>
      </c>
      <c r="Y93" s="126">
        <f t="shared" si="75"/>
        <v>11275000</v>
      </c>
      <c r="Z93" s="126">
        <f t="shared" si="76"/>
        <v>13417250</v>
      </c>
      <c r="AA93" s="127">
        <f t="shared" si="77"/>
        <v>3193</v>
      </c>
      <c r="AB93" s="127">
        <f t="shared" si="78"/>
        <v>13091300</v>
      </c>
      <c r="AC93" s="128">
        <f t="shared" si="79"/>
        <v>784190</v>
      </c>
      <c r="AD93" s="129">
        <f t="shared" si="80"/>
        <v>5.9901614049024922E-2</v>
      </c>
      <c r="AE93" s="5"/>
    </row>
    <row r="94" spans="1:31" s="7" customFormat="1" ht="231" customHeight="1">
      <c r="A94" s="115">
        <v>84</v>
      </c>
      <c r="B94" s="115" t="s">
        <v>281</v>
      </c>
      <c r="C94" s="116" t="s">
        <v>282</v>
      </c>
      <c r="D94" s="117" t="s">
        <v>300</v>
      </c>
      <c r="E94" s="115" t="s">
        <v>301</v>
      </c>
      <c r="F94" s="118" t="s">
        <v>133</v>
      </c>
      <c r="G94" s="119">
        <v>41</v>
      </c>
      <c r="H94" s="120" t="s">
        <v>48</v>
      </c>
      <c r="I94" s="121" t="s">
        <v>62</v>
      </c>
      <c r="J94" s="122">
        <v>52000</v>
      </c>
      <c r="K94" s="122">
        <f t="shared" si="65"/>
        <v>9880</v>
      </c>
      <c r="L94" s="122">
        <f t="shared" si="66"/>
        <v>61880</v>
      </c>
      <c r="M94" s="122">
        <f t="shared" si="67"/>
        <v>2132000</v>
      </c>
      <c r="N94" s="122">
        <f t="shared" si="68"/>
        <v>2537080</v>
      </c>
      <c r="O94" s="123" t="s">
        <v>51</v>
      </c>
      <c r="P94" s="124">
        <v>52000</v>
      </c>
      <c r="Q94" s="124">
        <f t="shared" si="69"/>
        <v>9880</v>
      </c>
      <c r="R94" s="124">
        <f t="shared" si="70"/>
        <v>61880</v>
      </c>
      <c r="S94" s="124">
        <f t="shared" si="71"/>
        <v>2132000</v>
      </c>
      <c r="T94" s="124">
        <f t="shared" si="72"/>
        <v>2537080</v>
      </c>
      <c r="U94" s="125" t="s">
        <v>302</v>
      </c>
      <c r="V94" s="126">
        <v>51768</v>
      </c>
      <c r="W94" s="126">
        <f t="shared" si="73"/>
        <v>9835.92</v>
      </c>
      <c r="X94" s="126">
        <f t="shared" si="74"/>
        <v>61603.92</v>
      </c>
      <c r="Y94" s="126">
        <f t="shared" si="75"/>
        <v>2122488</v>
      </c>
      <c r="Z94" s="126">
        <f t="shared" si="76"/>
        <v>2525760.7199999997</v>
      </c>
      <c r="AA94" s="127">
        <f t="shared" si="77"/>
        <v>61788</v>
      </c>
      <c r="AB94" s="127">
        <f t="shared" si="78"/>
        <v>2533308</v>
      </c>
      <c r="AC94" s="128">
        <f t="shared" si="79"/>
        <v>6535</v>
      </c>
      <c r="AD94" s="129">
        <f t="shared" si="80"/>
        <v>2.5796310594684894E-3</v>
      </c>
      <c r="AE94" s="5"/>
    </row>
    <row r="95" spans="1:31" s="7" customFormat="1" ht="231" customHeight="1">
      <c r="A95" s="115">
        <v>85</v>
      </c>
      <c r="B95" s="115" t="s">
        <v>281</v>
      </c>
      <c r="C95" s="116" t="s">
        <v>282</v>
      </c>
      <c r="D95" s="117" t="s">
        <v>151</v>
      </c>
      <c r="E95" s="115" t="s">
        <v>152</v>
      </c>
      <c r="F95" s="118" t="s">
        <v>168</v>
      </c>
      <c r="G95" s="156">
        <v>48</v>
      </c>
      <c r="H95" s="120" t="s">
        <v>48</v>
      </c>
      <c r="I95" s="121" t="s">
        <v>154</v>
      </c>
      <c r="J95" s="122">
        <v>78000</v>
      </c>
      <c r="K95" s="122">
        <f t="shared" si="65"/>
        <v>14820</v>
      </c>
      <c r="L95" s="122">
        <f t="shared" si="66"/>
        <v>92820</v>
      </c>
      <c r="M95" s="122">
        <f t="shared" si="67"/>
        <v>3744000</v>
      </c>
      <c r="N95" s="122">
        <f t="shared" si="68"/>
        <v>4455360</v>
      </c>
      <c r="O95" s="123" t="s">
        <v>50</v>
      </c>
      <c r="P95" s="124">
        <v>120000</v>
      </c>
      <c r="Q95" s="124">
        <v>0</v>
      </c>
      <c r="R95" s="124">
        <f t="shared" si="70"/>
        <v>120000</v>
      </c>
      <c r="S95" s="124">
        <f t="shared" si="71"/>
        <v>5760000</v>
      </c>
      <c r="T95" s="124">
        <f t="shared" si="72"/>
        <v>5760000</v>
      </c>
      <c r="U95" s="125" t="s">
        <v>128</v>
      </c>
      <c r="V95" s="126">
        <v>96000</v>
      </c>
      <c r="W95" s="126">
        <f t="shared" si="73"/>
        <v>18240</v>
      </c>
      <c r="X95" s="126">
        <f t="shared" si="74"/>
        <v>114240</v>
      </c>
      <c r="Y95" s="126">
        <f t="shared" si="75"/>
        <v>4608000</v>
      </c>
      <c r="Z95" s="126">
        <f t="shared" si="76"/>
        <v>5483520</v>
      </c>
      <c r="AA95" s="127">
        <f t="shared" si="77"/>
        <v>109020</v>
      </c>
      <c r="AB95" s="127">
        <f t="shared" si="78"/>
        <v>5232960</v>
      </c>
      <c r="AC95" s="128">
        <f t="shared" si="79"/>
        <v>687464</v>
      </c>
      <c r="AD95" s="129">
        <f t="shared" si="80"/>
        <v>0.13137191952546934</v>
      </c>
      <c r="AE95" s="160"/>
    </row>
    <row r="96" spans="1:31" s="7" customFormat="1" ht="231" customHeight="1">
      <c r="A96" s="115">
        <v>86</v>
      </c>
      <c r="B96" s="115" t="s">
        <v>281</v>
      </c>
      <c r="C96" s="116" t="s">
        <v>282</v>
      </c>
      <c r="D96" s="117" t="s">
        <v>303</v>
      </c>
      <c r="E96" s="115" t="s">
        <v>304</v>
      </c>
      <c r="F96" s="118" t="s">
        <v>195</v>
      </c>
      <c r="G96" s="119">
        <v>1000</v>
      </c>
      <c r="H96" s="120" t="s">
        <v>48</v>
      </c>
      <c r="I96" s="121" t="s">
        <v>100</v>
      </c>
      <c r="J96" s="122">
        <v>15000</v>
      </c>
      <c r="K96" s="122">
        <f t="shared" si="65"/>
        <v>2850</v>
      </c>
      <c r="L96" s="122">
        <f t="shared" si="66"/>
        <v>17850</v>
      </c>
      <c r="M96" s="122">
        <f t="shared" si="67"/>
        <v>15000000</v>
      </c>
      <c r="N96" s="122">
        <f t="shared" si="68"/>
        <v>17850000</v>
      </c>
      <c r="O96" s="123" t="s">
        <v>101</v>
      </c>
      <c r="P96" s="124">
        <v>16200</v>
      </c>
      <c r="Q96" s="124">
        <f t="shared" si="69"/>
        <v>3078</v>
      </c>
      <c r="R96" s="124">
        <f t="shared" si="70"/>
        <v>19278</v>
      </c>
      <c r="S96" s="124">
        <f t="shared" si="71"/>
        <v>16200000</v>
      </c>
      <c r="T96" s="124">
        <f t="shared" si="72"/>
        <v>19278000</v>
      </c>
      <c r="U96" s="125" t="s">
        <v>305</v>
      </c>
      <c r="V96" s="126">
        <v>15110.92</v>
      </c>
      <c r="W96" s="126">
        <f t="shared" si="73"/>
        <v>2871.0747999999999</v>
      </c>
      <c r="X96" s="126">
        <f t="shared" si="74"/>
        <v>17981.9948</v>
      </c>
      <c r="Y96" s="126">
        <f t="shared" si="75"/>
        <v>15110920</v>
      </c>
      <c r="Z96" s="126">
        <f t="shared" si="76"/>
        <v>17981994.800000001</v>
      </c>
      <c r="AA96" s="127">
        <f t="shared" si="77"/>
        <v>18370</v>
      </c>
      <c r="AB96" s="127">
        <f t="shared" si="78"/>
        <v>18370000</v>
      </c>
      <c r="AC96" s="128">
        <f t="shared" si="79"/>
        <v>789117</v>
      </c>
      <c r="AD96" s="129">
        <f t="shared" si="80"/>
        <v>4.2956831790963525E-2</v>
      </c>
      <c r="AE96" s="5"/>
    </row>
    <row r="97" spans="1:31" s="7" customFormat="1" ht="231" customHeight="1">
      <c r="A97" s="115">
        <v>87</v>
      </c>
      <c r="B97" s="115" t="s">
        <v>281</v>
      </c>
      <c r="C97" s="116" t="s">
        <v>282</v>
      </c>
      <c r="D97" s="161" t="s">
        <v>306</v>
      </c>
      <c r="E97" s="161" t="s">
        <v>307</v>
      </c>
      <c r="F97" s="118" t="s">
        <v>92</v>
      </c>
      <c r="G97" s="119">
        <v>656</v>
      </c>
      <c r="H97" s="120" t="s">
        <v>48</v>
      </c>
      <c r="I97" s="121" t="s">
        <v>50</v>
      </c>
      <c r="J97" s="122">
        <v>12000</v>
      </c>
      <c r="K97" s="122">
        <f t="shared" si="65"/>
        <v>2280</v>
      </c>
      <c r="L97" s="122">
        <f t="shared" si="66"/>
        <v>14280</v>
      </c>
      <c r="M97" s="122">
        <f t="shared" si="67"/>
        <v>7872000</v>
      </c>
      <c r="N97" s="122">
        <f t="shared" si="68"/>
        <v>9367680</v>
      </c>
      <c r="O97" s="123" t="s">
        <v>60</v>
      </c>
      <c r="P97" s="124">
        <v>15000</v>
      </c>
      <c r="Q97" s="124">
        <f t="shared" si="69"/>
        <v>2850</v>
      </c>
      <c r="R97" s="124">
        <f t="shared" si="70"/>
        <v>17850</v>
      </c>
      <c r="S97" s="124">
        <f t="shared" si="71"/>
        <v>9840000</v>
      </c>
      <c r="T97" s="124">
        <f t="shared" si="72"/>
        <v>11709600</v>
      </c>
      <c r="U97" s="125" t="s">
        <v>51</v>
      </c>
      <c r="V97" s="126">
        <v>11500</v>
      </c>
      <c r="W97" s="126">
        <f t="shared" si="73"/>
        <v>2185</v>
      </c>
      <c r="X97" s="126">
        <f t="shared" si="74"/>
        <v>13685</v>
      </c>
      <c r="Y97" s="126">
        <f t="shared" si="75"/>
        <v>7544000</v>
      </c>
      <c r="Z97" s="126">
        <f t="shared" si="76"/>
        <v>8977360</v>
      </c>
      <c r="AA97" s="127">
        <f t="shared" si="77"/>
        <v>15272</v>
      </c>
      <c r="AB97" s="127">
        <f t="shared" si="78"/>
        <v>10018432</v>
      </c>
      <c r="AC97" s="128">
        <f t="shared" si="79"/>
        <v>1477728</v>
      </c>
      <c r="AD97" s="129">
        <f t="shared" si="80"/>
        <v>0.14750092629265737</v>
      </c>
      <c r="AE97" s="5"/>
    </row>
    <row r="98" spans="1:31" s="7" customFormat="1" ht="231" customHeight="1">
      <c r="A98" s="115">
        <v>88</v>
      </c>
      <c r="B98" s="115" t="s">
        <v>281</v>
      </c>
      <c r="C98" s="116" t="s">
        <v>282</v>
      </c>
      <c r="D98" s="117" t="s">
        <v>308</v>
      </c>
      <c r="E98" s="115" t="s">
        <v>156</v>
      </c>
      <c r="F98" s="118" t="s">
        <v>309</v>
      </c>
      <c r="G98" s="119">
        <v>500</v>
      </c>
      <c r="H98" s="120" t="s">
        <v>48</v>
      </c>
      <c r="I98" s="121" t="s">
        <v>154</v>
      </c>
      <c r="J98" s="122">
        <v>150</v>
      </c>
      <c r="K98" s="122">
        <f t="shared" si="65"/>
        <v>28.5</v>
      </c>
      <c r="L98" s="122">
        <f t="shared" si="66"/>
        <v>178.5</v>
      </c>
      <c r="M98" s="122">
        <f t="shared" si="67"/>
        <v>75000</v>
      </c>
      <c r="N98" s="122">
        <f t="shared" si="68"/>
        <v>89250</v>
      </c>
      <c r="O98" s="123" t="s">
        <v>51</v>
      </c>
      <c r="P98" s="124">
        <v>150</v>
      </c>
      <c r="Q98" s="124">
        <f t="shared" si="69"/>
        <v>28.5</v>
      </c>
      <c r="R98" s="124">
        <f t="shared" si="70"/>
        <v>178.5</v>
      </c>
      <c r="S98" s="124">
        <f t="shared" si="71"/>
        <v>75000</v>
      </c>
      <c r="T98" s="124">
        <f t="shared" si="72"/>
        <v>89250</v>
      </c>
      <c r="U98" s="125" t="s">
        <v>302</v>
      </c>
      <c r="V98" s="126">
        <v>112</v>
      </c>
      <c r="W98" s="126">
        <f t="shared" si="73"/>
        <v>21.28</v>
      </c>
      <c r="X98" s="126">
        <f t="shared" si="74"/>
        <v>133.28</v>
      </c>
      <c r="Y98" s="126">
        <f t="shared" si="75"/>
        <v>56000</v>
      </c>
      <c r="Z98" s="126">
        <f t="shared" si="76"/>
        <v>66640</v>
      </c>
      <c r="AA98" s="127">
        <f t="shared" ref="AA98" si="94">IF(A98="","",ROUND(AVERAGE(L98,R98,X98),0))</f>
        <v>163</v>
      </c>
      <c r="AB98" s="127">
        <f>IF(C98="","",AA98*G98)</f>
        <v>81500</v>
      </c>
      <c r="AC98" s="128">
        <f>IF(C98="","",ROUND(STDEV(N98,T98,Z98),0))</f>
        <v>13054</v>
      </c>
      <c r="AD98" s="129">
        <f t="shared" ref="AD98" si="95">IF(C98="","",(AC98/AB98))</f>
        <v>0.16017177914110428</v>
      </c>
      <c r="AE98" s="5"/>
    </row>
    <row r="99" spans="1:31" s="7" customFormat="1" ht="231" customHeight="1">
      <c r="A99" s="115">
        <v>89</v>
      </c>
      <c r="B99" s="115" t="s">
        <v>281</v>
      </c>
      <c r="C99" s="116" t="s">
        <v>310</v>
      </c>
      <c r="D99" s="117" t="s">
        <v>311</v>
      </c>
      <c r="E99" s="115" t="s">
        <v>312</v>
      </c>
      <c r="F99" s="118" t="s">
        <v>92</v>
      </c>
      <c r="G99" s="119">
        <v>500</v>
      </c>
      <c r="H99" s="120" t="s">
        <v>48</v>
      </c>
      <c r="I99" s="121" t="s">
        <v>49</v>
      </c>
      <c r="J99" s="122">
        <v>9000</v>
      </c>
      <c r="K99" s="122">
        <f t="shared" si="65"/>
        <v>1710</v>
      </c>
      <c r="L99" s="122">
        <f t="shared" si="66"/>
        <v>10710</v>
      </c>
      <c r="M99" s="122">
        <f t="shared" si="67"/>
        <v>4500000</v>
      </c>
      <c r="N99" s="122">
        <f t="shared" si="68"/>
        <v>5355000</v>
      </c>
      <c r="O99" s="123" t="s">
        <v>302</v>
      </c>
      <c r="P99" s="124">
        <v>11500</v>
      </c>
      <c r="Q99" s="124">
        <f t="shared" si="69"/>
        <v>2185</v>
      </c>
      <c r="R99" s="124">
        <f t="shared" si="70"/>
        <v>13685</v>
      </c>
      <c r="S99" s="124">
        <f t="shared" si="71"/>
        <v>5750000</v>
      </c>
      <c r="T99" s="124">
        <f t="shared" si="72"/>
        <v>6842500</v>
      </c>
      <c r="U99" s="125" t="s">
        <v>128</v>
      </c>
      <c r="V99" s="126">
        <v>10800</v>
      </c>
      <c r="W99" s="126">
        <f t="shared" si="73"/>
        <v>2052</v>
      </c>
      <c r="X99" s="126">
        <f t="shared" si="74"/>
        <v>12852</v>
      </c>
      <c r="Y99" s="126">
        <f t="shared" si="75"/>
        <v>5400000</v>
      </c>
      <c r="Z99" s="126">
        <f t="shared" si="76"/>
        <v>6426000</v>
      </c>
      <c r="AA99" s="127">
        <f t="shared" si="77"/>
        <v>12416</v>
      </c>
      <c r="AB99" s="127">
        <f t="shared" si="78"/>
        <v>6208000</v>
      </c>
      <c r="AC99" s="128">
        <f t="shared" si="79"/>
        <v>767373</v>
      </c>
      <c r="AD99" s="129">
        <f t="shared" si="80"/>
        <v>0.12361034149484536</v>
      </c>
      <c r="AE99" s="5"/>
    </row>
    <row r="100" spans="1:31" s="7" customFormat="1" ht="231" customHeight="1">
      <c r="A100" s="115">
        <v>90</v>
      </c>
      <c r="B100" s="115" t="s">
        <v>281</v>
      </c>
      <c r="C100" s="116" t="s">
        <v>310</v>
      </c>
      <c r="D100" s="117" t="s">
        <v>298</v>
      </c>
      <c r="E100" s="115" t="s">
        <v>299</v>
      </c>
      <c r="F100" s="118" t="s">
        <v>133</v>
      </c>
      <c r="G100" s="119">
        <v>500</v>
      </c>
      <c r="H100" s="120" t="s">
        <v>48</v>
      </c>
      <c r="I100" s="121" t="s">
        <v>49</v>
      </c>
      <c r="J100" s="122">
        <v>2800</v>
      </c>
      <c r="K100" s="122">
        <f t="shared" si="65"/>
        <v>532</v>
      </c>
      <c r="L100" s="122">
        <f t="shared" si="66"/>
        <v>3332</v>
      </c>
      <c r="M100" s="122">
        <f t="shared" si="67"/>
        <v>1400000</v>
      </c>
      <c r="N100" s="122">
        <f t="shared" si="68"/>
        <v>1666000</v>
      </c>
      <c r="O100" s="123" t="s">
        <v>51</v>
      </c>
      <c r="P100" s="124">
        <v>2500</v>
      </c>
      <c r="Q100" s="124">
        <f t="shared" si="69"/>
        <v>475</v>
      </c>
      <c r="R100" s="124">
        <f t="shared" si="70"/>
        <v>2975</v>
      </c>
      <c r="S100" s="124">
        <f t="shared" si="71"/>
        <v>1250000</v>
      </c>
      <c r="T100" s="124">
        <f t="shared" si="72"/>
        <v>1487500</v>
      </c>
      <c r="U100" s="125" t="s">
        <v>171</v>
      </c>
      <c r="V100" s="126">
        <v>2750</v>
      </c>
      <c r="W100" s="126">
        <f t="shared" si="73"/>
        <v>522.5</v>
      </c>
      <c r="X100" s="126">
        <f t="shared" si="74"/>
        <v>3272.5</v>
      </c>
      <c r="Y100" s="126">
        <f t="shared" si="75"/>
        <v>1375000</v>
      </c>
      <c r="Z100" s="126">
        <f t="shared" si="76"/>
        <v>1636250</v>
      </c>
      <c r="AA100" s="127">
        <f t="shared" si="77"/>
        <v>3193</v>
      </c>
      <c r="AB100" s="127">
        <f t="shared" si="78"/>
        <v>1596500</v>
      </c>
      <c r="AC100" s="128">
        <f t="shared" si="79"/>
        <v>95633</v>
      </c>
      <c r="AD100" s="129">
        <f t="shared" si="80"/>
        <v>5.9901659880989666E-2</v>
      </c>
      <c r="AE100" s="5"/>
    </row>
    <row r="101" spans="1:31" s="7" customFormat="1" ht="231" customHeight="1">
      <c r="A101" s="115">
        <v>91</v>
      </c>
      <c r="B101" s="115" t="s">
        <v>281</v>
      </c>
      <c r="C101" s="116" t="s">
        <v>310</v>
      </c>
      <c r="D101" s="117" t="s">
        <v>289</v>
      </c>
      <c r="E101" s="115" t="s">
        <v>313</v>
      </c>
      <c r="F101" s="118" t="s">
        <v>314</v>
      </c>
      <c r="G101" s="119">
        <v>500</v>
      </c>
      <c r="H101" s="120" t="s">
        <v>48</v>
      </c>
      <c r="I101" s="121" t="s">
        <v>51</v>
      </c>
      <c r="J101" s="122">
        <v>17000</v>
      </c>
      <c r="K101" s="122">
        <f t="shared" si="65"/>
        <v>3230</v>
      </c>
      <c r="L101" s="122">
        <f t="shared" si="66"/>
        <v>20230</v>
      </c>
      <c r="M101" s="122">
        <f t="shared" si="67"/>
        <v>8500000</v>
      </c>
      <c r="N101" s="122">
        <f t="shared" si="68"/>
        <v>10115000</v>
      </c>
      <c r="O101" s="123" t="s">
        <v>50</v>
      </c>
      <c r="P101" s="124">
        <v>17000</v>
      </c>
      <c r="Q101" s="124">
        <f t="shared" si="69"/>
        <v>3230</v>
      </c>
      <c r="R101" s="124">
        <f t="shared" si="70"/>
        <v>20230</v>
      </c>
      <c r="S101" s="124">
        <f t="shared" si="71"/>
        <v>8500000</v>
      </c>
      <c r="T101" s="124">
        <f t="shared" si="72"/>
        <v>10115000</v>
      </c>
      <c r="U101" s="125" t="s">
        <v>62</v>
      </c>
      <c r="V101" s="126">
        <v>17000</v>
      </c>
      <c r="W101" s="126">
        <f t="shared" si="73"/>
        <v>3230</v>
      </c>
      <c r="X101" s="126">
        <f t="shared" si="74"/>
        <v>20230</v>
      </c>
      <c r="Y101" s="126">
        <f t="shared" si="75"/>
        <v>8500000</v>
      </c>
      <c r="Z101" s="126">
        <f t="shared" si="76"/>
        <v>10115000</v>
      </c>
      <c r="AA101" s="127">
        <f t="shared" si="77"/>
        <v>20230</v>
      </c>
      <c r="AB101" s="127">
        <f t="shared" si="78"/>
        <v>10115000</v>
      </c>
      <c r="AC101" s="128">
        <f t="shared" si="79"/>
        <v>0</v>
      </c>
      <c r="AD101" s="129">
        <f t="shared" si="80"/>
        <v>0</v>
      </c>
    </row>
    <row r="102" spans="1:31" s="7" customFormat="1" ht="231" customHeight="1">
      <c r="A102" s="115">
        <v>92</v>
      </c>
      <c r="B102" s="115" t="s">
        <v>281</v>
      </c>
      <c r="C102" s="116" t="s">
        <v>310</v>
      </c>
      <c r="D102" s="117" t="s">
        <v>74</v>
      </c>
      <c r="E102" s="115" t="s">
        <v>315</v>
      </c>
      <c r="F102" s="118" t="s">
        <v>92</v>
      </c>
      <c r="G102" s="119">
        <v>500</v>
      </c>
      <c r="H102" s="120" t="s">
        <v>48</v>
      </c>
      <c r="I102" s="121" t="s">
        <v>62</v>
      </c>
      <c r="J102" s="122">
        <v>31000</v>
      </c>
      <c r="K102" s="122">
        <f t="shared" si="65"/>
        <v>5890</v>
      </c>
      <c r="L102" s="122">
        <f t="shared" si="66"/>
        <v>36890</v>
      </c>
      <c r="M102" s="122">
        <f t="shared" si="67"/>
        <v>15500000</v>
      </c>
      <c r="N102" s="122">
        <f t="shared" si="68"/>
        <v>18445000</v>
      </c>
      <c r="O102" s="123" t="s">
        <v>50</v>
      </c>
      <c r="P102" s="124">
        <v>28000</v>
      </c>
      <c r="Q102" s="124">
        <f t="shared" si="69"/>
        <v>5320</v>
      </c>
      <c r="R102" s="124">
        <f t="shared" si="70"/>
        <v>33320</v>
      </c>
      <c r="S102" s="124">
        <f t="shared" si="71"/>
        <v>14000000</v>
      </c>
      <c r="T102" s="124">
        <f t="shared" si="72"/>
        <v>16660000</v>
      </c>
      <c r="U102" s="125" t="s">
        <v>51</v>
      </c>
      <c r="V102" s="126">
        <v>31000</v>
      </c>
      <c r="W102" s="126">
        <f t="shared" si="73"/>
        <v>5890</v>
      </c>
      <c r="X102" s="126">
        <f t="shared" si="74"/>
        <v>36890</v>
      </c>
      <c r="Y102" s="126">
        <f t="shared" si="75"/>
        <v>15500000</v>
      </c>
      <c r="Z102" s="126">
        <f t="shared" si="76"/>
        <v>18445000</v>
      </c>
      <c r="AA102" s="127">
        <f t="shared" si="77"/>
        <v>35700</v>
      </c>
      <c r="AB102" s="127">
        <f t="shared" si="78"/>
        <v>17850000</v>
      </c>
      <c r="AC102" s="128">
        <f t="shared" si="79"/>
        <v>1030570</v>
      </c>
      <c r="AD102" s="129">
        <f t="shared" si="80"/>
        <v>5.7735014005602242E-2</v>
      </c>
      <c r="AE102" s="5"/>
    </row>
    <row r="103" spans="1:31" s="7" customFormat="1" ht="231" customHeight="1">
      <c r="A103" s="115">
        <v>93</v>
      </c>
      <c r="B103" s="115" t="s">
        <v>281</v>
      </c>
      <c r="C103" s="116" t="s">
        <v>310</v>
      </c>
      <c r="D103" s="117" t="s">
        <v>316</v>
      </c>
      <c r="E103" s="115" t="s">
        <v>317</v>
      </c>
      <c r="F103" s="118" t="s">
        <v>133</v>
      </c>
      <c r="G103" s="119">
        <v>125</v>
      </c>
      <c r="H103" s="120" t="s">
        <v>48</v>
      </c>
      <c r="I103" s="121" t="s">
        <v>50</v>
      </c>
      <c r="J103" s="122">
        <v>30000</v>
      </c>
      <c r="K103" s="122">
        <f t="shared" si="65"/>
        <v>5700</v>
      </c>
      <c r="L103" s="122">
        <f t="shared" si="66"/>
        <v>35700</v>
      </c>
      <c r="M103" s="122">
        <f t="shared" si="67"/>
        <v>3750000</v>
      </c>
      <c r="N103" s="122">
        <f t="shared" si="68"/>
        <v>4462500</v>
      </c>
      <c r="O103" s="123" t="s">
        <v>51</v>
      </c>
      <c r="P103" s="124">
        <v>35000</v>
      </c>
      <c r="Q103" s="124">
        <f t="shared" si="69"/>
        <v>6650</v>
      </c>
      <c r="R103" s="124">
        <f t="shared" si="70"/>
        <v>41650</v>
      </c>
      <c r="S103" s="124">
        <f t="shared" si="71"/>
        <v>4375000</v>
      </c>
      <c r="T103" s="124">
        <f t="shared" si="72"/>
        <v>5206250</v>
      </c>
      <c r="U103" s="125" t="s">
        <v>302</v>
      </c>
      <c r="V103" s="126">
        <v>37000</v>
      </c>
      <c r="W103" s="126">
        <f t="shared" si="73"/>
        <v>7030</v>
      </c>
      <c r="X103" s="126">
        <f t="shared" si="74"/>
        <v>44030</v>
      </c>
      <c r="Y103" s="126">
        <f t="shared" si="75"/>
        <v>4625000</v>
      </c>
      <c r="Z103" s="126">
        <f t="shared" si="76"/>
        <v>5503750</v>
      </c>
      <c r="AA103" s="127">
        <f t="shared" si="77"/>
        <v>40460</v>
      </c>
      <c r="AB103" s="127">
        <f t="shared" si="78"/>
        <v>5057500</v>
      </c>
      <c r="AC103" s="128">
        <f t="shared" si="79"/>
        <v>536326</v>
      </c>
      <c r="AD103" s="129">
        <f t="shared" si="80"/>
        <v>0.10604567474048443</v>
      </c>
      <c r="AE103" s="5"/>
    </row>
    <row r="104" spans="1:31" s="7" customFormat="1" ht="231" customHeight="1">
      <c r="A104" s="115">
        <v>94</v>
      </c>
      <c r="B104" s="115" t="s">
        <v>281</v>
      </c>
      <c r="C104" s="116" t="s">
        <v>310</v>
      </c>
      <c r="D104" s="161" t="s">
        <v>318</v>
      </c>
      <c r="E104" s="161" t="s">
        <v>319</v>
      </c>
      <c r="F104" s="118" t="s">
        <v>92</v>
      </c>
      <c r="G104" s="119">
        <v>25</v>
      </c>
      <c r="H104" s="120" t="s">
        <v>48</v>
      </c>
      <c r="I104" s="121" t="s">
        <v>73</v>
      </c>
      <c r="J104" s="122">
        <v>120000</v>
      </c>
      <c r="K104" s="122">
        <f t="shared" si="65"/>
        <v>22800</v>
      </c>
      <c r="L104" s="122">
        <f t="shared" si="66"/>
        <v>142800</v>
      </c>
      <c r="M104" s="122">
        <f t="shared" si="67"/>
        <v>3000000</v>
      </c>
      <c r="N104" s="122">
        <f t="shared" si="68"/>
        <v>3570000</v>
      </c>
      <c r="O104" s="123" t="s">
        <v>51</v>
      </c>
      <c r="P104" s="124">
        <v>120000</v>
      </c>
      <c r="Q104" s="124">
        <f t="shared" si="69"/>
        <v>22800</v>
      </c>
      <c r="R104" s="124">
        <f t="shared" si="70"/>
        <v>142800</v>
      </c>
      <c r="S104" s="124">
        <f t="shared" si="71"/>
        <v>3000000</v>
      </c>
      <c r="T104" s="124">
        <f t="shared" si="72"/>
        <v>3570000</v>
      </c>
      <c r="U104" s="125" t="s">
        <v>60</v>
      </c>
      <c r="V104" s="126">
        <v>87500</v>
      </c>
      <c r="W104" s="126">
        <f t="shared" si="73"/>
        <v>16625</v>
      </c>
      <c r="X104" s="126">
        <f t="shared" si="74"/>
        <v>104125</v>
      </c>
      <c r="Y104" s="126">
        <f t="shared" si="75"/>
        <v>2187500</v>
      </c>
      <c r="Z104" s="126">
        <f t="shared" si="76"/>
        <v>2603125</v>
      </c>
      <c r="AA104" s="127">
        <f t="shared" si="77"/>
        <v>129908</v>
      </c>
      <c r="AB104" s="127">
        <f t="shared" si="78"/>
        <v>3247700</v>
      </c>
      <c r="AC104" s="128">
        <f t="shared" si="79"/>
        <v>558226</v>
      </c>
      <c r="AD104" s="129">
        <f t="shared" si="80"/>
        <v>0.17188348677525633</v>
      </c>
      <c r="AE104" s="5"/>
    </row>
    <row r="105" spans="1:31" s="7" customFormat="1" ht="231" customHeight="1">
      <c r="A105" s="115">
        <v>95</v>
      </c>
      <c r="B105" s="115" t="s">
        <v>281</v>
      </c>
      <c r="C105" s="116" t="s">
        <v>310</v>
      </c>
      <c r="D105" s="117" t="s">
        <v>320</v>
      </c>
      <c r="E105" s="115" t="s">
        <v>321</v>
      </c>
      <c r="F105" s="118" t="s">
        <v>92</v>
      </c>
      <c r="G105" s="119">
        <v>25</v>
      </c>
      <c r="H105" s="120" t="s">
        <v>48</v>
      </c>
      <c r="I105" s="121" t="s">
        <v>73</v>
      </c>
      <c r="J105" s="122">
        <v>15000</v>
      </c>
      <c r="K105" s="122">
        <f t="shared" si="65"/>
        <v>2850</v>
      </c>
      <c r="L105" s="122">
        <f t="shared" si="66"/>
        <v>17850</v>
      </c>
      <c r="M105" s="122">
        <f t="shared" si="67"/>
        <v>375000</v>
      </c>
      <c r="N105" s="122">
        <f t="shared" si="68"/>
        <v>446250</v>
      </c>
      <c r="O105" s="123" t="s">
        <v>173</v>
      </c>
      <c r="P105" s="124">
        <v>15150</v>
      </c>
      <c r="Q105" s="124">
        <f t="shared" si="69"/>
        <v>2878.5</v>
      </c>
      <c r="R105" s="124">
        <f t="shared" si="70"/>
        <v>18028.5</v>
      </c>
      <c r="S105" s="124">
        <f t="shared" si="71"/>
        <v>378750</v>
      </c>
      <c r="T105" s="124">
        <f t="shared" si="72"/>
        <v>450712.5</v>
      </c>
      <c r="U105" s="125" t="s">
        <v>62</v>
      </c>
      <c r="V105" s="126">
        <v>15150</v>
      </c>
      <c r="W105" s="126">
        <f t="shared" si="73"/>
        <v>2878.5</v>
      </c>
      <c r="X105" s="126">
        <f t="shared" si="74"/>
        <v>18028.5</v>
      </c>
      <c r="Y105" s="126">
        <f t="shared" si="75"/>
        <v>378750</v>
      </c>
      <c r="Z105" s="126">
        <f t="shared" si="76"/>
        <v>450712.5</v>
      </c>
      <c r="AA105" s="127">
        <f t="shared" si="77"/>
        <v>17969</v>
      </c>
      <c r="AB105" s="127">
        <f t="shared" si="78"/>
        <v>449225</v>
      </c>
      <c r="AC105" s="128">
        <f t="shared" si="79"/>
        <v>2576</v>
      </c>
      <c r="AD105" s="129">
        <f t="shared" si="80"/>
        <v>5.7343202181534868E-3</v>
      </c>
      <c r="AE105" s="5"/>
    </row>
    <row r="106" spans="1:31" s="7" customFormat="1" ht="231" customHeight="1">
      <c r="A106" s="115">
        <v>96</v>
      </c>
      <c r="B106" s="115" t="s">
        <v>281</v>
      </c>
      <c r="C106" s="116" t="s">
        <v>310</v>
      </c>
      <c r="D106" s="117" t="s">
        <v>322</v>
      </c>
      <c r="E106" s="115" t="s">
        <v>323</v>
      </c>
      <c r="F106" s="118" t="s">
        <v>133</v>
      </c>
      <c r="G106" s="119">
        <v>125</v>
      </c>
      <c r="H106" s="120" t="s">
        <v>48</v>
      </c>
      <c r="I106" s="121" t="s">
        <v>50</v>
      </c>
      <c r="J106" s="122">
        <v>6500</v>
      </c>
      <c r="K106" s="122">
        <f t="shared" si="65"/>
        <v>1235</v>
      </c>
      <c r="L106" s="122">
        <f t="shared" si="66"/>
        <v>7735</v>
      </c>
      <c r="M106" s="122">
        <f t="shared" si="67"/>
        <v>812500</v>
      </c>
      <c r="N106" s="122">
        <f t="shared" si="68"/>
        <v>966875</v>
      </c>
      <c r="O106" s="123" t="s">
        <v>51</v>
      </c>
      <c r="P106" s="124">
        <v>6200</v>
      </c>
      <c r="Q106" s="124">
        <f t="shared" si="69"/>
        <v>1178</v>
      </c>
      <c r="R106" s="124">
        <f t="shared" si="70"/>
        <v>7378</v>
      </c>
      <c r="S106" s="124">
        <f t="shared" si="71"/>
        <v>775000</v>
      </c>
      <c r="T106" s="124">
        <f t="shared" si="72"/>
        <v>922250</v>
      </c>
      <c r="U106" s="125" t="s">
        <v>62</v>
      </c>
      <c r="V106" s="126">
        <v>6200</v>
      </c>
      <c r="W106" s="126">
        <f t="shared" si="73"/>
        <v>1178</v>
      </c>
      <c r="X106" s="126">
        <f t="shared" si="74"/>
        <v>7378</v>
      </c>
      <c r="Y106" s="126">
        <f t="shared" si="75"/>
        <v>775000</v>
      </c>
      <c r="Z106" s="126">
        <f t="shared" si="76"/>
        <v>922250</v>
      </c>
      <c r="AA106" s="127">
        <f t="shared" si="77"/>
        <v>7497</v>
      </c>
      <c r="AB106" s="127">
        <f t="shared" si="78"/>
        <v>937125</v>
      </c>
      <c r="AC106" s="128">
        <f t="shared" si="79"/>
        <v>25764</v>
      </c>
      <c r="AD106" s="129">
        <f t="shared" si="80"/>
        <v>2.7492597038815528E-2</v>
      </c>
      <c r="AE106" s="5"/>
    </row>
    <row r="107" spans="1:31" s="158" customFormat="1" ht="231" customHeight="1">
      <c r="A107" s="115">
        <v>97</v>
      </c>
      <c r="B107" s="117" t="s">
        <v>281</v>
      </c>
      <c r="C107" s="116" t="s">
        <v>310</v>
      </c>
      <c r="D107" s="117" t="s">
        <v>324</v>
      </c>
      <c r="E107" s="117" t="s">
        <v>325</v>
      </c>
      <c r="F107" s="118" t="s">
        <v>326</v>
      </c>
      <c r="G107" s="156">
        <v>4</v>
      </c>
      <c r="H107" s="120" t="s">
        <v>48</v>
      </c>
      <c r="I107" s="121" t="s">
        <v>62</v>
      </c>
      <c r="J107" s="122">
        <v>1550000</v>
      </c>
      <c r="K107" s="122">
        <f t="shared" si="65"/>
        <v>294500</v>
      </c>
      <c r="L107" s="122">
        <f t="shared" si="66"/>
        <v>1844500</v>
      </c>
      <c r="M107" s="122">
        <f t="shared" si="67"/>
        <v>6200000</v>
      </c>
      <c r="N107" s="122">
        <f t="shared" si="68"/>
        <v>7378000</v>
      </c>
      <c r="O107" s="123" t="s">
        <v>50</v>
      </c>
      <c r="P107" s="124">
        <v>1650000</v>
      </c>
      <c r="Q107" s="124">
        <f t="shared" si="69"/>
        <v>313500</v>
      </c>
      <c r="R107" s="124">
        <f t="shared" si="70"/>
        <v>1963500</v>
      </c>
      <c r="S107" s="124">
        <f t="shared" si="71"/>
        <v>6600000</v>
      </c>
      <c r="T107" s="124">
        <f t="shared" si="72"/>
        <v>7854000</v>
      </c>
      <c r="U107" s="125" t="s">
        <v>51</v>
      </c>
      <c r="V107" s="126">
        <v>1650000</v>
      </c>
      <c r="W107" s="126">
        <f t="shared" si="73"/>
        <v>313500</v>
      </c>
      <c r="X107" s="126">
        <f t="shared" si="74"/>
        <v>1963500</v>
      </c>
      <c r="Y107" s="126">
        <f t="shared" si="75"/>
        <v>6600000</v>
      </c>
      <c r="Z107" s="126">
        <f t="shared" si="76"/>
        <v>7854000</v>
      </c>
      <c r="AA107" s="127">
        <f t="shared" si="77"/>
        <v>1923833</v>
      </c>
      <c r="AB107" s="127">
        <f t="shared" si="78"/>
        <v>7695332</v>
      </c>
      <c r="AC107" s="128">
        <f t="shared" si="79"/>
        <v>274819</v>
      </c>
      <c r="AD107" s="129">
        <f t="shared" si="80"/>
        <v>3.5712429301295902E-2</v>
      </c>
      <c r="AE107" s="5"/>
    </row>
    <row r="108" spans="1:31" s="7" customFormat="1" ht="231" customHeight="1">
      <c r="A108" s="115">
        <v>98</v>
      </c>
      <c r="B108" s="115" t="s">
        <v>281</v>
      </c>
      <c r="C108" s="116" t="s">
        <v>310</v>
      </c>
      <c r="D108" s="117" t="s">
        <v>303</v>
      </c>
      <c r="E108" s="115" t="s">
        <v>304</v>
      </c>
      <c r="F108" s="118" t="s">
        <v>195</v>
      </c>
      <c r="G108" s="119">
        <v>300</v>
      </c>
      <c r="H108" s="120" t="s">
        <v>48</v>
      </c>
      <c r="I108" s="121" t="s">
        <v>100</v>
      </c>
      <c r="J108" s="122">
        <v>15000</v>
      </c>
      <c r="K108" s="122">
        <f t="shared" si="65"/>
        <v>2850</v>
      </c>
      <c r="L108" s="122">
        <f t="shared" si="66"/>
        <v>17850</v>
      </c>
      <c r="M108" s="122">
        <f t="shared" si="67"/>
        <v>4500000</v>
      </c>
      <c r="N108" s="122">
        <f t="shared" si="68"/>
        <v>5355000</v>
      </c>
      <c r="O108" s="123" t="s">
        <v>101</v>
      </c>
      <c r="P108" s="124">
        <v>16200</v>
      </c>
      <c r="Q108" s="124">
        <f t="shared" si="69"/>
        <v>3078</v>
      </c>
      <c r="R108" s="124">
        <f t="shared" si="70"/>
        <v>19278</v>
      </c>
      <c r="S108" s="124">
        <f t="shared" si="71"/>
        <v>4860000</v>
      </c>
      <c r="T108" s="124">
        <f t="shared" si="72"/>
        <v>5783400</v>
      </c>
      <c r="U108" s="125" t="s">
        <v>305</v>
      </c>
      <c r="V108" s="126">
        <v>15110.92</v>
      </c>
      <c r="W108" s="126">
        <f t="shared" si="73"/>
        <v>2871.0747999999999</v>
      </c>
      <c r="X108" s="126">
        <f t="shared" si="74"/>
        <v>17981.9948</v>
      </c>
      <c r="Y108" s="126">
        <f t="shared" si="75"/>
        <v>4533276</v>
      </c>
      <c r="Z108" s="126">
        <f t="shared" si="76"/>
        <v>5394598.4400000004</v>
      </c>
      <c r="AA108" s="127">
        <f t="shared" si="77"/>
        <v>18370</v>
      </c>
      <c r="AB108" s="127">
        <f t="shared" si="78"/>
        <v>5511000</v>
      </c>
      <c r="AC108" s="128">
        <f t="shared" si="79"/>
        <v>236735</v>
      </c>
      <c r="AD108" s="129">
        <f t="shared" si="80"/>
        <v>4.2956813645436402E-2</v>
      </c>
      <c r="AE108" s="5"/>
    </row>
    <row r="109" spans="1:31" s="7" customFormat="1" ht="33.6">
      <c r="A109" s="184" t="s">
        <v>327</v>
      </c>
      <c r="B109" s="184"/>
      <c r="C109" s="184"/>
      <c r="D109" s="184"/>
      <c r="E109" s="184"/>
      <c r="F109" s="184"/>
      <c r="G109" s="184"/>
      <c r="H109" s="184"/>
      <c r="I109" s="184"/>
      <c r="J109" s="184"/>
      <c r="K109" s="184"/>
      <c r="L109" s="184"/>
      <c r="M109" s="184"/>
      <c r="N109" s="184"/>
      <c r="O109" s="184"/>
      <c r="P109" s="184"/>
      <c r="Q109" s="184"/>
      <c r="R109" s="184"/>
      <c r="S109" s="184"/>
      <c r="T109" s="184"/>
      <c r="U109" s="184"/>
      <c r="V109" s="184"/>
      <c r="W109" s="184"/>
      <c r="X109" s="184"/>
      <c r="Y109" s="184"/>
      <c r="Z109" s="184"/>
      <c r="AA109" s="184"/>
      <c r="AB109" s="162">
        <f>SUM(AB11:AB108)</f>
        <v>1340413467.5</v>
      </c>
      <c r="AC109" s="163"/>
    </row>
    <row r="110" spans="1:31" s="7" customFormat="1" ht="15.6" customHeight="1"/>
    <row r="111" spans="1:31" s="7" customFormat="1" ht="78" customHeight="1">
      <c r="A111" s="191" t="s">
        <v>328</v>
      </c>
      <c r="B111" s="192"/>
      <c r="C111" s="192"/>
      <c r="D111" s="192"/>
      <c r="E111" s="192"/>
      <c r="F111" s="192"/>
      <c r="G111" s="192"/>
      <c r="H111" s="192"/>
      <c r="I111" s="192"/>
      <c r="J111" s="192"/>
      <c r="K111" s="192"/>
      <c r="L111" s="192"/>
      <c r="M111" s="192"/>
      <c r="N111" s="192"/>
      <c r="O111" s="192"/>
      <c r="P111" s="192"/>
      <c r="Q111" s="192"/>
      <c r="R111" s="192"/>
      <c r="S111" s="192"/>
      <c r="T111" s="192"/>
      <c r="U111" s="192"/>
      <c r="V111" s="192"/>
      <c r="W111" s="192"/>
      <c r="X111" s="192"/>
      <c r="Y111" s="192"/>
      <c r="Z111" s="192"/>
      <c r="AA111" s="192"/>
      <c r="AB111" s="192"/>
      <c r="AC111" s="192"/>
      <c r="AD111" s="193"/>
      <c r="AE111" s="94" t="str">
        <f>IF([1]Estudio_Mercado_VF!AX111="","",[1]Estudio_Mercado_VF!AX111)</f>
        <v/>
      </c>
    </row>
    <row r="112" spans="1:31" s="7" customFormat="1" ht="114.6" customHeight="1">
      <c r="A112" s="110" t="s">
        <v>20</v>
      </c>
      <c r="B112" s="110" t="s">
        <v>21</v>
      </c>
      <c r="C112" s="110" t="s">
        <v>22</v>
      </c>
      <c r="D112" s="110" t="s">
        <v>23</v>
      </c>
      <c r="E112" s="110" t="s">
        <v>24</v>
      </c>
      <c r="F112" s="110" t="s">
        <v>25</v>
      </c>
      <c r="G112" s="110" t="s">
        <v>26</v>
      </c>
      <c r="H112" s="110" t="s">
        <v>27</v>
      </c>
      <c r="I112" s="111" t="s">
        <v>28</v>
      </c>
      <c r="J112" s="111" t="s">
        <v>29</v>
      </c>
      <c r="K112" s="111" t="s">
        <v>30</v>
      </c>
      <c r="L112" s="111" t="s">
        <v>31</v>
      </c>
      <c r="M112" s="111" t="s">
        <v>32</v>
      </c>
      <c r="N112" s="111" t="s">
        <v>33</v>
      </c>
      <c r="O112" s="110" t="s">
        <v>34</v>
      </c>
      <c r="P112" s="110" t="s">
        <v>29</v>
      </c>
      <c r="Q112" s="110" t="s">
        <v>35</v>
      </c>
      <c r="R112" s="110" t="s">
        <v>31</v>
      </c>
      <c r="S112" s="110" t="s">
        <v>32</v>
      </c>
      <c r="T112" s="110" t="s">
        <v>33</v>
      </c>
      <c r="U112" s="112" t="s">
        <v>36</v>
      </c>
      <c r="V112" s="112" t="s">
        <v>29</v>
      </c>
      <c r="W112" s="112" t="s">
        <v>37</v>
      </c>
      <c r="X112" s="112" t="s">
        <v>31</v>
      </c>
      <c r="Y112" s="112" t="s">
        <v>32</v>
      </c>
      <c r="Z112" s="112" t="s">
        <v>33</v>
      </c>
      <c r="AA112" s="111" t="s">
        <v>38</v>
      </c>
      <c r="AB112" s="111" t="s">
        <v>39</v>
      </c>
      <c r="AC112" s="111" t="s">
        <v>40</v>
      </c>
      <c r="AD112" s="111" t="s">
        <v>41</v>
      </c>
      <c r="AE112" s="113" t="s">
        <v>42</v>
      </c>
    </row>
    <row r="113" spans="1:31" s="7" customFormat="1" ht="231" customHeight="1">
      <c r="A113" s="115">
        <v>1</v>
      </c>
      <c r="B113" s="115" t="s">
        <v>329</v>
      </c>
      <c r="C113" s="116" t="s">
        <v>330</v>
      </c>
      <c r="D113" s="117" t="s">
        <v>330</v>
      </c>
      <c r="E113" s="115" t="s">
        <v>331</v>
      </c>
      <c r="F113" s="118" t="s">
        <v>166</v>
      </c>
      <c r="G113" s="119">
        <v>1</v>
      </c>
      <c r="H113" s="120">
        <v>5000</v>
      </c>
      <c r="I113" s="121" t="s">
        <v>332</v>
      </c>
      <c r="J113" s="122">
        <v>15000</v>
      </c>
      <c r="K113" s="122">
        <f t="shared" ref="K113" si="96">J113*19%</f>
        <v>2850</v>
      </c>
      <c r="L113" s="122">
        <f t="shared" ref="L113" si="97">J113+K113</f>
        <v>17850</v>
      </c>
      <c r="M113" s="122">
        <f t="shared" ref="M113" si="98">IF(C113="","",(J113*G113))</f>
        <v>15000</v>
      </c>
      <c r="N113" s="122">
        <f t="shared" ref="N113" si="99">IF(C113="","",(L113*G113))</f>
        <v>17850</v>
      </c>
      <c r="O113" s="123" t="s">
        <v>101</v>
      </c>
      <c r="P113" s="124">
        <v>16200</v>
      </c>
      <c r="Q113" s="124">
        <f t="shared" ref="Q113" si="100">P113*19%</f>
        <v>3078</v>
      </c>
      <c r="R113" s="124">
        <f t="shared" ref="R113" si="101">P113+Q113</f>
        <v>19278</v>
      </c>
      <c r="S113" s="124">
        <f t="shared" ref="S113" si="102">IF(C113="","",(P113*G113))</f>
        <v>16200</v>
      </c>
      <c r="T113" s="124">
        <f t="shared" ref="T113" si="103">IF(C113="","",(R113*G113))</f>
        <v>19278</v>
      </c>
      <c r="U113" s="125" t="s">
        <v>305</v>
      </c>
      <c r="V113" s="126">
        <v>15110.92</v>
      </c>
      <c r="W113" s="126">
        <f t="shared" ref="W113" si="104">V113*19%</f>
        <v>2871.0747999999999</v>
      </c>
      <c r="X113" s="126">
        <f t="shared" ref="X113" si="105">V113+W113</f>
        <v>17981.9948</v>
      </c>
      <c r="Y113" s="126">
        <f t="shared" ref="Y113" si="106">IF(C113="","",(V113*G113))</f>
        <v>15110.92</v>
      </c>
      <c r="Z113" s="126">
        <f t="shared" ref="Z113" si="107">IF(C113="","",(X113*G113))</f>
        <v>17981.9948</v>
      </c>
      <c r="AA113" s="127">
        <f t="shared" ref="AA113" si="108">IF(A113="","",ROUND(AVERAGE(L113,R113,X113),0))</f>
        <v>18370</v>
      </c>
      <c r="AB113" s="127">
        <f t="shared" ref="AB113" si="109">IF(C113="","",AA113*G113)</f>
        <v>18370</v>
      </c>
      <c r="AC113" s="128"/>
      <c r="AD113" s="129"/>
      <c r="AE113" s="5"/>
    </row>
    <row r="114" spans="1:31" s="7" customFormat="1" ht="231" customHeight="1">
      <c r="A114" s="115">
        <v>2</v>
      </c>
      <c r="B114" s="115" t="s">
        <v>333</v>
      </c>
      <c r="C114" s="116" t="s">
        <v>52</v>
      </c>
      <c r="D114" s="117" t="s">
        <v>334</v>
      </c>
      <c r="E114" s="115" t="s">
        <v>53</v>
      </c>
      <c r="F114" s="118" t="s">
        <v>47</v>
      </c>
      <c r="G114" s="119">
        <v>1</v>
      </c>
      <c r="H114" s="120" t="s">
        <v>335</v>
      </c>
      <c r="I114" s="121" t="s">
        <v>336</v>
      </c>
      <c r="J114" s="122">
        <v>14900</v>
      </c>
      <c r="K114" s="122">
        <v>0</v>
      </c>
      <c r="L114" s="122">
        <f t="shared" ref="L114" si="110">J114+K114</f>
        <v>14900</v>
      </c>
      <c r="M114" s="122">
        <f t="shared" ref="M114" si="111">IF(C114="","",(J114*G114))</f>
        <v>14900</v>
      </c>
      <c r="N114" s="122">
        <f t="shared" ref="N114" si="112">IF(C114="","",(L114*G114))</f>
        <v>14900</v>
      </c>
      <c r="O114" s="123"/>
      <c r="P114" s="124"/>
      <c r="Q114" s="124"/>
      <c r="R114" s="124"/>
      <c r="S114" s="124"/>
      <c r="T114" s="124"/>
      <c r="U114" s="125"/>
      <c r="V114" s="126"/>
      <c r="W114" s="126"/>
      <c r="X114" s="126"/>
      <c r="Y114" s="126"/>
      <c r="Z114" s="126"/>
      <c r="AA114" s="127"/>
      <c r="AB114" s="127"/>
      <c r="AC114" s="128"/>
      <c r="AD114" s="129"/>
      <c r="AE114" s="5" t="str">
        <f>IF([1]Estudio_Mercado_VF!AX114="","",[1]Estudio_Mercado_VF!AX114)</f>
        <v/>
      </c>
    </row>
    <row r="115" spans="1:31" s="7" customFormat="1" ht="231" customHeight="1">
      <c r="A115" s="115">
        <v>3</v>
      </c>
      <c r="B115" s="115" t="s">
        <v>333</v>
      </c>
      <c r="C115" s="116" t="s">
        <v>52</v>
      </c>
      <c r="D115" s="117" t="s">
        <v>337</v>
      </c>
      <c r="E115" s="115" t="s">
        <v>53</v>
      </c>
      <c r="F115" s="118" t="s">
        <v>92</v>
      </c>
      <c r="G115" s="119">
        <v>1</v>
      </c>
      <c r="H115" s="120" t="s">
        <v>335</v>
      </c>
      <c r="I115" s="121" t="s">
        <v>336</v>
      </c>
      <c r="J115" s="122">
        <v>16900</v>
      </c>
      <c r="K115" s="122">
        <v>0</v>
      </c>
      <c r="L115" s="122">
        <f t="shared" ref="L115:L135" si="113">J115+K115</f>
        <v>16900</v>
      </c>
      <c r="M115" s="122">
        <f t="shared" ref="M115:M135" si="114">IF(C115="","",(J115*G115))</f>
        <v>16900</v>
      </c>
      <c r="N115" s="122">
        <f t="shared" ref="N115:N135" si="115">IF(C115="","",(L115*G115))</f>
        <v>16900</v>
      </c>
      <c r="O115" s="123"/>
      <c r="P115" s="124"/>
      <c r="Q115" s="124"/>
      <c r="R115" s="124"/>
      <c r="S115" s="124"/>
      <c r="T115" s="124"/>
      <c r="U115" s="125"/>
      <c r="V115" s="126"/>
      <c r="W115" s="126"/>
      <c r="X115" s="126"/>
      <c r="Y115" s="126"/>
      <c r="Z115" s="126"/>
      <c r="AA115" s="127"/>
      <c r="AB115" s="127"/>
      <c r="AC115" s="128"/>
      <c r="AD115" s="129"/>
      <c r="AE115" s="5" t="str">
        <f>IF([1]Estudio_Mercado_VF!AX115="","",[1]Estudio_Mercado_VF!AX115)</f>
        <v/>
      </c>
    </row>
    <row r="116" spans="1:31" s="7" customFormat="1" ht="231" customHeight="1">
      <c r="A116" s="115">
        <v>4</v>
      </c>
      <c r="B116" s="115" t="s">
        <v>333</v>
      </c>
      <c r="C116" s="116" t="s">
        <v>52</v>
      </c>
      <c r="D116" s="117" t="s">
        <v>338</v>
      </c>
      <c r="E116" s="115" t="s">
        <v>53</v>
      </c>
      <c r="F116" s="118" t="s">
        <v>92</v>
      </c>
      <c r="G116" s="119">
        <v>1</v>
      </c>
      <c r="H116" s="120" t="s">
        <v>335</v>
      </c>
      <c r="I116" s="121" t="s">
        <v>339</v>
      </c>
      <c r="J116" s="122">
        <v>8000</v>
      </c>
      <c r="K116" s="122">
        <v>0</v>
      </c>
      <c r="L116" s="122">
        <f t="shared" si="113"/>
        <v>8000</v>
      </c>
      <c r="M116" s="122">
        <f t="shared" si="114"/>
        <v>8000</v>
      </c>
      <c r="N116" s="122">
        <f t="shared" si="115"/>
        <v>8000</v>
      </c>
      <c r="O116" s="123"/>
      <c r="P116" s="124"/>
      <c r="Q116" s="124"/>
      <c r="R116" s="124"/>
      <c r="S116" s="124"/>
      <c r="T116" s="124"/>
      <c r="U116" s="125"/>
      <c r="V116" s="126"/>
      <c r="W116" s="126"/>
      <c r="X116" s="126"/>
      <c r="Y116" s="126"/>
      <c r="Z116" s="126"/>
      <c r="AA116" s="127"/>
      <c r="AB116" s="127"/>
      <c r="AC116" s="128"/>
      <c r="AD116" s="129"/>
      <c r="AE116" s="5" t="str">
        <f>IF([1]Estudio_Mercado_VF!AX116="","",[1]Estudio_Mercado_VF!AX116)</f>
        <v/>
      </c>
    </row>
    <row r="117" spans="1:31" s="7" customFormat="1" ht="231" customHeight="1">
      <c r="A117" s="115">
        <v>5</v>
      </c>
      <c r="B117" s="115" t="s">
        <v>333</v>
      </c>
      <c r="C117" s="116" t="s">
        <v>52</v>
      </c>
      <c r="D117" s="117" t="s">
        <v>340</v>
      </c>
      <c r="E117" s="115" t="s">
        <v>53</v>
      </c>
      <c r="F117" s="118" t="s">
        <v>92</v>
      </c>
      <c r="G117" s="119">
        <v>1</v>
      </c>
      <c r="H117" s="120" t="s">
        <v>335</v>
      </c>
      <c r="I117" s="121" t="s">
        <v>341</v>
      </c>
      <c r="J117" s="122">
        <v>18900</v>
      </c>
      <c r="K117" s="122">
        <v>0</v>
      </c>
      <c r="L117" s="122">
        <f t="shared" si="113"/>
        <v>18900</v>
      </c>
      <c r="M117" s="122">
        <f t="shared" si="114"/>
        <v>18900</v>
      </c>
      <c r="N117" s="122">
        <f t="shared" si="115"/>
        <v>18900</v>
      </c>
      <c r="O117" s="123"/>
      <c r="P117" s="124"/>
      <c r="Q117" s="124"/>
      <c r="R117" s="124"/>
      <c r="S117" s="124"/>
      <c r="T117" s="124"/>
      <c r="U117" s="125"/>
      <c r="V117" s="126"/>
      <c r="W117" s="126"/>
      <c r="X117" s="126"/>
      <c r="Y117" s="126"/>
      <c r="Z117" s="126"/>
      <c r="AA117" s="127"/>
      <c r="AB117" s="127"/>
      <c r="AC117" s="128"/>
      <c r="AD117" s="129"/>
      <c r="AE117" s="5" t="str">
        <f>IF([1]Estudio_Mercado_VF!AX117="","",[1]Estudio_Mercado_VF!AX117)</f>
        <v/>
      </c>
    </row>
    <row r="118" spans="1:31" s="7" customFormat="1" ht="231" customHeight="1">
      <c r="A118" s="115">
        <v>6</v>
      </c>
      <c r="B118" s="115" t="s">
        <v>333</v>
      </c>
      <c r="C118" s="116" t="s">
        <v>52</v>
      </c>
      <c r="D118" s="117" t="s">
        <v>342</v>
      </c>
      <c r="E118" s="115" t="s">
        <v>53</v>
      </c>
      <c r="F118" s="118" t="s">
        <v>92</v>
      </c>
      <c r="G118" s="119">
        <v>1</v>
      </c>
      <c r="H118" s="120" t="s">
        <v>335</v>
      </c>
      <c r="I118" s="121" t="s">
        <v>343</v>
      </c>
      <c r="J118" s="122">
        <v>8000</v>
      </c>
      <c r="K118" s="122">
        <v>0</v>
      </c>
      <c r="L118" s="122">
        <f t="shared" si="113"/>
        <v>8000</v>
      </c>
      <c r="M118" s="122">
        <f t="shared" si="114"/>
        <v>8000</v>
      </c>
      <c r="N118" s="122">
        <f t="shared" si="115"/>
        <v>8000</v>
      </c>
      <c r="O118" s="123"/>
      <c r="P118" s="124"/>
      <c r="Q118" s="124"/>
      <c r="R118" s="124"/>
      <c r="S118" s="124"/>
      <c r="T118" s="124"/>
      <c r="U118" s="125"/>
      <c r="V118" s="126"/>
      <c r="W118" s="126"/>
      <c r="X118" s="126"/>
      <c r="Y118" s="126"/>
      <c r="Z118" s="126"/>
      <c r="AA118" s="127"/>
      <c r="AB118" s="127"/>
      <c r="AC118" s="128"/>
      <c r="AD118" s="129"/>
      <c r="AE118" s="5" t="str">
        <f>IF([1]Estudio_Mercado_VF!AX118="","",[1]Estudio_Mercado_VF!AX118)</f>
        <v/>
      </c>
    </row>
    <row r="119" spans="1:31" s="7" customFormat="1" ht="231" customHeight="1">
      <c r="A119" s="115">
        <v>7</v>
      </c>
      <c r="B119" s="115" t="s">
        <v>333</v>
      </c>
      <c r="C119" s="116" t="s">
        <v>52</v>
      </c>
      <c r="D119" s="117" t="s">
        <v>344</v>
      </c>
      <c r="E119" s="115" t="s">
        <v>53</v>
      </c>
      <c r="F119" s="118" t="s">
        <v>47</v>
      </c>
      <c r="G119" s="119">
        <v>1</v>
      </c>
      <c r="H119" s="120" t="s">
        <v>335</v>
      </c>
      <c r="I119" s="121" t="s">
        <v>242</v>
      </c>
      <c r="J119" s="122">
        <v>7900</v>
      </c>
      <c r="K119" s="122">
        <v>0</v>
      </c>
      <c r="L119" s="122">
        <f t="shared" si="113"/>
        <v>7900</v>
      </c>
      <c r="M119" s="122">
        <f t="shared" si="114"/>
        <v>7900</v>
      </c>
      <c r="N119" s="122">
        <f t="shared" si="115"/>
        <v>7900</v>
      </c>
      <c r="O119" s="123"/>
      <c r="P119" s="124"/>
      <c r="Q119" s="124"/>
      <c r="R119" s="124"/>
      <c r="S119" s="124"/>
      <c r="T119" s="124"/>
      <c r="U119" s="125"/>
      <c r="V119" s="126"/>
      <c r="W119" s="126"/>
      <c r="X119" s="126"/>
      <c r="Y119" s="126"/>
      <c r="Z119" s="126"/>
      <c r="AA119" s="127"/>
      <c r="AB119" s="127"/>
      <c r="AC119" s="128"/>
      <c r="AD119" s="129"/>
      <c r="AE119" s="5" t="str">
        <f>IF([1]Estudio_Mercado_VF!AX119="","",[1]Estudio_Mercado_VF!AX119)</f>
        <v/>
      </c>
    </row>
    <row r="120" spans="1:31" s="7" customFormat="1" ht="231" customHeight="1">
      <c r="A120" s="115">
        <v>8</v>
      </c>
      <c r="B120" s="115" t="s">
        <v>333</v>
      </c>
      <c r="C120" s="116" t="s">
        <v>345</v>
      </c>
      <c r="D120" s="117" t="s">
        <v>346</v>
      </c>
      <c r="E120" s="115" t="s">
        <v>347</v>
      </c>
      <c r="F120" s="118" t="s">
        <v>92</v>
      </c>
      <c r="G120" s="119">
        <v>1</v>
      </c>
      <c r="H120" s="120" t="s">
        <v>335</v>
      </c>
      <c r="I120" s="121" t="s">
        <v>348</v>
      </c>
      <c r="J120" s="122">
        <v>8500</v>
      </c>
      <c r="K120" s="122">
        <v>0</v>
      </c>
      <c r="L120" s="122">
        <f t="shared" si="113"/>
        <v>8500</v>
      </c>
      <c r="M120" s="122">
        <f t="shared" si="114"/>
        <v>8500</v>
      </c>
      <c r="N120" s="122">
        <f t="shared" si="115"/>
        <v>8500</v>
      </c>
      <c r="O120" s="123"/>
      <c r="P120" s="124"/>
      <c r="Q120" s="124"/>
      <c r="R120" s="124"/>
      <c r="S120" s="124"/>
      <c r="T120" s="124"/>
      <c r="U120" s="125"/>
      <c r="V120" s="126"/>
      <c r="W120" s="126"/>
      <c r="X120" s="126"/>
      <c r="Y120" s="126"/>
      <c r="Z120" s="126"/>
      <c r="AA120" s="127"/>
      <c r="AB120" s="127"/>
      <c r="AC120" s="128"/>
      <c r="AD120" s="129"/>
      <c r="AE120" s="5" t="str">
        <f>IF([1]Estudio_Mercado_VF!AX120="","",[1]Estudio_Mercado_VF!AX120)</f>
        <v/>
      </c>
    </row>
    <row r="121" spans="1:31" s="7" customFormat="1" ht="231" customHeight="1">
      <c r="A121" s="115">
        <v>9</v>
      </c>
      <c r="B121" s="115" t="s">
        <v>333</v>
      </c>
      <c r="C121" s="116" t="s">
        <v>345</v>
      </c>
      <c r="D121" s="117" t="s">
        <v>349</v>
      </c>
      <c r="E121" s="115" t="s">
        <v>347</v>
      </c>
      <c r="F121" s="118" t="s">
        <v>92</v>
      </c>
      <c r="G121" s="119">
        <v>1</v>
      </c>
      <c r="H121" s="120" t="s">
        <v>335</v>
      </c>
      <c r="I121" s="121" t="s">
        <v>348</v>
      </c>
      <c r="J121" s="122">
        <v>9000</v>
      </c>
      <c r="K121" s="122">
        <v>0</v>
      </c>
      <c r="L121" s="122">
        <f t="shared" si="113"/>
        <v>9000</v>
      </c>
      <c r="M121" s="122">
        <f t="shared" si="114"/>
        <v>9000</v>
      </c>
      <c r="N121" s="122">
        <f t="shared" si="115"/>
        <v>9000</v>
      </c>
      <c r="O121" s="123"/>
      <c r="P121" s="124"/>
      <c r="Q121" s="124"/>
      <c r="R121" s="124"/>
      <c r="S121" s="124"/>
      <c r="T121" s="124"/>
      <c r="U121" s="125"/>
      <c r="V121" s="126"/>
      <c r="W121" s="126"/>
      <c r="X121" s="126"/>
      <c r="Y121" s="126"/>
      <c r="Z121" s="126"/>
      <c r="AA121" s="127"/>
      <c r="AB121" s="127"/>
      <c r="AC121" s="128"/>
      <c r="AD121" s="129"/>
      <c r="AE121" s="5" t="str">
        <f>IF([1]Estudio_Mercado_VF!AX121="","",[1]Estudio_Mercado_VF!AX121)</f>
        <v/>
      </c>
    </row>
    <row r="122" spans="1:31" s="7" customFormat="1" ht="231" customHeight="1">
      <c r="A122" s="115">
        <v>10</v>
      </c>
      <c r="B122" s="115" t="s">
        <v>333</v>
      </c>
      <c r="C122" s="116" t="s">
        <v>345</v>
      </c>
      <c r="D122" s="117" t="s">
        <v>350</v>
      </c>
      <c r="E122" s="115" t="s">
        <v>347</v>
      </c>
      <c r="F122" s="118" t="s">
        <v>92</v>
      </c>
      <c r="G122" s="119">
        <v>1</v>
      </c>
      <c r="H122" s="120" t="s">
        <v>335</v>
      </c>
      <c r="I122" s="121" t="s">
        <v>351</v>
      </c>
      <c r="J122" s="122">
        <v>20000</v>
      </c>
      <c r="K122" s="122">
        <v>0</v>
      </c>
      <c r="L122" s="122">
        <f t="shared" si="113"/>
        <v>20000</v>
      </c>
      <c r="M122" s="122">
        <f t="shared" si="114"/>
        <v>20000</v>
      </c>
      <c r="N122" s="122">
        <f t="shared" si="115"/>
        <v>20000</v>
      </c>
      <c r="O122" s="123"/>
      <c r="P122" s="124"/>
      <c r="Q122" s="124"/>
      <c r="R122" s="124"/>
      <c r="S122" s="124"/>
      <c r="T122" s="124"/>
      <c r="U122" s="125"/>
      <c r="V122" s="126"/>
      <c r="W122" s="126"/>
      <c r="X122" s="126"/>
      <c r="Y122" s="126"/>
      <c r="Z122" s="126"/>
      <c r="AA122" s="127"/>
      <c r="AB122" s="127"/>
      <c r="AC122" s="128"/>
      <c r="AD122" s="129"/>
      <c r="AE122" s="5" t="str">
        <f>IF([1]Estudio_Mercado_VF!AX122="","",[1]Estudio_Mercado_VF!AX122)</f>
        <v/>
      </c>
    </row>
    <row r="123" spans="1:31" s="7" customFormat="1" ht="231" customHeight="1">
      <c r="A123" s="115">
        <v>11</v>
      </c>
      <c r="B123" s="115" t="s">
        <v>333</v>
      </c>
      <c r="C123" s="116" t="s">
        <v>345</v>
      </c>
      <c r="D123" s="117" t="s">
        <v>352</v>
      </c>
      <c r="E123" s="115" t="s">
        <v>347</v>
      </c>
      <c r="F123" s="118" t="s">
        <v>92</v>
      </c>
      <c r="G123" s="119">
        <v>1</v>
      </c>
      <c r="H123" s="120" t="s">
        <v>335</v>
      </c>
      <c r="I123" s="121" t="s">
        <v>353</v>
      </c>
      <c r="J123" s="122">
        <v>16650</v>
      </c>
      <c r="K123" s="122">
        <v>0</v>
      </c>
      <c r="L123" s="122">
        <f t="shared" si="113"/>
        <v>16650</v>
      </c>
      <c r="M123" s="122">
        <f t="shared" si="114"/>
        <v>16650</v>
      </c>
      <c r="N123" s="122">
        <f t="shared" si="115"/>
        <v>16650</v>
      </c>
      <c r="O123" s="123"/>
      <c r="P123" s="124"/>
      <c r="Q123" s="124"/>
      <c r="R123" s="124"/>
      <c r="S123" s="124"/>
      <c r="T123" s="124"/>
      <c r="U123" s="125"/>
      <c r="V123" s="126"/>
      <c r="W123" s="126"/>
      <c r="X123" s="126"/>
      <c r="Y123" s="126"/>
      <c r="Z123" s="126"/>
      <c r="AA123" s="127"/>
      <c r="AB123" s="127"/>
      <c r="AC123" s="128"/>
      <c r="AD123" s="129"/>
      <c r="AE123" s="5" t="str">
        <f>IF([1]Estudio_Mercado_VF!AX123="","",[1]Estudio_Mercado_VF!AX123)</f>
        <v/>
      </c>
    </row>
    <row r="124" spans="1:31" s="7" customFormat="1" ht="231" customHeight="1">
      <c r="A124" s="115">
        <v>12</v>
      </c>
      <c r="B124" s="115" t="s">
        <v>333</v>
      </c>
      <c r="C124" s="116" t="s">
        <v>345</v>
      </c>
      <c r="D124" s="117" t="s">
        <v>354</v>
      </c>
      <c r="E124" s="115" t="s">
        <v>347</v>
      </c>
      <c r="F124" s="118" t="s">
        <v>92</v>
      </c>
      <c r="G124" s="119">
        <v>1</v>
      </c>
      <c r="H124" s="120" t="s">
        <v>335</v>
      </c>
      <c r="I124" s="121" t="s">
        <v>353</v>
      </c>
      <c r="J124" s="122">
        <v>13400</v>
      </c>
      <c r="K124" s="122">
        <v>0</v>
      </c>
      <c r="L124" s="122">
        <f t="shared" si="113"/>
        <v>13400</v>
      </c>
      <c r="M124" s="122">
        <f t="shared" si="114"/>
        <v>13400</v>
      </c>
      <c r="N124" s="122">
        <f t="shared" si="115"/>
        <v>13400</v>
      </c>
      <c r="O124" s="123"/>
      <c r="P124" s="124"/>
      <c r="Q124" s="124"/>
      <c r="R124" s="124"/>
      <c r="S124" s="124"/>
      <c r="T124" s="124"/>
      <c r="U124" s="125"/>
      <c r="V124" s="126"/>
      <c r="W124" s="126"/>
      <c r="X124" s="126"/>
      <c r="Y124" s="126"/>
      <c r="Z124" s="126"/>
      <c r="AA124" s="127"/>
      <c r="AB124" s="127"/>
      <c r="AC124" s="128"/>
      <c r="AD124" s="129"/>
      <c r="AE124" s="5" t="str">
        <f>IF([1]Estudio_Mercado_VF!AX124="","",[1]Estudio_Mercado_VF!AX124)</f>
        <v/>
      </c>
    </row>
    <row r="125" spans="1:31" s="7" customFormat="1" ht="231" customHeight="1">
      <c r="A125" s="115">
        <v>13</v>
      </c>
      <c r="B125" s="115" t="s">
        <v>333</v>
      </c>
      <c r="C125" s="116" t="s">
        <v>345</v>
      </c>
      <c r="D125" s="117" t="s">
        <v>355</v>
      </c>
      <c r="E125" s="115" t="s">
        <v>347</v>
      </c>
      <c r="F125" s="118" t="s">
        <v>92</v>
      </c>
      <c r="G125" s="119">
        <v>1</v>
      </c>
      <c r="H125" s="120" t="s">
        <v>335</v>
      </c>
      <c r="I125" s="121" t="s">
        <v>336</v>
      </c>
      <c r="J125" s="122">
        <v>72500</v>
      </c>
      <c r="K125" s="122">
        <v>0</v>
      </c>
      <c r="L125" s="122">
        <f t="shared" si="113"/>
        <v>72500</v>
      </c>
      <c r="M125" s="122">
        <f t="shared" si="114"/>
        <v>72500</v>
      </c>
      <c r="N125" s="122">
        <f t="shared" si="115"/>
        <v>72500</v>
      </c>
      <c r="O125" s="123"/>
      <c r="P125" s="124"/>
      <c r="Q125" s="124"/>
      <c r="R125" s="124"/>
      <c r="S125" s="124"/>
      <c r="T125" s="124"/>
      <c r="U125" s="125"/>
      <c r="V125" s="126"/>
      <c r="W125" s="126"/>
      <c r="X125" s="126"/>
      <c r="Y125" s="126"/>
      <c r="Z125" s="126"/>
      <c r="AA125" s="127"/>
      <c r="AB125" s="127"/>
      <c r="AC125" s="128"/>
      <c r="AD125" s="129"/>
      <c r="AE125" s="5" t="str">
        <f>IF([1]Estudio_Mercado_VF!AX125="","",[1]Estudio_Mercado_VF!AX125)</f>
        <v/>
      </c>
    </row>
    <row r="126" spans="1:31" s="7" customFormat="1" ht="231" customHeight="1">
      <c r="A126" s="115">
        <v>14</v>
      </c>
      <c r="B126" s="115" t="s">
        <v>333</v>
      </c>
      <c r="C126" s="116" t="s">
        <v>345</v>
      </c>
      <c r="D126" s="117" t="s">
        <v>356</v>
      </c>
      <c r="E126" s="115" t="s">
        <v>347</v>
      </c>
      <c r="F126" s="118" t="s">
        <v>92</v>
      </c>
      <c r="G126" s="119">
        <v>1</v>
      </c>
      <c r="H126" s="120" t="s">
        <v>335</v>
      </c>
      <c r="I126" s="121" t="s">
        <v>351</v>
      </c>
      <c r="J126" s="122">
        <v>40000</v>
      </c>
      <c r="K126" s="122">
        <v>0</v>
      </c>
      <c r="L126" s="122">
        <f t="shared" si="113"/>
        <v>40000</v>
      </c>
      <c r="M126" s="122">
        <f t="shared" si="114"/>
        <v>40000</v>
      </c>
      <c r="N126" s="122">
        <f t="shared" si="115"/>
        <v>40000</v>
      </c>
      <c r="O126" s="123"/>
      <c r="P126" s="124"/>
      <c r="Q126" s="124"/>
      <c r="R126" s="124"/>
      <c r="S126" s="124"/>
      <c r="T126" s="124"/>
      <c r="U126" s="125"/>
      <c r="V126" s="126"/>
      <c r="W126" s="126"/>
      <c r="X126" s="126"/>
      <c r="Y126" s="126"/>
      <c r="Z126" s="126"/>
      <c r="AA126" s="127"/>
      <c r="AB126" s="127"/>
      <c r="AC126" s="128"/>
      <c r="AD126" s="129"/>
      <c r="AE126" s="5" t="str">
        <f>IF([1]Estudio_Mercado_VF!AX126="","",[1]Estudio_Mercado_VF!AX126)</f>
        <v/>
      </c>
    </row>
    <row r="127" spans="1:31" s="7" customFormat="1" ht="231" customHeight="1">
      <c r="A127" s="115">
        <v>15</v>
      </c>
      <c r="B127" s="115" t="s">
        <v>333</v>
      </c>
      <c r="C127" s="116" t="s">
        <v>345</v>
      </c>
      <c r="D127" s="117" t="s">
        <v>357</v>
      </c>
      <c r="E127" s="115" t="s">
        <v>347</v>
      </c>
      <c r="F127" s="118" t="s">
        <v>92</v>
      </c>
      <c r="G127" s="119">
        <v>1</v>
      </c>
      <c r="H127" s="120" t="s">
        <v>335</v>
      </c>
      <c r="I127" s="121" t="s">
        <v>353</v>
      </c>
      <c r="J127" s="122">
        <v>13000</v>
      </c>
      <c r="K127" s="122">
        <v>0</v>
      </c>
      <c r="L127" s="122">
        <f t="shared" si="113"/>
        <v>13000</v>
      </c>
      <c r="M127" s="122">
        <f t="shared" si="114"/>
        <v>13000</v>
      </c>
      <c r="N127" s="122">
        <f t="shared" si="115"/>
        <v>13000</v>
      </c>
      <c r="O127" s="123"/>
      <c r="P127" s="124"/>
      <c r="Q127" s="124"/>
      <c r="R127" s="124"/>
      <c r="S127" s="124"/>
      <c r="T127" s="124"/>
      <c r="U127" s="125"/>
      <c r="V127" s="126"/>
      <c r="W127" s="126"/>
      <c r="X127" s="126"/>
      <c r="Y127" s="126"/>
      <c r="Z127" s="126"/>
      <c r="AA127" s="127"/>
      <c r="AB127" s="127"/>
      <c r="AC127" s="128"/>
      <c r="AD127" s="129"/>
      <c r="AE127" s="5" t="str">
        <f>IF([1]Estudio_Mercado_VF!AX127="","",[1]Estudio_Mercado_VF!AX127)</f>
        <v/>
      </c>
    </row>
    <row r="128" spans="1:31" s="7" customFormat="1" ht="231" customHeight="1">
      <c r="A128" s="115">
        <v>16</v>
      </c>
      <c r="B128" s="115" t="s">
        <v>333</v>
      </c>
      <c r="C128" s="116" t="s">
        <v>358</v>
      </c>
      <c r="D128" s="117" t="s">
        <v>359</v>
      </c>
      <c r="E128" s="115" t="s">
        <v>360</v>
      </c>
      <c r="F128" s="118" t="s">
        <v>92</v>
      </c>
      <c r="G128" s="119">
        <v>1</v>
      </c>
      <c r="H128" s="120" t="s">
        <v>335</v>
      </c>
      <c r="I128" s="121" t="s">
        <v>361</v>
      </c>
      <c r="J128" s="122">
        <v>7000</v>
      </c>
      <c r="K128" s="122">
        <v>0</v>
      </c>
      <c r="L128" s="122">
        <f t="shared" si="113"/>
        <v>7000</v>
      </c>
      <c r="M128" s="122">
        <f t="shared" si="114"/>
        <v>7000</v>
      </c>
      <c r="N128" s="122">
        <f t="shared" si="115"/>
        <v>7000</v>
      </c>
      <c r="O128" s="123"/>
      <c r="P128" s="124"/>
      <c r="Q128" s="124"/>
      <c r="R128" s="124"/>
      <c r="S128" s="124"/>
      <c r="T128" s="124"/>
      <c r="U128" s="125"/>
      <c r="V128" s="126"/>
      <c r="W128" s="126"/>
      <c r="X128" s="126"/>
      <c r="Y128" s="126"/>
      <c r="Z128" s="126"/>
      <c r="AA128" s="127"/>
      <c r="AB128" s="127"/>
      <c r="AC128" s="128"/>
      <c r="AD128" s="129"/>
      <c r="AE128" s="5" t="str">
        <f>IF([1]Estudio_Mercado_VF!AX128="","",[1]Estudio_Mercado_VF!AX128)</f>
        <v/>
      </c>
    </row>
    <row r="129" spans="1:31" s="7" customFormat="1" ht="231" customHeight="1">
      <c r="A129" s="115">
        <v>17</v>
      </c>
      <c r="B129" s="115" t="s">
        <v>333</v>
      </c>
      <c r="C129" s="116" t="s">
        <v>358</v>
      </c>
      <c r="D129" s="117" t="s">
        <v>362</v>
      </c>
      <c r="E129" s="115" t="s">
        <v>360</v>
      </c>
      <c r="F129" s="118" t="s">
        <v>92</v>
      </c>
      <c r="G129" s="119">
        <v>1</v>
      </c>
      <c r="H129" s="120" t="s">
        <v>335</v>
      </c>
      <c r="I129" s="121" t="s">
        <v>361</v>
      </c>
      <c r="J129" s="122">
        <v>8000</v>
      </c>
      <c r="K129" s="122">
        <v>0</v>
      </c>
      <c r="L129" s="122">
        <f t="shared" si="113"/>
        <v>8000</v>
      </c>
      <c r="M129" s="122">
        <f t="shared" si="114"/>
        <v>8000</v>
      </c>
      <c r="N129" s="122">
        <f t="shared" si="115"/>
        <v>8000</v>
      </c>
      <c r="O129" s="123"/>
      <c r="P129" s="124"/>
      <c r="Q129" s="124"/>
      <c r="R129" s="124"/>
      <c r="S129" s="124"/>
      <c r="T129" s="124"/>
      <c r="U129" s="125"/>
      <c r="V129" s="126"/>
      <c r="W129" s="126"/>
      <c r="X129" s="126"/>
      <c r="Y129" s="126"/>
      <c r="Z129" s="126"/>
      <c r="AA129" s="127"/>
      <c r="AB129" s="127"/>
      <c r="AC129" s="128"/>
      <c r="AD129" s="129"/>
      <c r="AE129" s="5" t="str">
        <f>IF([1]Estudio_Mercado_VF!AX129="","",[1]Estudio_Mercado_VF!AX129)</f>
        <v/>
      </c>
    </row>
    <row r="130" spans="1:31" s="7" customFormat="1" ht="231" customHeight="1">
      <c r="A130" s="115">
        <v>18</v>
      </c>
      <c r="B130" s="115" t="s">
        <v>333</v>
      </c>
      <c r="C130" s="116" t="s">
        <v>358</v>
      </c>
      <c r="D130" s="117" t="s">
        <v>363</v>
      </c>
      <c r="E130" s="115" t="s">
        <v>360</v>
      </c>
      <c r="F130" s="118" t="s">
        <v>92</v>
      </c>
      <c r="G130" s="119">
        <v>1</v>
      </c>
      <c r="H130" s="120" t="s">
        <v>335</v>
      </c>
      <c r="I130" s="121" t="s">
        <v>336</v>
      </c>
      <c r="J130" s="122">
        <v>7800</v>
      </c>
      <c r="K130" s="122">
        <v>0</v>
      </c>
      <c r="L130" s="122">
        <f t="shared" si="113"/>
        <v>7800</v>
      </c>
      <c r="M130" s="122">
        <f t="shared" si="114"/>
        <v>7800</v>
      </c>
      <c r="N130" s="122">
        <f t="shared" si="115"/>
        <v>7800</v>
      </c>
      <c r="O130" s="123"/>
      <c r="P130" s="124"/>
      <c r="Q130" s="124"/>
      <c r="R130" s="124"/>
      <c r="S130" s="124"/>
      <c r="T130" s="124"/>
      <c r="U130" s="125"/>
      <c r="V130" s="126"/>
      <c r="W130" s="126"/>
      <c r="X130" s="126"/>
      <c r="Y130" s="126"/>
      <c r="Z130" s="126"/>
      <c r="AA130" s="127"/>
      <c r="AB130" s="127"/>
      <c r="AC130" s="128"/>
      <c r="AD130" s="129"/>
      <c r="AE130" s="5" t="str">
        <f>IF([1]Estudio_Mercado_VF!AX130="","",[1]Estudio_Mercado_VF!AX130)</f>
        <v/>
      </c>
    </row>
    <row r="131" spans="1:31" s="7" customFormat="1" ht="231" customHeight="1">
      <c r="A131" s="115">
        <v>19</v>
      </c>
      <c r="B131" s="115" t="s">
        <v>333</v>
      </c>
      <c r="C131" s="116" t="s">
        <v>358</v>
      </c>
      <c r="D131" s="117" t="s">
        <v>364</v>
      </c>
      <c r="E131" s="115" t="s">
        <v>360</v>
      </c>
      <c r="F131" s="118" t="s">
        <v>92</v>
      </c>
      <c r="G131" s="119">
        <v>1</v>
      </c>
      <c r="H131" s="120" t="s">
        <v>335</v>
      </c>
      <c r="I131" s="121" t="s">
        <v>336</v>
      </c>
      <c r="J131" s="122">
        <v>34900</v>
      </c>
      <c r="K131" s="122">
        <v>0</v>
      </c>
      <c r="L131" s="122">
        <f t="shared" si="113"/>
        <v>34900</v>
      </c>
      <c r="M131" s="122">
        <f t="shared" si="114"/>
        <v>34900</v>
      </c>
      <c r="N131" s="122">
        <f t="shared" si="115"/>
        <v>34900</v>
      </c>
      <c r="O131" s="123"/>
      <c r="P131" s="124"/>
      <c r="Q131" s="124"/>
      <c r="R131" s="124"/>
      <c r="S131" s="124"/>
      <c r="T131" s="124"/>
      <c r="U131" s="125"/>
      <c r="V131" s="126"/>
      <c r="W131" s="126"/>
      <c r="X131" s="126"/>
      <c r="Y131" s="126"/>
      <c r="Z131" s="126"/>
      <c r="AA131" s="127"/>
      <c r="AB131" s="127"/>
      <c r="AC131" s="128"/>
      <c r="AD131" s="129"/>
      <c r="AE131" s="5" t="str">
        <f>IF([1]Estudio_Mercado_VF!AX135="","",[1]Estudio_Mercado_VF!AX135)</f>
        <v/>
      </c>
    </row>
    <row r="132" spans="1:31" s="7" customFormat="1" ht="231" customHeight="1">
      <c r="A132" s="115">
        <v>20</v>
      </c>
      <c r="B132" s="115" t="s">
        <v>333</v>
      </c>
      <c r="C132" s="116" t="s">
        <v>358</v>
      </c>
      <c r="D132" s="117" t="s">
        <v>365</v>
      </c>
      <c r="E132" s="115" t="s">
        <v>360</v>
      </c>
      <c r="F132" s="118" t="s">
        <v>92</v>
      </c>
      <c r="G132" s="119">
        <v>1</v>
      </c>
      <c r="H132" s="120" t="s">
        <v>335</v>
      </c>
      <c r="I132" s="121" t="s">
        <v>242</v>
      </c>
      <c r="J132" s="122">
        <v>23900</v>
      </c>
      <c r="K132" s="122">
        <v>0</v>
      </c>
      <c r="L132" s="122">
        <f t="shared" si="113"/>
        <v>23900</v>
      </c>
      <c r="M132" s="122">
        <f t="shared" si="114"/>
        <v>23900</v>
      </c>
      <c r="N132" s="122">
        <f t="shared" si="115"/>
        <v>23900</v>
      </c>
      <c r="O132" s="123"/>
      <c r="P132" s="124"/>
      <c r="Q132" s="124"/>
      <c r="R132" s="124"/>
      <c r="S132" s="124"/>
      <c r="T132" s="124"/>
      <c r="U132" s="125"/>
      <c r="V132" s="126"/>
      <c r="W132" s="126"/>
      <c r="X132" s="126"/>
      <c r="Y132" s="126"/>
      <c r="Z132" s="126"/>
      <c r="AA132" s="127"/>
      <c r="AB132" s="127"/>
      <c r="AC132" s="128"/>
      <c r="AD132" s="129"/>
      <c r="AE132" s="5" t="str">
        <f>IF([1]Estudio_Mercado_VF!AX136="","",[1]Estudio_Mercado_VF!AX136)</f>
        <v/>
      </c>
    </row>
    <row r="133" spans="1:31" s="7" customFormat="1" ht="231" customHeight="1">
      <c r="A133" s="115">
        <v>21</v>
      </c>
      <c r="B133" s="115" t="s">
        <v>333</v>
      </c>
      <c r="C133" s="116" t="s">
        <v>358</v>
      </c>
      <c r="D133" s="117" t="s">
        <v>366</v>
      </c>
      <c r="E133" s="115" t="s">
        <v>360</v>
      </c>
      <c r="F133" s="118" t="s">
        <v>92</v>
      </c>
      <c r="G133" s="119">
        <v>1</v>
      </c>
      <c r="H133" s="120" t="s">
        <v>335</v>
      </c>
      <c r="I133" s="121" t="s">
        <v>343</v>
      </c>
      <c r="J133" s="122">
        <v>30000</v>
      </c>
      <c r="K133" s="122">
        <v>0</v>
      </c>
      <c r="L133" s="122">
        <f t="shared" si="113"/>
        <v>30000</v>
      </c>
      <c r="M133" s="122">
        <f t="shared" si="114"/>
        <v>30000</v>
      </c>
      <c r="N133" s="122">
        <f t="shared" si="115"/>
        <v>30000</v>
      </c>
      <c r="O133" s="123"/>
      <c r="P133" s="124"/>
      <c r="Q133" s="124"/>
      <c r="R133" s="124"/>
      <c r="S133" s="124"/>
      <c r="T133" s="124"/>
      <c r="U133" s="125"/>
      <c r="V133" s="126"/>
      <c r="W133" s="126"/>
      <c r="X133" s="126"/>
      <c r="Y133" s="126"/>
      <c r="Z133" s="126"/>
      <c r="AA133" s="127"/>
      <c r="AB133" s="127"/>
      <c r="AC133" s="128"/>
      <c r="AD133" s="129"/>
      <c r="AE133" s="5" t="str">
        <f>IF([1]Estudio_Mercado_VF!AX137="","",[1]Estudio_Mercado_VF!AX137)</f>
        <v/>
      </c>
    </row>
    <row r="134" spans="1:31" s="7" customFormat="1" ht="231" customHeight="1">
      <c r="A134" s="115">
        <v>22</v>
      </c>
      <c r="B134" s="115" t="s">
        <v>333</v>
      </c>
      <c r="C134" s="116" t="s">
        <v>358</v>
      </c>
      <c r="D134" s="117" t="s">
        <v>367</v>
      </c>
      <c r="E134" s="115" t="s">
        <v>360</v>
      </c>
      <c r="F134" s="118" t="s">
        <v>92</v>
      </c>
      <c r="G134" s="119">
        <v>1</v>
      </c>
      <c r="H134" s="120" t="s">
        <v>335</v>
      </c>
      <c r="I134" s="121" t="s">
        <v>351</v>
      </c>
      <c r="J134" s="122">
        <v>7000</v>
      </c>
      <c r="K134" s="122">
        <v>0</v>
      </c>
      <c r="L134" s="122">
        <f t="shared" si="113"/>
        <v>7000</v>
      </c>
      <c r="M134" s="122">
        <f t="shared" si="114"/>
        <v>7000</v>
      </c>
      <c r="N134" s="122">
        <f t="shared" si="115"/>
        <v>7000</v>
      </c>
      <c r="O134" s="123"/>
      <c r="P134" s="124"/>
      <c r="Q134" s="124"/>
      <c r="R134" s="124"/>
      <c r="S134" s="124"/>
      <c r="T134" s="124"/>
      <c r="U134" s="125"/>
      <c r="V134" s="126"/>
      <c r="W134" s="126"/>
      <c r="X134" s="126"/>
      <c r="Y134" s="126"/>
      <c r="Z134" s="126"/>
      <c r="AA134" s="127"/>
      <c r="AB134" s="127"/>
      <c r="AC134" s="128"/>
      <c r="AD134" s="129"/>
      <c r="AE134" s="5" t="str">
        <f>IF([1]Estudio_Mercado_VF!AX138="","",[1]Estudio_Mercado_VF!AX138)</f>
        <v/>
      </c>
    </row>
    <row r="135" spans="1:31" s="7" customFormat="1" ht="231" customHeight="1">
      <c r="A135" s="115">
        <v>23</v>
      </c>
      <c r="B135" s="115" t="s">
        <v>333</v>
      </c>
      <c r="C135" s="116" t="s">
        <v>358</v>
      </c>
      <c r="D135" s="117" t="s">
        <v>368</v>
      </c>
      <c r="E135" s="115" t="s">
        <v>360</v>
      </c>
      <c r="F135" s="118" t="s">
        <v>92</v>
      </c>
      <c r="G135" s="119">
        <v>1</v>
      </c>
      <c r="H135" s="120" t="s">
        <v>335</v>
      </c>
      <c r="I135" s="121" t="s">
        <v>369</v>
      </c>
      <c r="J135" s="122">
        <v>12000</v>
      </c>
      <c r="K135" s="122">
        <v>0</v>
      </c>
      <c r="L135" s="122">
        <f t="shared" si="113"/>
        <v>12000</v>
      </c>
      <c r="M135" s="122">
        <f t="shared" si="114"/>
        <v>12000</v>
      </c>
      <c r="N135" s="122">
        <f t="shared" si="115"/>
        <v>12000</v>
      </c>
      <c r="O135" s="123"/>
      <c r="P135" s="124"/>
      <c r="Q135" s="124"/>
      <c r="R135" s="124"/>
      <c r="S135" s="124"/>
      <c r="T135" s="124"/>
      <c r="U135" s="125"/>
      <c r="V135" s="126"/>
      <c r="W135" s="126"/>
      <c r="X135" s="126"/>
      <c r="Y135" s="126"/>
      <c r="Z135" s="126"/>
      <c r="AA135" s="127"/>
      <c r="AB135" s="127"/>
      <c r="AC135" s="128"/>
      <c r="AD135" s="129"/>
      <c r="AE135" s="5" t="str">
        <f>IF([1]Estudio_Mercado_VF!AX139="","",[1]Estudio_Mercado_VF!AX139)</f>
        <v/>
      </c>
    </row>
    <row r="137" spans="1:31" ht="14.45">
      <c r="M137" s="70"/>
      <c r="N137" s="70"/>
    </row>
    <row r="138" spans="1:31" s="7" customFormat="1" ht="28.9" customHeight="1">
      <c r="A138" s="194" t="s">
        <v>370</v>
      </c>
      <c r="B138" s="194"/>
      <c r="C138" s="194"/>
      <c r="D138" s="194"/>
      <c r="E138" s="194"/>
      <c r="F138" s="194"/>
      <c r="G138" s="194"/>
      <c r="H138" s="194"/>
      <c r="I138" s="3"/>
      <c r="J138" s="3"/>
      <c r="K138" s="3"/>
      <c r="L138" s="3"/>
      <c r="M138" s="70"/>
      <c r="N138" s="70"/>
      <c r="O138" s="3"/>
      <c r="P138" s="3"/>
      <c r="Q138" s="3"/>
      <c r="R138" s="3"/>
      <c r="S138" s="3"/>
      <c r="T138" s="3"/>
      <c r="U138" s="3"/>
      <c r="V138" s="3"/>
      <c r="W138" s="3"/>
      <c r="X138" s="3"/>
      <c r="Y138" s="3"/>
      <c r="Z138" s="3"/>
      <c r="AA138" s="3"/>
      <c r="AB138" s="3"/>
      <c r="AC138" s="3"/>
      <c r="AD138" s="3"/>
      <c r="AE138" s="3"/>
    </row>
    <row r="139" spans="1:31" s="7" customFormat="1" ht="14.45">
      <c r="A139" s="164"/>
      <c r="B139" s="164"/>
      <c r="C139" s="164"/>
      <c r="D139" s="164"/>
      <c r="E139" s="164"/>
      <c r="F139" s="164"/>
      <c r="G139" s="164"/>
      <c r="H139" s="164"/>
      <c r="I139" s="3"/>
      <c r="J139" s="3"/>
      <c r="K139" s="3"/>
      <c r="L139" s="3"/>
      <c r="M139" s="70"/>
      <c r="N139" s="70"/>
      <c r="O139" s="3"/>
      <c r="P139" s="3"/>
      <c r="Q139" s="3"/>
      <c r="R139" s="3"/>
      <c r="S139" s="3"/>
      <c r="T139" s="3"/>
      <c r="U139" s="3"/>
      <c r="V139" s="3"/>
      <c r="W139" s="3"/>
      <c r="X139" s="3"/>
      <c r="Y139" s="3"/>
      <c r="Z139" s="3"/>
      <c r="AA139" s="3"/>
      <c r="AB139" s="3"/>
      <c r="AC139" s="3"/>
      <c r="AD139" s="3"/>
      <c r="AE139" s="3"/>
    </row>
    <row r="140" spans="1:31" s="10" customFormat="1" ht="70.150000000000006" customHeight="1">
      <c r="A140" s="165" t="s">
        <v>20</v>
      </c>
      <c r="B140" s="166" t="s">
        <v>22</v>
      </c>
      <c r="C140" s="165" t="s">
        <v>371</v>
      </c>
      <c r="D140" s="195" t="s">
        <v>372</v>
      </c>
      <c r="E140" s="195"/>
      <c r="F140" s="195"/>
      <c r="G140" s="195"/>
      <c r="H140" s="165" t="s">
        <v>25</v>
      </c>
      <c r="I140" s="165" t="s">
        <v>26</v>
      </c>
      <c r="J140" s="167" t="s">
        <v>373</v>
      </c>
      <c r="K140" s="167" t="s">
        <v>374</v>
      </c>
      <c r="L140" s="167" t="s">
        <v>375</v>
      </c>
      <c r="M140" s="167" t="s">
        <v>376</v>
      </c>
      <c r="N140" s="177" t="s">
        <v>42</v>
      </c>
      <c r="O140" s="178"/>
      <c r="P140" s="179"/>
      <c r="Q140" s="70"/>
      <c r="R140" s="70"/>
      <c r="S140" s="70"/>
      <c r="T140" s="70"/>
      <c r="U140" s="70"/>
      <c r="V140" s="70"/>
      <c r="W140" s="70"/>
    </row>
    <row r="141" spans="1:31" s="7" customFormat="1" ht="409.6" customHeight="1">
      <c r="A141" s="168">
        <v>1</v>
      </c>
      <c r="B141" s="168" t="s">
        <v>377</v>
      </c>
      <c r="C141" s="169" t="s">
        <v>378</v>
      </c>
      <c r="D141" s="176" t="s">
        <v>379</v>
      </c>
      <c r="E141" s="176"/>
      <c r="F141" s="176"/>
      <c r="G141" s="176"/>
      <c r="H141" s="118" t="s">
        <v>380</v>
      </c>
      <c r="I141" s="119">
        <v>1</v>
      </c>
      <c r="J141" s="170">
        <v>11</v>
      </c>
      <c r="K141" s="171" t="s">
        <v>381</v>
      </c>
      <c r="L141" s="172">
        <v>7996001</v>
      </c>
      <c r="M141" s="172">
        <f>L141*I141*J141</f>
        <v>87956011</v>
      </c>
      <c r="N141" s="180"/>
      <c r="O141" s="181"/>
      <c r="P141" s="182"/>
      <c r="Q141" s="70"/>
      <c r="R141" s="70"/>
      <c r="S141" s="70"/>
      <c r="T141" s="70"/>
      <c r="U141" s="185" t="s">
        <v>382</v>
      </c>
      <c r="V141" s="185"/>
      <c r="W141" s="185"/>
      <c r="X141" s="185"/>
      <c r="Y141" s="185"/>
      <c r="Z141" s="185"/>
      <c r="AA141" s="10"/>
      <c r="AB141" s="10"/>
    </row>
    <row r="142" spans="1:31" s="7" customFormat="1" ht="409.6" customHeight="1">
      <c r="A142" s="168">
        <v>2</v>
      </c>
      <c r="B142" s="168" t="s">
        <v>377</v>
      </c>
      <c r="C142" s="169" t="s">
        <v>383</v>
      </c>
      <c r="D142" s="176" t="s">
        <v>384</v>
      </c>
      <c r="E142" s="176"/>
      <c r="F142" s="176"/>
      <c r="G142" s="176"/>
      <c r="H142" s="118" t="s">
        <v>380</v>
      </c>
      <c r="I142" s="119">
        <v>1</v>
      </c>
      <c r="J142" s="170">
        <v>11</v>
      </c>
      <c r="K142" s="171" t="s">
        <v>381</v>
      </c>
      <c r="L142" s="172">
        <v>5860001</v>
      </c>
      <c r="M142" s="172">
        <f>L142*I142*J142</f>
        <v>64460011</v>
      </c>
      <c r="N142" s="180"/>
      <c r="O142" s="181"/>
      <c r="P142" s="182"/>
      <c r="Q142" s="70"/>
      <c r="R142" s="70"/>
      <c r="S142" s="70"/>
      <c r="T142" s="70"/>
      <c r="U142" s="185" t="s">
        <v>382</v>
      </c>
      <c r="V142" s="185"/>
      <c r="W142" s="185"/>
      <c r="X142" s="185"/>
      <c r="Y142" s="185"/>
      <c r="Z142" s="185"/>
      <c r="AA142" s="211" t="s">
        <v>385</v>
      </c>
      <c r="AB142" s="213">
        <f>SUM(AB109,O148)</f>
        <v>1340413467.5</v>
      </c>
    </row>
    <row r="143" spans="1:31" s="7" customFormat="1" ht="409.6" customHeight="1">
      <c r="A143" s="168">
        <v>3</v>
      </c>
      <c r="B143" s="168" t="s">
        <v>377</v>
      </c>
      <c r="C143" s="168" t="s">
        <v>386</v>
      </c>
      <c r="D143" s="176" t="s">
        <v>387</v>
      </c>
      <c r="E143" s="176"/>
      <c r="F143" s="176"/>
      <c r="G143" s="176"/>
      <c r="H143" s="118" t="s">
        <v>380</v>
      </c>
      <c r="I143" s="119">
        <v>1</v>
      </c>
      <c r="J143" s="170">
        <v>11</v>
      </c>
      <c r="K143" s="171" t="s">
        <v>381</v>
      </c>
      <c r="L143" s="172">
        <v>7996001</v>
      </c>
      <c r="M143" s="172">
        <f>L143*I143*J143</f>
        <v>87956011</v>
      </c>
      <c r="N143" s="180"/>
      <c r="O143" s="181"/>
      <c r="P143" s="182"/>
      <c r="Q143" s="70"/>
      <c r="R143" s="70"/>
      <c r="S143" s="70"/>
      <c r="T143" s="70"/>
      <c r="U143" s="209"/>
      <c r="V143" s="209"/>
      <c r="W143" s="209"/>
      <c r="X143" s="209"/>
      <c r="Y143" s="209"/>
      <c r="Z143" s="209"/>
      <c r="AA143" s="212"/>
      <c r="AB143" s="214"/>
    </row>
    <row r="144" spans="1:31" s="7" customFormat="1" ht="409.6" customHeight="1">
      <c r="A144" s="168">
        <v>4</v>
      </c>
      <c r="B144" s="168" t="s">
        <v>377</v>
      </c>
      <c r="C144" s="168" t="s">
        <v>388</v>
      </c>
      <c r="D144" s="176" t="s">
        <v>389</v>
      </c>
      <c r="E144" s="176"/>
      <c r="F144" s="176"/>
      <c r="G144" s="176"/>
      <c r="H144" s="118" t="s">
        <v>380</v>
      </c>
      <c r="I144" s="119">
        <v>1</v>
      </c>
      <c r="J144" s="170">
        <v>11</v>
      </c>
      <c r="K144" s="171" t="s">
        <v>381</v>
      </c>
      <c r="L144" s="172">
        <v>5860001</v>
      </c>
      <c r="M144" s="172">
        <f t="shared" ref="M144:M147" si="116">L144*I144*J144</f>
        <v>64460011</v>
      </c>
      <c r="N144" s="180"/>
      <c r="O144" s="181"/>
      <c r="P144" s="182"/>
      <c r="Q144" s="70"/>
      <c r="R144" s="70"/>
      <c r="S144" s="70"/>
      <c r="T144" s="70"/>
      <c r="U144" s="210"/>
      <c r="V144" s="210"/>
      <c r="W144" s="210"/>
      <c r="X144" s="210"/>
      <c r="Y144" s="210"/>
      <c r="Z144" s="210"/>
      <c r="AA144" s="212"/>
      <c r="AB144" s="214"/>
    </row>
    <row r="145" spans="1:28" s="7" customFormat="1" ht="409.6" customHeight="1">
      <c r="A145" s="168">
        <v>5</v>
      </c>
      <c r="B145" s="168" t="s">
        <v>377</v>
      </c>
      <c r="C145" s="168" t="s">
        <v>390</v>
      </c>
      <c r="D145" s="176" t="s">
        <v>391</v>
      </c>
      <c r="E145" s="176"/>
      <c r="F145" s="176"/>
      <c r="G145" s="176"/>
      <c r="H145" s="118" t="s">
        <v>380</v>
      </c>
      <c r="I145" s="119">
        <v>1</v>
      </c>
      <c r="J145" s="170">
        <v>11</v>
      </c>
      <c r="K145" s="171" t="s">
        <v>381</v>
      </c>
      <c r="L145" s="172">
        <v>5860001</v>
      </c>
      <c r="M145" s="172">
        <f t="shared" si="116"/>
        <v>64460011</v>
      </c>
      <c r="N145" s="180"/>
      <c r="O145" s="181"/>
      <c r="P145" s="182"/>
      <c r="Q145" s="70"/>
      <c r="R145" s="70"/>
      <c r="S145" s="70"/>
      <c r="T145" s="70"/>
      <c r="U145" s="210"/>
      <c r="V145" s="210"/>
      <c r="W145" s="210"/>
      <c r="X145" s="210"/>
      <c r="Y145" s="210"/>
      <c r="Z145" s="210"/>
      <c r="AA145" s="212"/>
      <c r="AB145" s="214"/>
    </row>
    <row r="146" spans="1:28" s="7" customFormat="1" ht="409.6" customHeight="1">
      <c r="A146" s="168">
        <v>6</v>
      </c>
      <c r="B146" s="168" t="s">
        <v>377</v>
      </c>
      <c r="C146" s="168" t="s">
        <v>392</v>
      </c>
      <c r="D146" s="176" t="s">
        <v>393</v>
      </c>
      <c r="E146" s="176"/>
      <c r="F146" s="176"/>
      <c r="G146" s="176"/>
      <c r="H146" s="118" t="s">
        <v>380</v>
      </c>
      <c r="I146" s="119">
        <v>1</v>
      </c>
      <c r="J146" s="170">
        <v>11</v>
      </c>
      <c r="K146" s="171" t="s">
        <v>381</v>
      </c>
      <c r="L146" s="172">
        <v>5860001</v>
      </c>
      <c r="M146" s="172">
        <f t="shared" si="116"/>
        <v>64460011</v>
      </c>
      <c r="N146" s="180"/>
      <c r="O146" s="181"/>
      <c r="P146" s="182"/>
      <c r="Q146" s="70"/>
      <c r="R146" s="70"/>
      <c r="S146" s="70"/>
      <c r="T146" s="70"/>
      <c r="U146" s="210"/>
      <c r="V146" s="210"/>
      <c r="W146" s="210"/>
      <c r="X146" s="210"/>
      <c r="Y146" s="210"/>
      <c r="Z146" s="210"/>
      <c r="AA146" s="212"/>
      <c r="AB146" s="214"/>
    </row>
    <row r="147" spans="1:28" s="7" customFormat="1" ht="409.6" customHeight="1">
      <c r="A147" s="168">
        <v>7</v>
      </c>
      <c r="B147" s="168" t="s">
        <v>377</v>
      </c>
      <c r="C147" s="168" t="s">
        <v>394</v>
      </c>
      <c r="D147" s="176" t="s">
        <v>395</v>
      </c>
      <c r="E147" s="176"/>
      <c r="F147" s="176"/>
      <c r="G147" s="176"/>
      <c r="H147" s="118" t="s">
        <v>380</v>
      </c>
      <c r="I147" s="119">
        <v>1</v>
      </c>
      <c r="J147" s="170">
        <v>6</v>
      </c>
      <c r="K147" s="171" t="s">
        <v>381</v>
      </c>
      <c r="L147" s="172">
        <v>3640001</v>
      </c>
      <c r="M147" s="172">
        <f t="shared" si="116"/>
        <v>21840006</v>
      </c>
      <c r="N147" s="180"/>
      <c r="O147" s="181"/>
      <c r="P147" s="182"/>
      <c r="Q147" s="70"/>
      <c r="R147" s="70"/>
      <c r="S147" s="70"/>
      <c r="T147" s="70"/>
      <c r="U147" s="210"/>
      <c r="V147" s="210"/>
      <c r="W147" s="210"/>
      <c r="X147" s="210"/>
      <c r="Y147" s="210"/>
      <c r="Z147" s="210"/>
      <c r="AA147" s="212"/>
      <c r="AB147" s="214"/>
    </row>
    <row r="148" spans="1:28" s="7" customFormat="1" ht="63" customHeight="1">
      <c r="C148" s="173" t="s">
        <v>396</v>
      </c>
      <c r="D148" s="173"/>
      <c r="E148" s="173"/>
      <c r="F148" s="173"/>
      <c r="G148" s="173"/>
      <c r="H148" s="173"/>
      <c r="I148" s="173"/>
      <c r="J148" s="173"/>
      <c r="K148" s="173"/>
      <c r="L148" s="174">
        <f>SUM(L142:L147)</f>
        <v>35076006</v>
      </c>
      <c r="M148" s="174">
        <f>SUM(M141:M147)</f>
        <v>455592072</v>
      </c>
      <c r="N148" s="70"/>
      <c r="O148" s="70"/>
    </row>
    <row r="149" spans="1:28" ht="14.45">
      <c r="M149" s="70"/>
      <c r="N149" s="70"/>
    </row>
    <row r="150" spans="1:28" ht="14.45">
      <c r="M150" s="70"/>
      <c r="N150" s="70"/>
    </row>
    <row r="151" spans="1:28" ht="14.45">
      <c r="M151" s="70"/>
      <c r="N151" s="70"/>
      <c r="Q151" s="175"/>
      <c r="R151" s="175"/>
      <c r="S151" s="175"/>
    </row>
    <row r="152" spans="1:28" ht="14.45">
      <c r="M152" s="70"/>
      <c r="N152" s="70"/>
    </row>
    <row r="153" spans="1:28" ht="14.45"/>
    <row r="154" spans="1:28" ht="14.45">
      <c r="O154" s="3" t="s">
        <v>397</v>
      </c>
    </row>
  </sheetData>
  <sheetProtection algorithmName="SHA-512" hashValue="TgU2bwKEXcfCbX7UaHZZGqs2EwWSxjkp7SS5pZU7nsm6RORbTgMHWpGZWUlfrCM4A4EPWqPzM9V2YuJYZKO2FQ==" saltValue="i6a7ELpbNwN3tBkDeuwhGw==" spinCount="100000" sheet="1" formatColumns="0" formatRows="0" insertColumns="0" insertRows="0" autoFilter="0"/>
  <autoFilter ref="A10:AG136" xr:uid="{CD4E1CA7-A360-49FE-9893-C36C580FA894}"/>
  <mergeCells count="40">
    <mergeCell ref="U143:Z147"/>
    <mergeCell ref="AA142:AA147"/>
    <mergeCell ref="AB142:AB147"/>
    <mergeCell ref="AA4:AB4"/>
    <mergeCell ref="AA5:AB5"/>
    <mergeCell ref="AA6:AB6"/>
    <mergeCell ref="O9:T9"/>
    <mergeCell ref="U9:Z9"/>
    <mergeCell ref="O3:X6"/>
    <mergeCell ref="A3:N3"/>
    <mergeCell ref="A4:C6"/>
    <mergeCell ref="E4:J4"/>
    <mergeCell ref="K4:L4"/>
    <mergeCell ref="M4:N4"/>
    <mergeCell ref="G6:N6"/>
    <mergeCell ref="E5:N5"/>
    <mergeCell ref="A7:N7"/>
    <mergeCell ref="A109:AA109"/>
    <mergeCell ref="U142:Z142"/>
    <mergeCell ref="I9:N9"/>
    <mergeCell ref="AA9:AD9"/>
    <mergeCell ref="U141:Z141"/>
    <mergeCell ref="A111:AD111"/>
    <mergeCell ref="A138:H138"/>
    <mergeCell ref="D140:G140"/>
    <mergeCell ref="D141:G141"/>
    <mergeCell ref="D147:G147"/>
    <mergeCell ref="N140:P140"/>
    <mergeCell ref="N141:P141"/>
    <mergeCell ref="N142:P142"/>
    <mergeCell ref="N143:P143"/>
    <mergeCell ref="N144:P144"/>
    <mergeCell ref="N145:P145"/>
    <mergeCell ref="N146:P146"/>
    <mergeCell ref="N147:P147"/>
    <mergeCell ref="D142:G142"/>
    <mergeCell ref="D143:G143"/>
    <mergeCell ref="D144:G144"/>
    <mergeCell ref="D145:G145"/>
    <mergeCell ref="D146:G146"/>
  </mergeCells>
  <phoneticPr fontId="47" type="noConversion"/>
  <conditionalFormatting sqref="AD11:AD27 AD35:AD109 AD113:AD135">
    <cfRule type="cellIs" dxfId="3" priority="23" stopIfTrue="1" operator="greaterThan">
      <formula>0.2</formula>
    </cfRule>
  </conditionalFormatting>
  <conditionalFormatting sqref="D75">
    <cfRule type="duplicateValues" dxfId="2" priority="5"/>
  </conditionalFormatting>
  <dataValidations count="2">
    <dataValidation type="list" allowBlank="1" showInputMessage="1" sqref="H11:H27 H114:H135 H35:H109" xr:uid="{4CC2BC95-6C7B-467E-B94E-803DA1489329}">
      <formula1>"Compra,Alquiler,PrestaciónServicio"</formula1>
    </dataValidation>
    <dataValidation type="list" allowBlank="1" showInputMessage="1" promptTitle="Seleccione Item " prompt="Si es un ítem de la bolsa básica, seleccione de la lista" sqref="D98:D103 D59:D74 D76:D96 D18:D57 C129:C135 D114 D123:D135 D120:D121 C114:C127 D11:D16 D105:D109" xr:uid="{A7F407A3-6C48-4EDF-BD2A-226B53F935CB}">
      <formula1>#REF!</formula1>
    </dataValidation>
  </dataValidations>
  <pageMargins left="0.25" right="0.25" top="0.75" bottom="0.75" header="0.3" footer="0.3"/>
  <pageSetup paperSize="3" scale="10" orientation="landscape" r:id="rId1"/>
  <rowBreaks count="3" manualBreakCount="3">
    <brk id="78" max="30" man="1"/>
    <brk id="138" max="30" man="1"/>
    <brk id="148" max="3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50C36C-53AB-4024-94CE-11C3C31AE4C6}">
          <x14:formula1>
            <xm:f>Lista!$V$8:$V$14</xm:f>
          </x14:formula1>
          <xm:sqref>E5 K4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defaultColWidth="11.42578125" defaultRowHeight="14.45"/>
  <cols>
    <col min="1" max="1" width="16.5703125" bestFit="1" customWidth="1"/>
    <col min="2" max="2" width="50.28515625" bestFit="1" customWidth="1"/>
  </cols>
  <sheetData>
    <row r="1" spans="1:2">
      <c r="A1" t="s">
        <v>398</v>
      </c>
    </row>
    <row r="2" spans="1:2">
      <c r="A2" s="61" t="s">
        <v>399</v>
      </c>
      <c r="B2" t="s">
        <v>400</v>
      </c>
    </row>
    <row r="3" spans="1:2">
      <c r="A3" s="62" t="s">
        <v>401</v>
      </c>
      <c r="B3">
        <v>87</v>
      </c>
    </row>
    <row r="4" spans="1:2">
      <c r="A4" s="62" t="s">
        <v>402</v>
      </c>
      <c r="B4">
        <v>87</v>
      </c>
    </row>
    <row r="100" spans="1:2">
      <c r="A100" t="s">
        <v>403</v>
      </c>
    </row>
    <row r="102" spans="1:2">
      <c r="A102" s="61" t="s">
        <v>399</v>
      </c>
      <c r="B102" t="s">
        <v>404</v>
      </c>
    </row>
    <row r="103" spans="1:2">
      <c r="A103" s="62" t="s">
        <v>401</v>
      </c>
      <c r="B103" t="e">
        <v>#DIV/0!</v>
      </c>
    </row>
    <row r="104" spans="1:2">
      <c r="A104" s="62" t="s">
        <v>402</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defaultColWidth="11.42578125" defaultRowHeight="14.45"/>
  <cols>
    <col min="1" max="1" width="17.28515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ol min="55" max="56" width="31.42578125" style="3" customWidth="1"/>
    <col min="57" max="57" width="29.42578125" style="3" customWidth="1"/>
    <col min="58" max="58" width="66.5703125" style="3" customWidth="1"/>
    <col min="59" max="61" width="22.5703125" style="3" customWidth="1"/>
    <col min="62" max="63" width="32.42578125" style="3" customWidth="1"/>
    <col min="64" max="66" width="22.5703125" style="3" customWidth="1"/>
    <col min="67" max="88" width="11.42578125" style="3"/>
    <col min="89" max="89" width="5.42578125" style="3" bestFit="1" customWidth="1"/>
    <col min="90" max="16384" width="11.42578125" style="3"/>
  </cols>
  <sheetData>
    <row r="3" spans="1:92" s="1" customFormat="1" ht="32.65" customHeight="1">
      <c r="A3" s="196" t="s">
        <v>405</v>
      </c>
      <c r="B3" s="196"/>
      <c r="C3" s="196"/>
      <c r="D3" s="196"/>
      <c r="E3" s="196"/>
      <c r="F3" s="196"/>
      <c r="G3" s="196"/>
      <c r="H3" s="196"/>
      <c r="I3" s="196"/>
      <c r="J3" s="196"/>
      <c r="K3" s="196"/>
      <c r="L3" s="196"/>
      <c r="M3" s="245" t="s">
        <v>1</v>
      </c>
      <c r="N3" s="246"/>
      <c r="O3" s="246"/>
      <c r="P3" s="246"/>
      <c r="Q3" s="246"/>
      <c r="R3" s="246"/>
      <c r="S3" s="246"/>
      <c r="T3" s="246"/>
      <c r="U3" s="246"/>
      <c r="V3" s="246"/>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197"/>
      <c r="B4" s="197"/>
      <c r="C4" s="45" t="s">
        <v>406</v>
      </c>
      <c r="D4" s="17"/>
      <c r="E4" s="198" t="s">
        <v>7</v>
      </c>
      <c r="F4" s="198"/>
      <c r="G4" s="251"/>
      <c r="H4" s="251"/>
      <c r="I4" s="251"/>
      <c r="J4" s="251"/>
      <c r="K4" s="251"/>
      <c r="L4" s="251"/>
      <c r="M4" s="247"/>
      <c r="N4" s="248"/>
      <c r="O4" s="248"/>
      <c r="P4" s="248"/>
      <c r="Q4" s="248"/>
      <c r="R4" s="248"/>
      <c r="S4" s="248"/>
      <c r="T4" s="248"/>
      <c r="U4" s="248"/>
      <c r="V4" s="24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197"/>
      <c r="B5" s="197"/>
      <c r="C5" s="20" t="s">
        <v>11</v>
      </c>
      <c r="D5" s="252"/>
      <c r="E5" s="253"/>
      <c r="F5" s="254"/>
      <c r="G5" s="20" t="s">
        <v>13</v>
      </c>
      <c r="H5" s="252"/>
      <c r="I5" s="254"/>
      <c r="J5" s="20" t="s">
        <v>407</v>
      </c>
      <c r="K5" s="252"/>
      <c r="L5" s="254"/>
      <c r="M5" s="247"/>
      <c r="N5" s="248"/>
      <c r="O5" s="248"/>
      <c r="P5" s="248"/>
      <c r="Q5" s="248"/>
      <c r="R5" s="248"/>
      <c r="S5" s="248"/>
      <c r="T5" s="248"/>
      <c r="U5" s="248"/>
      <c r="V5" s="24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197"/>
      <c r="B6" s="197"/>
      <c r="C6" s="46" t="s">
        <v>2</v>
      </c>
      <c r="D6" s="198"/>
      <c r="E6" s="198"/>
      <c r="F6" s="198"/>
      <c r="G6" s="198"/>
      <c r="H6" s="198"/>
      <c r="I6" s="198"/>
      <c r="J6" s="198"/>
      <c r="K6" s="198"/>
      <c r="L6" s="198"/>
      <c r="M6" s="249"/>
      <c r="N6" s="250"/>
      <c r="O6" s="250"/>
      <c r="P6" s="250"/>
      <c r="Q6" s="250"/>
      <c r="R6" s="250"/>
      <c r="S6" s="250"/>
      <c r="T6" s="250"/>
      <c r="U6" s="250"/>
      <c r="V6" s="250"/>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29" t="s">
        <v>370</v>
      </c>
      <c r="BD6" s="229"/>
      <c r="BE6" s="229"/>
      <c r="BF6" s="229"/>
      <c r="BG6" s="229"/>
      <c r="BH6" s="229"/>
      <c r="BI6" s="229"/>
      <c r="BJ6" s="229"/>
      <c r="BK6" s="229"/>
      <c r="BL6" s="229"/>
      <c r="BM6" s="229"/>
      <c r="BN6" s="229"/>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236" t="s">
        <v>16</v>
      </c>
      <c r="H9" s="237"/>
      <c r="I9" s="237"/>
      <c r="J9" s="237"/>
      <c r="K9" s="237"/>
      <c r="L9" s="238"/>
      <c r="M9" s="239" t="s">
        <v>17</v>
      </c>
      <c r="N9" s="240"/>
      <c r="O9" s="240"/>
      <c r="P9" s="240"/>
      <c r="Q9" s="240"/>
      <c r="R9" s="241"/>
      <c r="S9" s="242" t="s">
        <v>18</v>
      </c>
      <c r="T9" s="243"/>
      <c r="U9" s="243"/>
      <c r="V9" s="243"/>
      <c r="W9" s="243"/>
      <c r="X9" s="244"/>
      <c r="Y9" s="239" t="s">
        <v>408</v>
      </c>
      <c r="Z9" s="240"/>
      <c r="AA9" s="240"/>
      <c r="AB9" s="240"/>
      <c r="AC9" s="240"/>
      <c r="AD9" s="241"/>
      <c r="AE9" s="233" t="s">
        <v>19</v>
      </c>
      <c r="AF9" s="234"/>
      <c r="AG9" s="234"/>
      <c r="AH9" s="234"/>
      <c r="AI9" s="232" t="s">
        <v>409</v>
      </c>
      <c r="AJ9" s="232"/>
      <c r="AO9" s="233" t="s">
        <v>19</v>
      </c>
      <c r="AP9" s="234"/>
      <c r="AQ9" s="234"/>
      <c r="AR9" s="234"/>
      <c r="AS9" s="232" t="s">
        <v>409</v>
      </c>
      <c r="AT9" s="232"/>
    </row>
    <row r="10" spans="1:92" s="18" customFormat="1" ht="97.9" customHeight="1">
      <c r="A10" s="19" t="s">
        <v>20</v>
      </c>
      <c r="B10" s="19" t="s">
        <v>22</v>
      </c>
      <c r="C10" s="19" t="s">
        <v>410</v>
      </c>
      <c r="D10" s="19" t="s">
        <v>24</v>
      </c>
      <c r="E10" s="19" t="s">
        <v>25</v>
      </c>
      <c r="F10" s="19" t="s">
        <v>26</v>
      </c>
      <c r="G10" s="21" t="s">
        <v>28</v>
      </c>
      <c r="H10" s="21" t="s">
        <v>29</v>
      </c>
      <c r="I10" s="21" t="s">
        <v>37</v>
      </c>
      <c r="J10" s="21" t="s">
        <v>31</v>
      </c>
      <c r="K10" s="21" t="s">
        <v>32</v>
      </c>
      <c r="L10" s="21" t="s">
        <v>33</v>
      </c>
      <c r="M10" s="19" t="s">
        <v>34</v>
      </c>
      <c r="N10" s="19" t="s">
        <v>29</v>
      </c>
      <c r="O10" s="19" t="s">
        <v>37</v>
      </c>
      <c r="P10" s="19" t="s">
        <v>31</v>
      </c>
      <c r="Q10" s="19" t="s">
        <v>32</v>
      </c>
      <c r="R10" s="19" t="s">
        <v>33</v>
      </c>
      <c r="S10" s="28" t="s">
        <v>36</v>
      </c>
      <c r="T10" s="28" t="s">
        <v>29</v>
      </c>
      <c r="U10" s="28" t="s">
        <v>37</v>
      </c>
      <c r="V10" s="28" t="s">
        <v>31</v>
      </c>
      <c r="W10" s="28" t="s">
        <v>32</v>
      </c>
      <c r="X10" s="28" t="s">
        <v>33</v>
      </c>
      <c r="Y10" s="19" t="s">
        <v>411</v>
      </c>
      <c r="Z10" s="19" t="s">
        <v>29</v>
      </c>
      <c r="AA10" s="19" t="s">
        <v>37</v>
      </c>
      <c r="AB10" s="19" t="s">
        <v>31</v>
      </c>
      <c r="AC10" s="19" t="s">
        <v>32</v>
      </c>
      <c r="AD10" s="19" t="s">
        <v>33</v>
      </c>
      <c r="AE10" s="21" t="s">
        <v>38</v>
      </c>
      <c r="AF10" s="21" t="s">
        <v>39</v>
      </c>
      <c r="AG10" s="21" t="s">
        <v>40</v>
      </c>
      <c r="AH10" s="21" t="s">
        <v>41</v>
      </c>
      <c r="AI10" s="21" t="s">
        <v>38</v>
      </c>
      <c r="AJ10" s="21" t="s">
        <v>39</v>
      </c>
      <c r="AK10" s="21" t="s">
        <v>412</v>
      </c>
      <c r="AL10" s="21" t="s">
        <v>413</v>
      </c>
      <c r="AM10" s="21" t="s">
        <v>414</v>
      </c>
      <c r="AN10" s="21" t="s">
        <v>415</v>
      </c>
      <c r="AO10" s="71" t="s">
        <v>38</v>
      </c>
      <c r="AP10" s="71" t="s">
        <v>39</v>
      </c>
      <c r="AQ10" s="71" t="s">
        <v>40</v>
      </c>
      <c r="AR10" s="71" t="s">
        <v>41</v>
      </c>
      <c r="AS10" s="71" t="s">
        <v>38</v>
      </c>
      <c r="AT10" s="71" t="s">
        <v>39</v>
      </c>
      <c r="AU10" s="71" t="s">
        <v>412</v>
      </c>
      <c r="AV10" s="71" t="s">
        <v>413</v>
      </c>
      <c r="AW10" s="71" t="s">
        <v>414</v>
      </c>
      <c r="AX10" s="71" t="s">
        <v>415</v>
      </c>
      <c r="AY10" s="71" t="s">
        <v>42</v>
      </c>
      <c r="BC10" s="21" t="s">
        <v>22</v>
      </c>
      <c r="BD10" s="21" t="s">
        <v>416</v>
      </c>
      <c r="BE10" s="21" t="s">
        <v>417</v>
      </c>
      <c r="BF10" s="21" t="s">
        <v>418</v>
      </c>
      <c r="BG10" s="21" t="s">
        <v>374</v>
      </c>
      <c r="BH10" s="21" t="s">
        <v>419</v>
      </c>
      <c r="BI10" s="21" t="s">
        <v>373</v>
      </c>
      <c r="BJ10" s="21" t="s">
        <v>420</v>
      </c>
      <c r="BK10" s="21" t="s">
        <v>421</v>
      </c>
      <c r="BL10" s="21" t="s">
        <v>17</v>
      </c>
      <c r="BM10" s="21" t="s">
        <v>18</v>
      </c>
      <c r="BN10" s="21" t="s">
        <v>422</v>
      </c>
    </row>
    <row r="11" spans="1:92" s="7" customFormat="1">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30" t="s">
        <v>423</v>
      </c>
      <c r="BG37" s="230"/>
      <c r="BH37" s="230"/>
      <c r="BI37" s="230"/>
      <c r="BJ37" s="230"/>
      <c r="BK37" s="230"/>
      <c r="BL37" s="230"/>
      <c r="BM37" s="231"/>
      <c r="BN37" s="68" t="e">
        <f>SUM(BN11:BN36)</f>
        <v>#DIV/0!</v>
      </c>
      <c r="CN37" s="7">
        <v>27</v>
      </c>
    </row>
    <row r="38" spans="1:92" s="7" customFormat="1">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6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215" t="s">
        <v>382</v>
      </c>
      <c r="BD46" s="216"/>
      <c r="BE46" s="216"/>
      <c r="BF46" s="216"/>
      <c r="BG46" s="216"/>
      <c r="BH46" s="216"/>
      <c r="BI46" s="216"/>
      <c r="BJ46" s="217"/>
      <c r="BK46" s="218" t="s">
        <v>385</v>
      </c>
      <c r="BL46" s="221" t="e">
        <f>SUM(AP98,BN37)</f>
        <v>#DIV/0!</v>
      </c>
      <c r="BM46" s="222"/>
      <c r="CN46" s="7">
        <v>36</v>
      </c>
    </row>
    <row r="47" spans="1:92" s="7" customFormat="1" ht="14.6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227" t="s">
        <v>424</v>
      </c>
      <c r="BD47" s="227"/>
      <c r="BE47" s="227"/>
      <c r="BF47" s="227"/>
      <c r="BG47" s="227"/>
      <c r="BH47" s="227"/>
      <c r="BI47" s="227"/>
      <c r="BJ47" s="227"/>
      <c r="BK47" s="219"/>
      <c r="BL47" s="223"/>
      <c r="BM47" s="224"/>
      <c r="CN47" s="7">
        <v>37</v>
      </c>
    </row>
    <row r="48" spans="1:92" s="7" customFormat="1" ht="14.6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227"/>
      <c r="BD48" s="227"/>
      <c r="BE48" s="227"/>
      <c r="BF48" s="227"/>
      <c r="BG48" s="227"/>
      <c r="BH48" s="227"/>
      <c r="BI48" s="227"/>
      <c r="BJ48" s="227"/>
      <c r="BK48" s="219"/>
      <c r="BL48" s="223"/>
      <c r="BM48" s="224"/>
      <c r="CN48" s="7">
        <v>38</v>
      </c>
    </row>
    <row r="49" spans="1:92" s="7" customFormat="1" ht="14.6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227"/>
      <c r="BD49" s="227"/>
      <c r="BE49" s="227"/>
      <c r="BF49" s="227"/>
      <c r="BG49" s="227"/>
      <c r="BH49" s="227"/>
      <c r="BI49" s="227"/>
      <c r="BJ49" s="227"/>
      <c r="BK49" s="219"/>
      <c r="BL49" s="223"/>
      <c r="BM49" s="224"/>
      <c r="CN49" s="7">
        <v>39</v>
      </c>
    </row>
    <row r="50" spans="1:92" s="7" customFormat="1" ht="14.6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227"/>
      <c r="BD50" s="227"/>
      <c r="BE50" s="227"/>
      <c r="BF50" s="227"/>
      <c r="BG50" s="227"/>
      <c r="BH50" s="227"/>
      <c r="BI50" s="227"/>
      <c r="BJ50" s="227"/>
      <c r="BK50" s="219"/>
      <c r="BL50" s="223"/>
      <c r="BM50" s="224"/>
      <c r="CN50" s="7">
        <v>40</v>
      </c>
    </row>
    <row r="51" spans="1:92" s="7" customFormat="1" ht="14.6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227"/>
      <c r="BD51" s="227"/>
      <c r="BE51" s="227"/>
      <c r="BF51" s="227"/>
      <c r="BG51" s="227"/>
      <c r="BH51" s="227"/>
      <c r="BI51" s="227"/>
      <c r="BJ51" s="227"/>
      <c r="BK51" s="219"/>
      <c r="BL51" s="223"/>
      <c r="BM51" s="224"/>
      <c r="CN51" s="7">
        <v>41</v>
      </c>
    </row>
    <row r="52" spans="1:92" s="7" customFormat="1" ht="14.6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227"/>
      <c r="BD52" s="227"/>
      <c r="BE52" s="227"/>
      <c r="BF52" s="227"/>
      <c r="BG52" s="227"/>
      <c r="BH52" s="227"/>
      <c r="BI52" s="227"/>
      <c r="BJ52" s="227"/>
      <c r="BK52" s="219"/>
      <c r="BL52" s="223"/>
      <c r="BM52" s="224"/>
      <c r="CN52" s="7">
        <v>42</v>
      </c>
    </row>
    <row r="53" spans="1:92" s="7" customFormat="1" ht="14.6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227"/>
      <c r="BD53" s="227"/>
      <c r="BE53" s="227"/>
      <c r="BF53" s="227"/>
      <c r="BG53" s="227"/>
      <c r="BH53" s="227"/>
      <c r="BI53" s="227"/>
      <c r="BJ53" s="227"/>
      <c r="BK53" s="219"/>
      <c r="BL53" s="223"/>
      <c r="BM53" s="224"/>
      <c r="CN53" s="7">
        <v>43</v>
      </c>
    </row>
    <row r="54" spans="1:92" s="7" customFormat="1" ht="14.6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227"/>
      <c r="BD54" s="227"/>
      <c r="BE54" s="227"/>
      <c r="BF54" s="227"/>
      <c r="BG54" s="227"/>
      <c r="BH54" s="227"/>
      <c r="BI54" s="227"/>
      <c r="BJ54" s="227"/>
      <c r="BK54" s="219"/>
      <c r="BL54" s="223"/>
      <c r="BM54" s="224"/>
      <c r="CN54" s="7">
        <v>44</v>
      </c>
    </row>
    <row r="55" spans="1:92" s="7" customFormat="1" ht="14.6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227"/>
      <c r="BD55" s="227"/>
      <c r="BE55" s="227"/>
      <c r="BF55" s="227"/>
      <c r="BG55" s="227"/>
      <c r="BH55" s="227"/>
      <c r="BI55" s="227"/>
      <c r="BJ55" s="227"/>
      <c r="BK55" s="219"/>
      <c r="BL55" s="223"/>
      <c r="BM55" s="224"/>
      <c r="CN55" s="7">
        <v>45</v>
      </c>
    </row>
    <row r="56" spans="1:92" s="7" customFormat="1" ht="14.6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227"/>
      <c r="BD56" s="227"/>
      <c r="BE56" s="227"/>
      <c r="BF56" s="227"/>
      <c r="BG56" s="227"/>
      <c r="BH56" s="227"/>
      <c r="BI56" s="227"/>
      <c r="BJ56" s="227"/>
      <c r="BK56" s="219"/>
      <c r="BL56" s="223"/>
      <c r="BM56" s="224"/>
      <c r="CN56" s="7">
        <v>46</v>
      </c>
    </row>
    <row r="57" spans="1:92" s="7" customFormat="1" ht="14.6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227"/>
      <c r="BD57" s="227"/>
      <c r="BE57" s="227"/>
      <c r="BF57" s="227"/>
      <c r="BG57" s="227"/>
      <c r="BH57" s="227"/>
      <c r="BI57" s="227"/>
      <c r="BJ57" s="227"/>
      <c r="BK57" s="219"/>
      <c r="BL57" s="223"/>
      <c r="BM57" s="224"/>
      <c r="CN57" s="7">
        <v>47</v>
      </c>
    </row>
    <row r="58" spans="1:92" s="7" customFormat="1" ht="14.6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227"/>
      <c r="BD58" s="227"/>
      <c r="BE58" s="227"/>
      <c r="BF58" s="227"/>
      <c r="BG58" s="227"/>
      <c r="BH58" s="227"/>
      <c r="BI58" s="227"/>
      <c r="BJ58" s="227"/>
      <c r="BK58" s="219"/>
      <c r="BL58" s="223"/>
      <c r="BM58" s="224"/>
      <c r="CN58" s="7">
        <v>48</v>
      </c>
    </row>
    <row r="59" spans="1:92" s="7" customFormat="1" ht="14.6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227"/>
      <c r="BD59" s="227"/>
      <c r="BE59" s="227"/>
      <c r="BF59" s="227"/>
      <c r="BG59" s="227"/>
      <c r="BH59" s="227"/>
      <c r="BI59" s="227"/>
      <c r="BJ59" s="227"/>
      <c r="BK59" s="220"/>
      <c r="BL59" s="225"/>
      <c r="BM59" s="226"/>
      <c r="CN59" s="7">
        <v>49</v>
      </c>
    </row>
    <row r="60" spans="1:92" s="7" customFormat="1">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6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6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215" t="s">
        <v>382</v>
      </c>
      <c r="BZ69" s="216"/>
      <c r="CA69" s="216"/>
      <c r="CB69" s="216"/>
      <c r="CC69" s="216"/>
      <c r="CD69" s="216"/>
      <c r="CE69" s="216"/>
      <c r="CF69" s="217"/>
      <c r="CG69" s="218" t="s">
        <v>385</v>
      </c>
      <c r="CH69" s="221">
        <f>SUM(AF120,BN59)</f>
        <v>0</v>
      </c>
      <c r="CI69" s="222"/>
      <c r="CN69" s="7">
        <v>59</v>
      </c>
    </row>
    <row r="70" spans="1:92" s="7" customFormat="1" ht="14.6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227" t="s">
        <v>424</v>
      </c>
      <c r="BZ70" s="227"/>
      <c r="CA70" s="227"/>
      <c r="CB70" s="227"/>
      <c r="CC70" s="227"/>
      <c r="CD70" s="227"/>
      <c r="CE70" s="227"/>
      <c r="CF70" s="227"/>
      <c r="CG70" s="219"/>
      <c r="CH70" s="223"/>
      <c r="CI70" s="224"/>
      <c r="CN70" s="7">
        <v>60</v>
      </c>
    </row>
    <row r="71" spans="1:92" s="7" customFormat="1" ht="14.6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227"/>
      <c r="BZ71" s="227"/>
      <c r="CA71" s="227"/>
      <c r="CB71" s="227"/>
      <c r="CC71" s="227"/>
      <c r="CD71" s="227"/>
      <c r="CE71" s="227"/>
      <c r="CF71" s="227"/>
      <c r="CG71" s="219"/>
      <c r="CH71" s="223"/>
      <c r="CI71" s="224"/>
      <c r="CN71" s="7">
        <v>61</v>
      </c>
    </row>
    <row r="72" spans="1:92" s="7" customFormat="1" ht="14.6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227"/>
      <c r="BZ72" s="227"/>
      <c r="CA72" s="227"/>
      <c r="CB72" s="227"/>
      <c r="CC72" s="227"/>
      <c r="CD72" s="227"/>
      <c r="CE72" s="227"/>
      <c r="CF72" s="227"/>
      <c r="CG72" s="219"/>
      <c r="CH72" s="223"/>
      <c r="CI72" s="224"/>
      <c r="CN72" s="7">
        <v>62</v>
      </c>
    </row>
    <row r="73" spans="1:92" s="7" customFormat="1" ht="14.6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227"/>
      <c r="BZ73" s="227"/>
      <c r="CA73" s="227"/>
      <c r="CB73" s="227"/>
      <c r="CC73" s="227"/>
      <c r="CD73" s="227"/>
      <c r="CE73" s="227"/>
      <c r="CF73" s="227"/>
      <c r="CG73" s="219"/>
      <c r="CH73" s="223"/>
      <c r="CI73" s="224"/>
      <c r="CN73" s="7">
        <v>63</v>
      </c>
    </row>
    <row r="74" spans="1:92" s="7" customFormat="1" ht="14.6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227"/>
      <c r="BZ74" s="227"/>
      <c r="CA74" s="227"/>
      <c r="CB74" s="227"/>
      <c r="CC74" s="227"/>
      <c r="CD74" s="227"/>
      <c r="CE74" s="227"/>
      <c r="CF74" s="227"/>
      <c r="CG74" s="219"/>
      <c r="CH74" s="223"/>
      <c r="CI74" s="224"/>
      <c r="CN74" s="7">
        <v>64</v>
      </c>
    </row>
    <row r="75" spans="1:92" s="7" customFormat="1" ht="14.6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227"/>
      <c r="BZ75" s="227"/>
      <c r="CA75" s="227"/>
      <c r="CB75" s="227"/>
      <c r="CC75" s="227"/>
      <c r="CD75" s="227"/>
      <c r="CE75" s="227"/>
      <c r="CF75" s="227"/>
      <c r="CG75" s="219"/>
      <c r="CH75" s="223"/>
      <c r="CI75" s="224"/>
      <c r="CN75" s="7">
        <v>65</v>
      </c>
    </row>
    <row r="76" spans="1:92" s="7" customFormat="1" ht="14.6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227"/>
      <c r="BZ76" s="227"/>
      <c r="CA76" s="227"/>
      <c r="CB76" s="227"/>
      <c r="CC76" s="227"/>
      <c r="CD76" s="227"/>
      <c r="CE76" s="227"/>
      <c r="CF76" s="227"/>
      <c r="CG76" s="219"/>
      <c r="CH76" s="223"/>
      <c r="CI76" s="224"/>
      <c r="CN76" s="7">
        <v>66</v>
      </c>
    </row>
    <row r="77" spans="1:92" s="7" customFormat="1" ht="14.6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227"/>
      <c r="BZ77" s="227"/>
      <c r="CA77" s="227"/>
      <c r="CB77" s="227"/>
      <c r="CC77" s="227"/>
      <c r="CD77" s="227"/>
      <c r="CE77" s="227"/>
      <c r="CF77" s="227"/>
      <c r="CG77" s="219"/>
      <c r="CH77" s="223"/>
      <c r="CI77" s="224"/>
      <c r="CN77" s="7">
        <v>67</v>
      </c>
    </row>
    <row r="78" spans="1:92" s="7" customFormat="1" ht="14.6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227"/>
      <c r="BZ78" s="227"/>
      <c r="CA78" s="227"/>
      <c r="CB78" s="227"/>
      <c r="CC78" s="227"/>
      <c r="CD78" s="227"/>
      <c r="CE78" s="227"/>
      <c r="CF78" s="227"/>
      <c r="CG78" s="219"/>
      <c r="CH78" s="223"/>
      <c r="CI78" s="224"/>
      <c r="CN78" s="7">
        <v>68</v>
      </c>
    </row>
    <row r="79" spans="1:92" s="7" customFormat="1" ht="14.6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227"/>
      <c r="BZ79" s="227"/>
      <c r="CA79" s="227"/>
      <c r="CB79" s="227"/>
      <c r="CC79" s="227"/>
      <c r="CD79" s="227"/>
      <c r="CE79" s="227"/>
      <c r="CF79" s="227"/>
      <c r="CG79" s="219"/>
      <c r="CH79" s="223"/>
      <c r="CI79" s="224"/>
      <c r="CN79" s="7">
        <v>69</v>
      </c>
    </row>
    <row r="80" spans="1:92" s="7" customFormat="1" ht="14.6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227"/>
      <c r="BZ80" s="227"/>
      <c r="CA80" s="227"/>
      <c r="CB80" s="227"/>
      <c r="CC80" s="227"/>
      <c r="CD80" s="227"/>
      <c r="CE80" s="227"/>
      <c r="CF80" s="227"/>
      <c r="CG80" s="219"/>
      <c r="CH80" s="223"/>
      <c r="CI80" s="224"/>
      <c r="CN80" s="7">
        <v>70</v>
      </c>
    </row>
    <row r="81" spans="1:92" s="7" customFormat="1">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227"/>
      <c r="BZ81" s="227"/>
      <c r="CA81" s="227"/>
      <c r="CB81" s="227"/>
      <c r="CC81" s="227"/>
      <c r="CD81" s="227"/>
      <c r="CE81" s="227"/>
      <c r="CF81" s="227"/>
      <c r="CG81" s="219"/>
      <c r="CH81" s="223"/>
      <c r="CI81" s="224"/>
      <c r="CN81" s="7">
        <v>71</v>
      </c>
    </row>
    <row r="82" spans="1:92" s="7" customFormat="1">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227"/>
      <c r="BZ82" s="227"/>
      <c r="CA82" s="227"/>
      <c r="CB82" s="227"/>
      <c r="CC82" s="227"/>
      <c r="CD82" s="227"/>
      <c r="CE82" s="227"/>
      <c r="CF82" s="227"/>
      <c r="CG82" s="220"/>
      <c r="CH82" s="225"/>
      <c r="CI82" s="226"/>
      <c r="CN82" s="7">
        <v>72</v>
      </c>
    </row>
    <row r="83" spans="1:92" s="7" customFormat="1">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65" customHeight="1">
      <c r="A98" s="228" t="s">
        <v>327</v>
      </c>
      <c r="B98" s="228"/>
      <c r="C98" s="228"/>
      <c r="D98" s="228"/>
      <c r="E98" s="228"/>
      <c r="F98" s="228"/>
      <c r="G98" s="228"/>
      <c r="H98" s="228"/>
      <c r="I98" s="228"/>
      <c r="J98" s="228"/>
      <c r="K98" s="228"/>
      <c r="L98" s="228"/>
      <c r="M98" s="228"/>
      <c r="N98" s="228"/>
      <c r="O98" s="228"/>
      <c r="P98" s="228"/>
      <c r="Q98" s="228"/>
      <c r="R98" s="228"/>
      <c r="S98" s="228"/>
      <c r="T98" s="228"/>
      <c r="U98" s="228"/>
      <c r="V98" s="228"/>
      <c r="W98" s="228"/>
      <c r="X98" s="228"/>
      <c r="Y98" s="228"/>
      <c r="Z98" s="228"/>
      <c r="AA98" s="228"/>
      <c r="AB98" s="228"/>
      <c r="AC98" s="228"/>
      <c r="AD98" s="228"/>
      <c r="AE98" s="228"/>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c r="A100" s="235"/>
      <c r="B100" s="235"/>
      <c r="C100" s="235"/>
      <c r="D100" s="235"/>
      <c r="E100" s="235"/>
      <c r="F100" s="235"/>
      <c r="G100" s="235"/>
      <c r="H100" s="235"/>
      <c r="I100" s="235"/>
      <c r="J100" s="235"/>
      <c r="K100" s="235"/>
      <c r="L100" s="235"/>
      <c r="M100" s="235"/>
      <c r="N100" s="235"/>
      <c r="O100" s="235"/>
      <c r="P100" s="235"/>
      <c r="Q100" s="235"/>
      <c r="R100" s="235"/>
      <c r="S100" s="235"/>
      <c r="T100" s="235"/>
      <c r="U100" s="235"/>
      <c r="V100" s="235"/>
      <c r="W100" s="235"/>
      <c r="X100" s="235"/>
      <c r="Y100" s="235"/>
      <c r="Z100" s="235"/>
      <c r="AA100" s="235"/>
      <c r="AB100" s="235"/>
      <c r="AC100" s="235"/>
      <c r="AD100" s="235"/>
      <c r="AE100" s="235"/>
      <c r="AF100" s="235"/>
      <c r="AG100" s="235"/>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defaultColWidth="11.42578125" defaultRowHeight="14.4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defaultColWidth="11.42578125" defaultRowHeight="14.45"/>
  <cols>
    <col min="12" max="12" width="36.42578125" customWidth="1"/>
    <col min="14" max="14" width="16.42578125" customWidth="1"/>
    <col min="16" max="16" width="49.42578125" customWidth="1"/>
  </cols>
  <sheetData>
    <row r="2" spans="1:22">
      <c r="A2" t="s">
        <v>425</v>
      </c>
      <c r="C2" t="s">
        <v>335</v>
      </c>
    </row>
    <row r="3" spans="1:22">
      <c r="A3" t="s">
        <v>426</v>
      </c>
      <c r="C3" t="s">
        <v>427</v>
      </c>
    </row>
    <row r="7" spans="1:22" ht="86.45">
      <c r="A7" s="11" t="s">
        <v>428</v>
      </c>
      <c r="C7" s="11" t="s">
        <v>429</v>
      </c>
      <c r="F7" s="11" t="s">
        <v>430</v>
      </c>
      <c r="H7" s="11" t="s">
        <v>431</v>
      </c>
      <c r="J7" s="11" t="s">
        <v>432</v>
      </c>
      <c r="L7" s="48" t="s">
        <v>433</v>
      </c>
      <c r="N7" s="11" t="s">
        <v>434</v>
      </c>
      <c r="P7" s="11" t="s">
        <v>435</v>
      </c>
      <c r="R7" s="11" t="s">
        <v>436</v>
      </c>
      <c r="T7" t="s">
        <v>437</v>
      </c>
      <c r="V7" t="s">
        <v>438</v>
      </c>
    </row>
    <row r="8" spans="1:22">
      <c r="A8" t="s">
        <v>439</v>
      </c>
      <c r="C8" t="s">
        <v>440</v>
      </c>
      <c r="F8" t="s">
        <v>441</v>
      </c>
      <c r="H8" t="s">
        <v>442</v>
      </c>
      <c r="J8" t="s">
        <v>443</v>
      </c>
      <c r="L8" s="14" t="s">
        <v>444</v>
      </c>
      <c r="N8" t="s">
        <v>445</v>
      </c>
      <c r="P8" s="13" t="s">
        <v>446</v>
      </c>
      <c r="R8" t="s">
        <v>447</v>
      </c>
      <c r="T8" t="s">
        <v>448</v>
      </c>
      <c r="V8" t="s">
        <v>449</v>
      </c>
    </row>
    <row r="9" spans="1:22">
      <c r="A9" t="s">
        <v>450</v>
      </c>
      <c r="C9" t="s">
        <v>451</v>
      </c>
      <c r="F9" t="s">
        <v>452</v>
      </c>
      <c r="H9" t="s">
        <v>453</v>
      </c>
      <c r="J9" t="s">
        <v>454</v>
      </c>
      <c r="L9" s="14" t="s">
        <v>455</v>
      </c>
      <c r="N9" t="s">
        <v>456</v>
      </c>
      <c r="P9" s="13" t="s">
        <v>457</v>
      </c>
      <c r="R9" t="s">
        <v>458</v>
      </c>
      <c r="T9" t="s">
        <v>459</v>
      </c>
      <c r="V9" t="s">
        <v>460</v>
      </c>
    </row>
    <row r="10" spans="1:22">
      <c r="A10" t="s">
        <v>461</v>
      </c>
      <c r="C10" t="s">
        <v>462</v>
      </c>
      <c r="H10" t="s">
        <v>463</v>
      </c>
      <c r="J10" t="s">
        <v>464</v>
      </c>
      <c r="L10" s="14" t="s">
        <v>465</v>
      </c>
      <c r="N10" t="s">
        <v>466</v>
      </c>
      <c r="P10" s="13" t="s">
        <v>467</v>
      </c>
      <c r="R10" t="s">
        <v>468</v>
      </c>
      <c r="T10" t="s">
        <v>469</v>
      </c>
      <c r="V10" t="s">
        <v>8</v>
      </c>
    </row>
    <row r="11" spans="1:22">
      <c r="A11" t="s">
        <v>470</v>
      </c>
      <c r="C11" t="s">
        <v>471</v>
      </c>
      <c r="H11" t="s">
        <v>472</v>
      </c>
      <c r="J11" t="s">
        <v>473</v>
      </c>
      <c r="L11" s="14" t="s">
        <v>474</v>
      </c>
      <c r="T11" t="s">
        <v>475</v>
      </c>
      <c r="V11" t="s">
        <v>476</v>
      </c>
    </row>
    <row r="12" spans="1:22" ht="28.9">
      <c r="C12" s="7"/>
      <c r="D12" s="7"/>
      <c r="E12" s="7"/>
      <c r="F12" s="7"/>
      <c r="G12" s="7"/>
      <c r="H12" s="7" t="s">
        <v>477</v>
      </c>
      <c r="I12" s="7"/>
      <c r="J12" s="7" t="s">
        <v>478</v>
      </c>
      <c r="K12" s="7"/>
      <c r="L12" s="14" t="s">
        <v>479</v>
      </c>
      <c r="M12" s="7"/>
      <c r="N12" s="7"/>
      <c r="T12" t="s">
        <v>480</v>
      </c>
      <c r="V12" t="s">
        <v>481</v>
      </c>
    </row>
    <row r="13" spans="1:22">
      <c r="H13" t="s">
        <v>482</v>
      </c>
      <c r="I13" s="15"/>
      <c r="J13" s="15" t="s">
        <v>483</v>
      </c>
      <c r="L13" s="14" t="s">
        <v>484</v>
      </c>
      <c r="T13" t="s">
        <v>485</v>
      </c>
      <c r="V13" t="s">
        <v>486</v>
      </c>
    </row>
    <row r="14" spans="1:22">
      <c r="H14" t="s">
        <v>487</v>
      </c>
      <c r="I14" s="15"/>
      <c r="J14" s="15" t="s">
        <v>488</v>
      </c>
      <c r="L14" s="14" t="s">
        <v>489</v>
      </c>
      <c r="T14" t="s">
        <v>490</v>
      </c>
      <c r="V14" t="s">
        <v>491</v>
      </c>
    </row>
    <row r="15" spans="1:22">
      <c r="G15" s="15"/>
      <c r="H15" s="15" t="s">
        <v>492</v>
      </c>
      <c r="I15" s="15"/>
      <c r="J15" s="15" t="s">
        <v>493</v>
      </c>
      <c r="K15" s="15"/>
      <c r="L15" s="14" t="s">
        <v>494</v>
      </c>
      <c r="M15" s="15"/>
      <c r="N15" s="15"/>
      <c r="T15" t="s">
        <v>495</v>
      </c>
    </row>
    <row r="16" spans="1:22" ht="43.15">
      <c r="A16" s="11" t="s">
        <v>496</v>
      </c>
      <c r="J16" t="s">
        <v>497</v>
      </c>
      <c r="L16" s="14" t="s">
        <v>498</v>
      </c>
      <c r="T16" t="s">
        <v>499</v>
      </c>
    </row>
    <row r="17" spans="1:20">
      <c r="A17" t="s">
        <v>500</v>
      </c>
      <c r="J17" t="s">
        <v>501</v>
      </c>
      <c r="L17" s="14" t="s">
        <v>502</v>
      </c>
      <c r="T17" t="s">
        <v>503</v>
      </c>
    </row>
    <row r="18" spans="1:20">
      <c r="A18" t="s">
        <v>504</v>
      </c>
      <c r="J18" t="s">
        <v>505</v>
      </c>
      <c r="L18" s="14" t="s">
        <v>506</v>
      </c>
      <c r="T18" t="s">
        <v>507</v>
      </c>
    </row>
    <row r="19" spans="1:20">
      <c r="J19" t="s">
        <v>508</v>
      </c>
      <c r="L19" s="14" t="s">
        <v>509</v>
      </c>
    </row>
    <row r="20" spans="1:20">
      <c r="J20" t="s">
        <v>510</v>
      </c>
      <c r="L20" s="14" t="s">
        <v>511</v>
      </c>
    </row>
    <row r="21" spans="1:20">
      <c r="J21" t="s">
        <v>512</v>
      </c>
      <c r="L21" s="12"/>
    </row>
    <row r="22" spans="1:20">
      <c r="J22" t="s">
        <v>513</v>
      </c>
    </row>
    <row r="23" spans="1:20">
      <c r="J23" t="s">
        <v>514</v>
      </c>
    </row>
    <row r="24" spans="1:20">
      <c r="J24" t="s">
        <v>515</v>
      </c>
    </row>
    <row r="25" spans="1:20">
      <c r="A25" t="s">
        <v>516</v>
      </c>
      <c r="J25" t="s">
        <v>517</v>
      </c>
    </row>
    <row r="26" spans="1:20">
      <c r="J26" t="s">
        <v>518</v>
      </c>
    </row>
    <row r="27" spans="1:20">
      <c r="J27" t="s">
        <v>519</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B2:AV157"/>
  <sheetViews>
    <sheetView zoomScale="70" zoomScaleNormal="70" workbookViewId="0">
      <selection activeCell="D1" sqref="D1"/>
    </sheetView>
  </sheetViews>
  <sheetFormatPr defaultColWidth="9.42578125" defaultRowHeight="14.45"/>
  <cols>
    <col min="1" max="1" width="9.42578125" style="74"/>
    <col min="2" max="2" width="9.42578125" style="74" bestFit="1" customWidth="1"/>
    <col min="3" max="3" width="58.5703125" style="74" customWidth="1"/>
    <col min="4" max="4" width="72" style="74" customWidth="1"/>
    <col min="5" max="5" width="15.28515625" style="74" customWidth="1"/>
    <col min="6" max="6" width="18.5703125" style="75" customWidth="1"/>
    <col min="7" max="7" width="25.42578125" style="75" customWidth="1"/>
    <col min="8" max="8" width="27.28515625" style="74" customWidth="1"/>
    <col min="9" max="9" width="34.42578125" style="74" customWidth="1"/>
    <col min="10" max="10" width="9.42578125" style="74" customWidth="1"/>
    <col min="11" max="16384" width="9.42578125" style="74"/>
  </cols>
  <sheetData>
    <row r="2" spans="2:48" ht="28.9">
      <c r="F2" s="75" t="s">
        <v>520</v>
      </c>
      <c r="G2" s="75">
        <f>G8-Estudio_Mercado!AC6</f>
        <v>0</v>
      </c>
    </row>
    <row r="6" spans="2:48" s="1" customFormat="1" ht="36.6" customHeight="1">
      <c r="B6" s="260"/>
      <c r="C6" s="260"/>
      <c r="D6" s="261" t="s">
        <v>521</v>
      </c>
      <c r="E6" s="262"/>
      <c r="F6" s="262"/>
      <c r="G6" s="262"/>
      <c r="H6" s="262"/>
      <c r="I6" s="263"/>
    </row>
    <row r="7" spans="2:48" s="2" customFormat="1" ht="59.45" customHeight="1">
      <c r="B7" s="260"/>
      <c r="C7" s="260"/>
      <c r="D7" s="17" t="s">
        <v>2</v>
      </c>
      <c r="E7" s="198" t="str">
        <f>Estudio_Mercado!E4</f>
        <v xml:space="preserve">Implementar acciones de restauración ecológica, renaturalización, silvicultura y manejo ambiental en la localidad de Suba. </v>
      </c>
      <c r="F7" s="198"/>
      <c r="G7" s="198"/>
      <c r="H7" s="198"/>
      <c r="I7" s="198"/>
    </row>
    <row r="8" spans="2:48" s="80" customFormat="1" ht="23.45">
      <c r="B8" s="264" t="s">
        <v>522</v>
      </c>
      <c r="C8" s="264"/>
      <c r="D8" s="264"/>
      <c r="E8" s="264"/>
      <c r="F8" s="76" t="s">
        <v>523</v>
      </c>
      <c r="G8" s="77">
        <f>SUM(G11:G135)+SUM(G140:G146)</f>
        <v>1796005539.5</v>
      </c>
      <c r="H8" s="78" t="s">
        <v>524</v>
      </c>
      <c r="I8" s="79">
        <f>SUM(I11:I75)</f>
        <v>0</v>
      </c>
    </row>
    <row r="9" spans="2:48" ht="54" customHeight="1">
      <c r="B9" s="265" t="s">
        <v>525</v>
      </c>
      <c r="C9" s="265" t="s">
        <v>526</v>
      </c>
      <c r="D9" s="265" t="s">
        <v>527</v>
      </c>
      <c r="E9" s="265" t="s">
        <v>528</v>
      </c>
      <c r="F9" s="266" t="s">
        <v>529</v>
      </c>
      <c r="G9" s="266"/>
      <c r="H9" s="267" t="s">
        <v>530</v>
      </c>
      <c r="I9" s="267"/>
    </row>
    <row r="10" spans="2:48" ht="72">
      <c r="B10" s="265"/>
      <c r="C10" s="265"/>
      <c r="D10" s="265"/>
      <c r="E10" s="265"/>
      <c r="F10" s="81" t="s">
        <v>531</v>
      </c>
      <c r="G10" s="81" t="s">
        <v>532</v>
      </c>
      <c r="H10" s="82" t="s">
        <v>531</v>
      </c>
      <c r="I10" s="82" t="s">
        <v>533</v>
      </c>
    </row>
    <row r="11" spans="2:48" ht="345.6">
      <c r="B11" s="83">
        <f>IF(Estudio_Mercado!D11="","",Estudio_Mercado!A11)</f>
        <v>1</v>
      </c>
      <c r="C11" s="84" t="str">
        <f>IF(Estudio_Mercado!D11="","",Estudio_Mercado!D11)</f>
        <v>DISEÑO Y ESTRUCTURACIÓN TÉCNICA PARA RENATURALIZACIÓN</v>
      </c>
      <c r="D11" s="84" t="str">
        <f>IF(Estudio_Mercado!E11="","",Estudio_Mercado!E11)</f>
        <v>Elaboración de un (1) documento técnico integral en formato PDF y archivos compatibles con Sistemas de Información Geográfica (SIG), orientado al levantamiento, diagnóstico, estructuración técnica y espacial de áreas objeto de intervención para procesos de 1. Renaturalización, revegetalización, enriquecimiento vegetal y recuperación ecológica, mediante la recopilación, consolidación y análisis de información técnica, ambiental, territorial y espacial, incluyendo visitas técnicas de campo, registro fotográfico georreferenciado, caracterización físico-biótica, evaluación de coberturas vegetales, levantamiento y diagnóstico forestal, identificación y análisis de especies invasoras, delimitación, zonificación y priorización de áreas potenciales de intervención, así como la formulación de acciones y estrategias de 1. Renaturalización, restauración ecológica, manejo de especies invasoras, fortalecimiento de conectividad ambiental y definición de ecosistemas de referencia. Asimismo, contempla la elaboración de propuestas técnicas de enriquecimiento vegetal, selección de especies nativas conforme a lineamientos de la SDA y ecosistemas de referencia, diseño florístico, estructuración de módulos de intervención, elaboración de fichas técnicas del material vegetal y definición de criterios ecológicos, requerimientos hídricos y condiciones de adaptabilidad. Adicionalmente, incluye la georreferenciación y estructuración espacial de las áreas de intervención, elaboración de cartografía temática, generación de información geográfica y archivos compatibles con SIG (Shape u otros formatos requeridos), así como la verificación de instrumentos normativos y determinantes ambientales aplicables, validación de uso del suelo, análisis de restricciones ecológicas, requerimientos de manejo para fauna asociada y evaluación de la viabilidad técnica y ambiental de las intervenciones propuestas, garantizando la coherencia territorial y ecológica de las estrategias formuladas.</v>
      </c>
      <c r="E11" s="83">
        <f>IF(Estudio_Mercado!G11="","",Estudio_Mercado!G11)</f>
        <v>1</v>
      </c>
      <c r="F11" s="85">
        <f>IF(Estudio_Mercado!AA11="","",Estudio_Mercado!AA11)</f>
        <v>18246667</v>
      </c>
      <c r="G11" s="85">
        <f>IF(B11="","",Estudio_Mercado!AB11)</f>
        <v>18246667</v>
      </c>
      <c r="H11" s="73"/>
      <c r="I11" s="86" t="str">
        <f>IF(H11="","",H11*E11)</f>
        <v/>
      </c>
      <c r="AV11" s="74">
        <v>1</v>
      </c>
    </row>
    <row r="12" spans="2:48" ht="158.44999999999999">
      <c r="B12" s="83">
        <f>IF(Estudio_Mercado!D12="","",Estudio_Mercado!A12)</f>
        <v>2</v>
      </c>
      <c r="C12" s="84" t="str">
        <f>IF(Estudio_Mercado!D12="","",Estudio_Mercado!D12)</f>
        <v>BOLSA DE SELECCIÓN DE MATERIAL VEGETAL HERBACEA</v>
      </c>
      <c r="D12" s="84" t="str">
        <f>IF(Estudio_Mercado!E12="","",Estudio_Mercado!E12)</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2" s="83">
        <f>IF(Estudio_Mercado!G12="","",Estudio_Mercado!G12)</f>
        <v>1</v>
      </c>
      <c r="F12" s="85" t="str">
        <f>IF(Estudio_Mercado!AA12="","",Estudio_Mercado!AA12)</f>
        <v/>
      </c>
      <c r="G12" s="85">
        <f>IF(B12="","",Estudio_Mercado!AB12)</f>
        <v>49000000</v>
      </c>
      <c r="H12" s="73"/>
      <c r="I12" s="86" t="str">
        <f t="shared" ref="I12:I75" si="0">IF(H12="","",H12*E12)</f>
        <v/>
      </c>
      <c r="AV12" s="74">
        <v>2</v>
      </c>
    </row>
    <row r="13" spans="2:48" ht="86.45">
      <c r="B13" s="83">
        <f>IF(Estudio_Mercado!D13="","",Estudio_Mercado!A13)</f>
        <v>3</v>
      </c>
      <c r="C13" s="84" t="str">
        <f>IF(Estudio_Mercado!D13="","",Estudio_Mercado!D13)</f>
        <v xml:space="preserve">BOLSA DE SELECCIÓN DE MATERIAL VEGETAL ARBUSTIVAS </v>
      </c>
      <c r="D13" s="84" t="str">
        <f>IF(Estudio_Mercado!E13="","",Estudio_Mercado!E13)</f>
        <v>Plantas arbustivas de 40 cm de altura deben estar contenidas en bolsa negra resistente y su correspondiente tierra  Como ejemplo estas estas especies:  -Polylepis sericea,  -Escallonia myrtilloides. -Coriaria ruscifolia -Disterigma empetrifolium -Drimys granadensis-Hypericum spp.-Miconia spp.-Weinmannia spp.- Viburnum triphyllum Suministro de material vegetal en óptimas condiciones fitosanitarias y conforme a las especificaciones técnicas del proyecto, incluyendo plantas</v>
      </c>
      <c r="E13" s="83">
        <f>IF(Estudio_Mercado!G13="","",Estudio_Mercado!G13)</f>
        <v>1</v>
      </c>
      <c r="F13" s="85" t="str">
        <f>IF(Estudio_Mercado!AA13="","",Estudio_Mercado!AA13)</f>
        <v/>
      </c>
      <c r="G13" s="85">
        <f>IF(B13="","",Estudio_Mercado!AB13)</f>
        <v>25000000</v>
      </c>
      <c r="H13" s="73"/>
      <c r="I13" s="86" t="str">
        <f t="shared" si="0"/>
        <v/>
      </c>
      <c r="AV13" s="74">
        <v>3</v>
      </c>
    </row>
    <row r="14" spans="2:48" ht="43.15">
      <c r="B14" s="83">
        <f>IF(Estudio_Mercado!D14="","",Estudio_Mercado!A14)</f>
        <v>4</v>
      </c>
      <c r="C14" s="84" t="str">
        <f>IF(Estudio_Mercado!D14="","",Estudio_Mercado!D14)</f>
        <v>DESCOMPACTACIÓN Y/O DECONSTRUCCIÓN DE ZONAS ENDURECIDAS</v>
      </c>
      <c r="D14" s="84" t="str">
        <f>IF(Estudio_Mercado!E14="","",Estudio_Mercado!E14)</f>
        <v>Servicio de deconstrucción mecánica incluye minicargador (Capacidad de Carga 885 kg, Capacidad de balde 0,6 m3 Peso operacional 2842 kg, Potencia 61 hp) , conductor, mano de obra y herramientas necesarias para prestación del servicio.</v>
      </c>
      <c r="E14" s="83">
        <f>IF(Estudio_Mercado!G14="","",Estudio_Mercado!G14)</f>
        <v>2750</v>
      </c>
      <c r="F14" s="85">
        <f>IF(Estudio_Mercado!AA14="","",Estudio_Mercado!AA14)</f>
        <v>13288</v>
      </c>
      <c r="G14" s="85">
        <f>IF(B14="","",Estudio_Mercado!AB14)</f>
        <v>36542000</v>
      </c>
      <c r="H14" s="73"/>
      <c r="I14" s="86" t="str">
        <f t="shared" si="0"/>
        <v/>
      </c>
      <c r="AV14" s="74">
        <v>4</v>
      </c>
    </row>
    <row r="15" spans="2:48" ht="28.9">
      <c r="B15" s="83">
        <f>IF(Estudio_Mercado!D15="","",Estudio_Mercado!A15)</f>
        <v>5</v>
      </c>
      <c r="C15" s="84" t="str">
        <f>IF(Estudio_Mercado!D15="","",Estudio_Mercado!D15)</f>
        <v>DESCOMPACTACIÓN Y/O DECONSTRUCCIÓN DE ZONAS ENDURECIDAS</v>
      </c>
      <c r="D15" s="84" t="str">
        <f>IF(Estudio_Mercado!E15="","",Estudio_Mercado!E15)</f>
        <v>Servicio de deconstrucción manual para suelos endurecidos, incluye herramientas manuales y mano de obra para la prestación del servicio.</v>
      </c>
      <c r="E15" s="83">
        <f>IF(Estudio_Mercado!G15="","",Estudio_Mercado!G15)</f>
        <v>1000</v>
      </c>
      <c r="F15" s="85">
        <f>IF(Estudio_Mercado!AA15="","",Estudio_Mercado!AA15)</f>
        <v>25585</v>
      </c>
      <c r="G15" s="85">
        <f>IF(B15="","",Estudio_Mercado!AB15)</f>
        <v>25585000</v>
      </c>
      <c r="H15" s="73"/>
      <c r="I15" s="86" t="str">
        <f t="shared" si="0"/>
        <v/>
      </c>
      <c r="AV15" s="74">
        <v>5</v>
      </c>
    </row>
    <row r="16" spans="2:48" ht="43.15">
      <c r="B16" s="83">
        <f>IF(Estudio_Mercado!D16="","",Estudio_Mercado!A16)</f>
        <v>6</v>
      </c>
      <c r="C16" s="84" t="str">
        <f>IF(Estudio_Mercado!D16="","",Estudio_Mercado!D16)</f>
        <v>INCORPORACIÓN DE SUELO MEJORADO</v>
      </c>
      <c r="D16" s="84" t="str">
        <f>IF(Estudio_Mercado!E16="","",Estudio_Mercado!E16)</f>
        <v>Servicio de suelo mejorado el cual incluye la incorporación de 20 cm de espesor de sustrato de tierra negra con cascarilla de arroz  se incluye mano de obra, sustrato y herramientas para prestación del servicio.</v>
      </c>
      <c r="E16" s="83">
        <f>IF(Estudio_Mercado!G16="","",Estudio_Mercado!G16)</f>
        <v>526.5</v>
      </c>
      <c r="F16" s="85">
        <f>IF(Estudio_Mercado!AA16="","",Estudio_Mercado!AA16)</f>
        <v>161383</v>
      </c>
      <c r="G16" s="85">
        <f>IF(B16="","",Estudio_Mercado!AB16)</f>
        <v>84968149.5</v>
      </c>
      <c r="H16" s="73"/>
      <c r="I16" s="86" t="str">
        <f t="shared" si="0"/>
        <v/>
      </c>
      <c r="AV16" s="74">
        <v>6</v>
      </c>
    </row>
    <row r="17" spans="2:48" ht="86.45">
      <c r="B17" s="83">
        <f>IF(Estudio_Mercado!D17="","",Estudio_Mercado!A17)</f>
        <v>7</v>
      </c>
      <c r="C17" s="84" t="str">
        <f>IF(Estudio_Mercado!D17="","",Estudio_Mercado!D17)</f>
        <v>ADECUACIÓN DE TERRENOS DE RENATURALIZACION</v>
      </c>
      <c r="D17" s="84" t="str">
        <f>IF(Estudio_Mercado!E17="","",Estudio_Mercado!E17)</f>
        <v>Actividades orientadas a la adecuación del terreno, que permitan mejorar las condiciones fisicas del suelo retirando manualmente material vegetal del suelo para el establecimiento de especies vegetales nativas, garantizando la funcionalidad ecosistémica del proceso de 1. Renaturalización. Estas actividades incluyen,  La actividad incluye el uso de los materiales, herramientas y equipos necesarios para su correcta ejecución, conforme a las especificaciones técnicas del proyecto.</v>
      </c>
      <c r="E17" s="83">
        <f>IF(Estudio_Mercado!G17="","",Estudio_Mercado!G17)</f>
        <v>3750</v>
      </c>
      <c r="F17" s="85">
        <f>IF(Estudio_Mercado!AA17="","",Estudio_Mercado!AA17)</f>
        <v>8409</v>
      </c>
      <c r="G17" s="85">
        <f>IF(B17="","",Estudio_Mercado!AB17)</f>
        <v>31533750</v>
      </c>
      <c r="H17" s="73"/>
      <c r="I17" s="86" t="str">
        <f t="shared" si="0"/>
        <v/>
      </c>
      <c r="AV17" s="74">
        <v>7</v>
      </c>
    </row>
    <row r="18" spans="2:48" ht="86.45">
      <c r="B18" s="83">
        <f>IF(Estudio_Mercado!D18="","",Estudio_Mercado!A18)</f>
        <v>8</v>
      </c>
      <c r="C18" s="84" t="str">
        <f>IF(Estudio_Mercado!D18="","",Estudio_Mercado!D18)</f>
        <v>BOLSA DE ACTIVIDADES DE PLANTACIÓN Y MANTENIMIENTO</v>
      </c>
      <c r="D18" s="84" t="str">
        <f>IF(Estudio_Mercado!E18="","",Estudio_Mercado!E18)</f>
        <v xml:space="preserve">Servicio de plantación de herbáceas y arbustivas, destinadas a la conformación e implementación de diseños paisajísticos y ecológicos orientados a procesos de 1. Renaturalización y fortalecimiento de coberturas verdes, contribuyendo a la recuperación ambiental, conectividad ecológica y mejoramiento paisajístico de las áreas intervenidas. se incluye mano de obra y herramientas necesarias para la prestación del servicio. No incluye suministro vegetal </v>
      </c>
      <c r="E18" s="83">
        <f>IF(Estudio_Mercado!G18="","",Estudio_Mercado!G18)</f>
        <v>1</v>
      </c>
      <c r="F18" s="85" t="str">
        <f>IF(Estudio_Mercado!AA18="","",Estudio_Mercado!AA18)</f>
        <v/>
      </c>
      <c r="G18" s="85">
        <f>IF(B18="","",Estudio_Mercado!AB18)</f>
        <v>73000000</v>
      </c>
      <c r="H18" s="73"/>
      <c r="I18" s="86" t="str">
        <f t="shared" si="0"/>
        <v/>
      </c>
      <c r="AV18" s="74">
        <v>8</v>
      </c>
    </row>
    <row r="19" spans="2:48" ht="100.9">
      <c r="B19" s="83">
        <f>IF(Estudio_Mercado!D19="","",Estudio_Mercado!A19)</f>
        <v>9</v>
      </c>
      <c r="C19" s="84" t="str">
        <f>IF(Estudio_Mercado!D19="","",Estudio_Mercado!D19)</f>
        <v>RIEGO TÉCNICO  FOLIAR</v>
      </c>
      <c r="D19" s="84" t="str">
        <f>IF(Estudio_Mercado!E19="","",Estudio_Mercado!E19)</f>
        <v>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5 L/m²  en tres (3) ciclos (cada uno de  3.750 m²), conforme al anexo técnico. Incluye suministro de agua potable, transporte interno, almacenamiento temporal, mano de obra, herramientas, equipos e insumos necesarios para su correcta ejecución.</v>
      </c>
      <c r="E19" s="83">
        <f>IF(Estudio_Mercado!G19="","",Estudio_Mercado!G19)</f>
        <v>11250</v>
      </c>
      <c r="F19" s="85">
        <f>IF(Estudio_Mercado!AA19="","",Estudio_Mercado!AA19)</f>
        <v>1706</v>
      </c>
      <c r="G19" s="85">
        <f>IF(B19="","",Estudio_Mercado!AB19)</f>
        <v>19192500</v>
      </c>
      <c r="H19" s="73"/>
      <c r="I19" s="86" t="str">
        <f t="shared" si="0"/>
        <v/>
      </c>
      <c r="AV19" s="74">
        <v>9</v>
      </c>
    </row>
    <row r="20" spans="2:48" ht="144">
      <c r="B20" s="83">
        <f>IF(Estudio_Mercado!D20="","",Estudio_Mercado!A20)</f>
        <v>10</v>
      </c>
      <c r="C20" s="84" t="str">
        <f>IF(Estudio_Mercado!D20="","",Estudio_Mercado!D20)</f>
        <v>FERTILIZACIÓN FOLIAR</v>
      </c>
      <c r="D20" s="84" t="str">
        <f>IF(Estudio_Mercado!E20="","",Estudio_Mercado!E20)</f>
        <v>Servicio de fertilización foliar mediante la aplicación de solución nutritiva diluida en proporción 1:10 (fertilizante orgánico/agua), orientado al fortalecimiento fisiológico y nutricional de las coberturas vegetales. El servicio contempla la aplicación sobre un área de 3.750 m², con una dosificación de 0,1 L/m² por ciclo,  sem realizaran tres (3) ciclos, conforme al anexo técnico. Incluye suministro, preparación de la solución, aplicación, mano de obra, herramientas, equipos, transporte interno e insumos requeridos para su correcta ejecución. Como ejemplos de insumos se incluyen fertilizantes orgánicos líquidos, extractos vegetales, biofertilizantes, té de compost, microorganismos benéficos, agua para dilución y otros acondicionadores foliares orgánicos equivalentes.</v>
      </c>
      <c r="E20" s="83">
        <f>IF(Estudio_Mercado!G20="","",Estudio_Mercado!G20)</f>
        <v>11250</v>
      </c>
      <c r="F20" s="85">
        <f>IF(Estudio_Mercado!AA20="","",Estudio_Mercado!AA20)</f>
        <v>1269</v>
      </c>
      <c r="G20" s="85">
        <f>IF(B20="","",Estudio_Mercado!AB20)</f>
        <v>14276250</v>
      </c>
      <c r="H20" s="73"/>
      <c r="I20" s="86" t="str">
        <f t="shared" si="0"/>
        <v/>
      </c>
      <c r="AV20" s="74">
        <v>10</v>
      </c>
    </row>
    <row r="21" spans="2:48" ht="129.6">
      <c r="B21" s="83">
        <f>IF(Estudio_Mercado!D21="","",Estudio_Mercado!A21)</f>
        <v>11</v>
      </c>
      <c r="C21" s="84" t="str">
        <f>IF(Estudio_Mercado!D21="","",Estudio_Mercado!D21)</f>
        <v>FERTILIZACIÓN EDIFASICA</v>
      </c>
      <c r="D21" s="84" t="str">
        <f>IF(Estudio_Mercado!E21="","",Estudio_Mercado!E21)</f>
        <v>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100 g/m²  en tres (3)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v>
      </c>
      <c r="E21" s="83">
        <f>IF(Estudio_Mercado!G21="","",Estudio_Mercado!G21)</f>
        <v>11250</v>
      </c>
      <c r="F21" s="85">
        <f>IF(Estudio_Mercado!AA21="","",Estudio_Mercado!AA21)</f>
        <v>873</v>
      </c>
      <c r="G21" s="85">
        <f>IF(B21="","",Estudio_Mercado!AB21)</f>
        <v>9821250</v>
      </c>
      <c r="H21" s="73"/>
      <c r="I21" s="86" t="str">
        <f t="shared" si="0"/>
        <v/>
      </c>
      <c r="AV21" s="74">
        <v>11</v>
      </c>
    </row>
    <row r="22" spans="2:48" ht="100.9">
      <c r="B22" s="83">
        <f>IF(Estudio_Mercado!D22="","",Estudio_Mercado!A22)</f>
        <v>12</v>
      </c>
      <c r="C22" s="84" t="str">
        <f>IF(Estudio_Mercado!D22="","",Estudio_Mercado!D22)</f>
        <v>PODA SANITARIA</v>
      </c>
      <c r="D22" s="84" t="str">
        <f>IF(Estudio_Mercado!E22="","",Estudio_Mercado!E22)</f>
        <v>Saneamiento preventivo de cobertura vegetal existente, mediante identificación y remoción selectiva de ramas secas, enfermas o con afectación biótica, de acuerdo con el diagnóstico técnico y caracterización físico-biótica del área de intervención. La actividad incluye ejecución de cortes con herramienta desinfectada, mano de obra, manejo técnico del material vegetal, con el fin de garantizar la sanidad y protección de las nuevas especies a implementar en los 3.750 m² de 1. Renaturalización, esta actividad se realizara solo un ciclo de acuerdo a lo descrito en el anexo técnico.</v>
      </c>
      <c r="E22" s="83">
        <f>IF(Estudio_Mercado!G22="","",Estudio_Mercado!G22)</f>
        <v>3750</v>
      </c>
      <c r="F22" s="85">
        <f>IF(Estudio_Mercado!AA22="","",Estudio_Mercado!AA22)</f>
        <v>4165</v>
      </c>
      <c r="G22" s="85">
        <f>IF(B22="","",Estudio_Mercado!AB22)</f>
        <v>15618750</v>
      </c>
      <c r="H22" s="73"/>
      <c r="I22" s="86" t="str">
        <f t="shared" si="0"/>
        <v/>
      </c>
      <c r="AV22" s="74">
        <v>12</v>
      </c>
    </row>
    <row r="23" spans="2:48" ht="100.9">
      <c r="B23" s="83">
        <f>IF(Estudio_Mercado!D23="","",Estudio_Mercado!A23)</f>
        <v>13</v>
      </c>
      <c r="C23" s="84" t="str">
        <f>IF(Estudio_Mercado!D23="","",Estudio_Mercado!D23)</f>
        <v xml:space="preserve">RECOLECCIÓN DE RESIDUOS RENATURALIZACION </v>
      </c>
      <c r="D23" s="84" t="str">
        <f>IF(Estudio_Mercado!E23="","",Estudio_Mercado!E23)</f>
        <v>Durante la ejecución de las actividades de establecimiento y replante, el contratista deberá realizar la recolección, el acopio temporal y la disposición adecuada de la totalidad de los residuos sólidos generados, incluidos bolsas plásticas, empaques y demás materiales asociados a las actividades. Estas acciones deberán desarrollarse de conformidad con la normatividad ambiental vigente, garantizando el manejo adecuado de los residuos, la limpieza y el orden de las áreas intervenidas, así como la entrega de estas en condiciones óptimas al finalizar cada jornada de trabajo.</v>
      </c>
      <c r="E23" s="83">
        <f>IF(Estudio_Mercado!G23="","",Estudio_Mercado!G23)</f>
        <v>700</v>
      </c>
      <c r="F23" s="85">
        <f>IF(Estudio_Mercado!AA23="","",Estudio_Mercado!AA23)</f>
        <v>226100</v>
      </c>
      <c r="G23" s="85">
        <f>IF(B23="","",Estudio_Mercado!AB23)</f>
        <v>158270000</v>
      </c>
      <c r="H23" s="73"/>
      <c r="I23" s="86" t="str">
        <f t="shared" si="0"/>
        <v/>
      </c>
      <c r="AV23" s="74">
        <v>13</v>
      </c>
    </row>
    <row r="24" spans="2:48" ht="172.9">
      <c r="B24" s="83">
        <f>IF(Estudio_Mercado!D24="","",Estudio_Mercado!A24)</f>
        <v>14</v>
      </c>
      <c r="C24" s="84" t="str">
        <f>IF(Estudio_Mercado!D24="","",Estudio_Mercado!D24)</f>
        <v>CONTROL FITOSANITARIO</v>
      </c>
      <c r="D24" s="84" t="str">
        <f>IF(Estudio_Mercado!E24="","",Estudio_Mercado!E24)</f>
        <v>Se implementarán actividades de Manejo Integral de Plagas y Enfermedades (MIPE) en las áreas de jardinería establecidas, orientadas al monitoreo, prevención y control fitosanitario, con el fin de garantizar el adecuado desarrollo y estado sanitario de las coberturas vegetales. En ausencia de afectaciones, las intervenciones se ejecutarán bajo un enfoque preventivo, conforme a las condiciones de campo y a las especificaciones técnicas del proyecto. Estas actividades se desarrollarán en el marco del Eje Técnico 2: ejecución de 3.750 m² intervenidos con procesos de 1. Renaturalización en superficies endurecidas y/o degradadas en la localidad de Suba, y del Eje Técnico 3: mantenimiento adaptativo de zonas renaturalizadas. Como insumos se contemplan bioinsecticidas, extractos vegetales (ajo, ají, neem), jabones potásicos, aceites vegetales, microorganismos benéficos, biofungicidas, trampas físicas, feromonas y otros productos de control biológico de origen orgánico o equivalente.</v>
      </c>
      <c r="E24" s="83">
        <f>IF(Estudio_Mercado!G24="","",Estudio_Mercado!G24)</f>
        <v>7500</v>
      </c>
      <c r="F24" s="85">
        <f>IF(Estudio_Mercado!AA24="","",Estudio_Mercado!AA24)</f>
        <v>4300</v>
      </c>
      <c r="G24" s="85">
        <f>IF(B24="","",Estudio_Mercado!AB24)</f>
        <v>32250000</v>
      </c>
      <c r="H24" s="73"/>
      <c r="I24" s="86" t="str">
        <f t="shared" si="0"/>
        <v/>
      </c>
      <c r="AV24" s="74">
        <v>14</v>
      </c>
    </row>
    <row r="25" spans="2:48" ht="115.15">
      <c r="B25" s="83">
        <f>IF(Estudio_Mercado!D25="","",Estudio_Mercado!A25)</f>
        <v>15</v>
      </c>
      <c r="C25" s="84" t="str">
        <f>IF(Estudio_Mercado!D25="","",Estudio_Mercado!D25)</f>
        <v>REPLANTE</v>
      </c>
      <c r="D25" s="84" t="str">
        <f>IF(Estudio_Mercado!E25="","",Estudio_Mercado!E25)</f>
        <v>Para el replante, se debe garantizar el suministro, transporte, trazado y establecimiento de siembra de especies vegetales nativas para procesos de 1. Renaturalización, mediante la plantación de herbáceas y arbustivas por m²,   adecuación menor del terreno y reposición del material vegetal durante el periodo de establecimiento. El servicio incluye transporte interno, mano de obra, herramientas, equipos e insumos necesarios para su correcta ejecución, esto corresponde al se realizará en función de la mortalidad registrada durante el mantenimiento, estimándose en un diez por ciento (10%) del total de individuos establecidos</v>
      </c>
      <c r="E25" s="83">
        <f>IF(Estudio_Mercado!G25="","",Estudio_Mercado!G25)</f>
        <v>2550</v>
      </c>
      <c r="F25" s="85">
        <f>IF(Estudio_Mercado!AA25="","",Estudio_Mercado!AA25)</f>
        <v>13825</v>
      </c>
      <c r="G25" s="85">
        <f>IF(B25="","",Estudio_Mercado!AB25)</f>
        <v>35253750</v>
      </c>
      <c r="H25" s="73"/>
      <c r="I25" s="86" t="str">
        <f t="shared" si="0"/>
        <v/>
      </c>
      <c r="AV25" s="74">
        <v>15</v>
      </c>
    </row>
    <row r="26" spans="2:48" ht="57.6">
      <c r="B26" s="83">
        <f>IF(Estudio_Mercado!D26="","",Estudio_Mercado!A26)</f>
        <v>16</v>
      </c>
      <c r="C26" s="84" t="str">
        <f>IF(Estudio_Mercado!D26="","",Estudio_Mercado!D26)</f>
        <v>Afiche tabloide  Unidad</v>
      </c>
      <c r="D26" s="84" t="str">
        <f>IF(Estudio_Mercado!E26="","",Estudio_Mercado!E26)</f>
        <v>Tamaño Tabloide 27.9 cm ancho X 43.2 cm alto
Papeles esmaltados C2S Gloss de 200 gr o Propalcote 200 gr, según las referencias o diseños que requiera la Alcaldía Local de Suba a 4 tintas full color y policromía, incluye logos.</v>
      </c>
      <c r="E26" s="83">
        <f>IF(Estudio_Mercado!G26="","",Estudio_Mercado!G26)</f>
        <v>10</v>
      </c>
      <c r="F26" s="85">
        <f>IF(Estudio_Mercado!AA26="","",Estudio_Mercado!AA26)</f>
        <v>7594</v>
      </c>
      <c r="G26" s="85">
        <f>IF(B26="","",Estudio_Mercado!AB26)</f>
        <v>75940</v>
      </c>
      <c r="H26" s="73"/>
      <c r="I26" s="86" t="str">
        <f t="shared" si="0"/>
        <v/>
      </c>
      <c r="AV26" s="74">
        <v>16</v>
      </c>
    </row>
    <row r="27" spans="2:48" ht="72">
      <c r="B27" s="83">
        <f>IF(Estudio_Mercado!D27="","",Estudio_Mercado!A27)</f>
        <v>17</v>
      </c>
      <c r="C27" s="84" t="str">
        <f>IF(Estudio_Mercado!D27="","",Estudio_Mercado!D27)</f>
        <v>Pintura acrílica base (fondo)</v>
      </c>
      <c r="D27" s="84" t="str">
        <f>IF(Estudio_Mercado!E27="","",Estudio_Mercado!E27)</f>
        <v>Pintura acrílica color blanco o gris ecológica para fondear superficies ,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27" s="83">
        <f>IF(Estudio_Mercado!G27="","",Estudio_Mercado!G27)</f>
        <v>1</v>
      </c>
      <c r="F27" s="85">
        <f>IF(Estudio_Mercado!AA27="","",Estudio_Mercado!AA27)</f>
        <v>219700</v>
      </c>
      <c r="G27" s="85">
        <f>IF(B27="","",Estudio_Mercado!AB27)</f>
        <v>219700</v>
      </c>
      <c r="H27" s="73"/>
      <c r="I27" s="86" t="str">
        <f t="shared" si="0"/>
        <v/>
      </c>
      <c r="AV27" s="74">
        <v>17</v>
      </c>
    </row>
    <row r="28" spans="2:48" ht="72">
      <c r="B28" s="83">
        <f>IF(Estudio_Mercado!D28="","",Estudio_Mercado!A28)</f>
        <v>18</v>
      </c>
      <c r="C28" s="84" t="str">
        <f>IF(Estudio_Mercado!D28="","",Estudio_Mercado!D28)</f>
        <v>Pintura acrílica amarilla</v>
      </c>
      <c r="D28" s="84" t="str">
        <f>IF(Estudio_Mercado!E28="","",Estudio_Mercado!E28)</f>
        <v>Pintura acrílica color amarillo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28" s="83">
        <f>IF(Estudio_Mercado!G28="","",Estudio_Mercado!G28)</f>
        <v>1</v>
      </c>
      <c r="F28" s="85">
        <f>IF(Estudio_Mercado!AA28="","",Estudio_Mercado!AA28)</f>
        <v>210233</v>
      </c>
      <c r="G28" s="85">
        <f>IF(B28="","",Estudio_Mercado!AB28)</f>
        <v>210233</v>
      </c>
      <c r="H28" s="73"/>
      <c r="I28" s="86" t="str">
        <f t="shared" si="0"/>
        <v/>
      </c>
      <c r="AV28" s="74">
        <v>18</v>
      </c>
    </row>
    <row r="29" spans="2:48" ht="57.6">
      <c r="B29" s="83">
        <f>IF(Estudio_Mercado!D29="","",Estudio_Mercado!A29)</f>
        <v>19</v>
      </c>
      <c r="C29" s="84" t="str">
        <f>IF(Estudio_Mercado!D29="","",Estudio_Mercado!D29)</f>
        <v>Pintura acrílica azul</v>
      </c>
      <c r="D29" s="84" t="str">
        <f>IF(Estudio_Mercado!E29="","",Estudio_Mercado!E29)</f>
        <v>Pintura acrílica color azul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29" s="83">
        <f>IF(Estudio_Mercado!G29="","",Estudio_Mercado!G29)</f>
        <v>1</v>
      </c>
      <c r="F29" s="85">
        <f>IF(Estudio_Mercado!AA29="","",Estudio_Mercado!AA29)</f>
        <v>210233</v>
      </c>
      <c r="G29" s="85">
        <f>IF(B29="","",Estudio_Mercado!AB29)</f>
        <v>210233</v>
      </c>
      <c r="H29" s="73"/>
      <c r="I29" s="86" t="str">
        <f t="shared" si="0"/>
        <v/>
      </c>
      <c r="AV29" s="74">
        <v>19</v>
      </c>
    </row>
    <row r="30" spans="2:48" ht="57.6">
      <c r="B30" s="83">
        <f>IF(Estudio_Mercado!D30="","",Estudio_Mercado!A30)</f>
        <v>20</v>
      </c>
      <c r="C30" s="84" t="str">
        <f>IF(Estudio_Mercado!D30="","",Estudio_Mercado!D30)</f>
        <v>Pintura acrílica roja</v>
      </c>
      <c r="D30" s="84" t="str">
        <f>IF(Estudio_Mercado!E30="","",Estudio_Mercado!E30)</f>
        <v>Pintura acrílica color roja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30" s="83">
        <f>IF(Estudio_Mercado!G30="","",Estudio_Mercado!G30)</f>
        <v>1</v>
      </c>
      <c r="F30" s="85">
        <f>IF(Estudio_Mercado!AA30="","",Estudio_Mercado!AA30)</f>
        <v>210233</v>
      </c>
      <c r="G30" s="85">
        <f>IF(B30="","",Estudio_Mercado!AB30)</f>
        <v>210233</v>
      </c>
      <c r="H30" s="73"/>
      <c r="I30" s="86" t="str">
        <f t="shared" si="0"/>
        <v/>
      </c>
      <c r="AV30" s="74">
        <v>20</v>
      </c>
    </row>
    <row r="31" spans="2:48" ht="72">
      <c r="B31" s="83">
        <f>IF(Estudio_Mercado!D31="","",Estudio_Mercado!A31)</f>
        <v>21</v>
      </c>
      <c r="C31" s="84" t="str">
        <f>IF(Estudio_Mercado!D31="","",Estudio_Mercado!D31)</f>
        <v>Pintura acrílica negra</v>
      </c>
      <c r="D31" s="84" t="str">
        <f>IF(Estudio_Mercado!E31="","",Estudio_Mercado!E31)</f>
        <v xml:space="preserve">Pintura acrílica color negra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v>
      </c>
      <c r="E31" s="83">
        <f>IF(Estudio_Mercado!G31="","",Estudio_Mercado!G31)</f>
        <v>1</v>
      </c>
      <c r="F31" s="85">
        <f>IF(Estudio_Mercado!AA31="","",Estudio_Mercado!AA31)</f>
        <v>210233</v>
      </c>
      <c r="G31" s="85">
        <f>IF(B31="","",Estudio_Mercado!AB31)</f>
        <v>210233</v>
      </c>
      <c r="H31" s="73"/>
      <c r="I31" s="86" t="str">
        <f t="shared" si="0"/>
        <v/>
      </c>
    </row>
    <row r="32" spans="2:48">
      <c r="B32" s="83">
        <f>IF(Estudio_Mercado!D32="","",Estudio_Mercado!A32)</f>
        <v>22</v>
      </c>
      <c r="C32" s="84" t="str">
        <f>IF(Estudio_Mercado!D32="","",Estudio_Mercado!D32)</f>
        <v>Rodillos</v>
      </c>
      <c r="D32" s="84" t="str">
        <f>IF(Estudio_Mercado!E32="","",Estudio_Mercado!E32)</f>
        <v>Rodillos de 3” (Pulgadas)</v>
      </c>
      <c r="E32" s="83">
        <f>IF(Estudio_Mercado!G32="","",Estudio_Mercado!G32)</f>
        <v>3</v>
      </c>
      <c r="F32" s="85">
        <f>IF(Estudio_Mercado!AA32="","",Estudio_Mercado!AA32)</f>
        <v>15867</v>
      </c>
      <c r="G32" s="85">
        <f>IF(B32="","",Estudio_Mercado!AB32)</f>
        <v>47600</v>
      </c>
      <c r="H32" s="73"/>
      <c r="I32" s="86" t="str">
        <f t="shared" si="0"/>
        <v/>
      </c>
    </row>
    <row r="33" spans="2:9">
      <c r="B33" s="83">
        <f>IF(Estudio_Mercado!D33="","",Estudio_Mercado!A33)</f>
        <v>23</v>
      </c>
      <c r="C33" s="84" t="str">
        <f>IF(Estudio_Mercado!D33="","",Estudio_Mercado!D33)</f>
        <v>Brochas</v>
      </c>
      <c r="D33" s="84" t="str">
        <f>IF(Estudio_Mercado!E33="","",Estudio_Mercado!E33)</f>
        <v>Brochas de 1” (Pulgada)</v>
      </c>
      <c r="E33" s="83">
        <f>IF(Estudio_Mercado!G33="","",Estudio_Mercado!G33)</f>
        <v>6</v>
      </c>
      <c r="F33" s="85">
        <f>IF(Estudio_Mercado!AA33="","",Estudio_Mercado!AA33)</f>
        <v>4655</v>
      </c>
      <c r="G33" s="85">
        <f>IF(B33="","",Estudio_Mercado!AB33)</f>
        <v>27930</v>
      </c>
      <c r="H33" s="73"/>
      <c r="I33" s="86" t="str">
        <f t="shared" si="0"/>
        <v/>
      </c>
    </row>
    <row r="34" spans="2:9">
      <c r="B34" s="83">
        <f>IF(Estudio_Mercado!D34="","",Estudio_Mercado!A34)</f>
        <v>24</v>
      </c>
      <c r="C34" s="84" t="str">
        <f>IF(Estudio_Mercado!D34="","",Estudio_Mercado!D34)</f>
        <v>Brochas</v>
      </c>
      <c r="D34" s="84" t="str">
        <f>IF(Estudio_Mercado!E34="","",Estudio_Mercado!E34)</f>
        <v>Brochas de 5 ” (Pulgadas)</v>
      </c>
      <c r="E34" s="83">
        <f>IF(Estudio_Mercado!G34="","",Estudio_Mercado!G34)</f>
        <v>4</v>
      </c>
      <c r="F34" s="85">
        <f>IF(Estudio_Mercado!AA34="","",Estudio_Mercado!AA34)</f>
        <v>12317</v>
      </c>
      <c r="G34" s="85">
        <f>IF(B34="","",Estudio_Mercado!AB34)</f>
        <v>49268</v>
      </c>
      <c r="H34" s="73"/>
      <c r="I34" s="86" t="str">
        <f t="shared" si="0"/>
        <v/>
      </c>
    </row>
    <row r="35" spans="2:9" ht="144">
      <c r="B35" s="83">
        <f>IF(Estudio_Mercado!D35="","",Estudio_Mercado!A35)</f>
        <v>25</v>
      </c>
      <c r="C35" s="84" t="str">
        <f>IF(Estudio_Mercado!D35="","",Estudio_Mercado!D35)</f>
        <v>DISEÑO TÉCNICO DE RESTAURACIÓN ECOLÓGICA PARA ÁREAS PRIORIZADAS DE INTERVENCIÓN</v>
      </c>
      <c r="D35" s="84" t="str">
        <f>IF(Estudio_Mercado!E35="","",Estudio_Mercado!E35)</f>
        <v>El contratista deberá realizar el diseño técnico de restauración ecológica para las áreas priorizadas de intervención, incluyendo la caracterización físico-biótica, zonificación y priorización de escenarios de restauración, elaboración de cartografía temática, generación de información geográfica en formatos Shape (.shp) y Geodatabase (GDB), definición de especies vegetales a implementar, determinación de áreas y metrajes de intervención, y elaboración de esquemas técnicos o planos de plantación requeridos para la ejecución de las acciones de restauración ecológica. Incluye la preparación y entrega de la información en medio físico y digital, así como las actividades logísticas, operativas y de personal necesarias para su desarrollo, conforme a las especificaciones establecidas en el anexo técnico.</v>
      </c>
      <c r="E35" s="83">
        <f>IF(Estudio_Mercado!G35="","",Estudio_Mercado!G35)</f>
        <v>1</v>
      </c>
      <c r="F35" s="85">
        <f>IF(Estudio_Mercado!AA35="","",Estudio_Mercado!AA35)</f>
        <v>11503333</v>
      </c>
      <c r="G35" s="85">
        <f>IF(B35="","",Estudio_Mercado!AB35)</f>
        <v>11503333</v>
      </c>
      <c r="H35" s="73"/>
      <c r="I35" s="86" t="str">
        <f t="shared" si="0"/>
        <v/>
      </c>
    </row>
    <row r="36" spans="2:9" ht="144">
      <c r="B36" s="83">
        <f>IF(Estudio_Mercado!D36="","",Estudio_Mercado!A36)</f>
        <v>26</v>
      </c>
      <c r="C36" s="84" t="str">
        <f>IF(Estudio_Mercado!D36="","",Estudio_Mercado!D36)</f>
        <v>BOLSA A MONTO AGOTABLE PARA  COMPRA DE PLANTAS EN ESTRATO ARBUSTIVO Y PLÁNTULAS DE ESTRATO HERBÁCEO</v>
      </c>
      <c r="D36" s="84" t="str">
        <f>IF(Estudio_Mercado!E36="","",Estudio_Mercado!E36)</f>
        <v xml:space="preserve">Suministro de material vegetal en óptimas condiciones fitosanitarias y conforme a las especificaciones técnicas del proyecto, incluyendo plantas de estrato arbustivo y plántulas de estrato herbáceo nativas polinizadoras para procesos de 1. Renaturalización. Estrato herbáceo como Lantana, Salvia Leucantha,Cuphea Ignea, Streptosolen Jamesonii, Begonia, Allium Shoenoprasum. Estrato arbustivo:ALISO, ARRAYAN, ASCLEPIA, BACCHARIS ALIENA,BACCHARIS TRIMERA,CAJETO, SAUCO, SOLANUM ANGUSTIFIDUM como ejemplo se contemplan entre otras especies arbustivas nativas equivalentes.
Nota: las especies podran variar o moificarce de acuerdo a las especificaciones del jardin Botanico </v>
      </c>
      <c r="E36" s="83">
        <f>IF(Estudio_Mercado!G36="","",Estudio_Mercado!G36)</f>
        <v>1</v>
      </c>
      <c r="F36" s="85" t="str">
        <f>IF(Estudio_Mercado!AA36="","",Estudio_Mercado!AA36)</f>
        <v/>
      </c>
      <c r="G36" s="85">
        <f>IF(B36="","",Estudio_Mercado!AB36)</f>
        <v>77000000</v>
      </c>
      <c r="H36" s="73"/>
      <c r="I36" s="86" t="str">
        <f t="shared" si="0"/>
        <v/>
      </c>
    </row>
    <row r="37" spans="2:9" ht="86.45">
      <c r="B37" s="83">
        <f>IF(Estudio_Mercado!D37="","",Estudio_Mercado!A37)</f>
        <v>27</v>
      </c>
      <c r="C37" s="84" t="str">
        <f>IF(Estudio_Mercado!D37="","",Estudio_Mercado!D37)</f>
        <v xml:space="preserve">ADECUACIÓN DE TERRENOS RESTAURACION </v>
      </c>
      <c r="D37" s="84" t="str">
        <f>IF(Estudio_Mercado!E37="","",Estudio_Mercado!E37)</f>
        <v>Actividades orientadas a la adecuación del terreno, que permitan mejorar las condiciones fisicas del suelo retirando manualmente material vegetal del suelo para el establecimiento de especies vegetales nativas, garantizando la funcionalidad ecosistémica del proceso de 1. Renaturalización. Estas actividades incluyen,  La actividad incluye el uso de los materiales, herramientas y equipos necesarios para su correcta ejecución, conforme a las especificaciones técnicas del proyecto.</v>
      </c>
      <c r="E37" s="83">
        <f>IF(Estudio_Mercado!G37="","",Estudio_Mercado!G37)</f>
        <v>4000</v>
      </c>
      <c r="F37" s="85">
        <f>IF(Estudio_Mercado!AA37="","",Estudio_Mercado!AA37)</f>
        <v>8409</v>
      </c>
      <c r="G37" s="85">
        <f>IF(B37="","",Estudio_Mercado!AB37)</f>
        <v>33636000</v>
      </c>
      <c r="H37" s="73"/>
      <c r="I37" s="86" t="str">
        <f t="shared" si="0"/>
        <v/>
      </c>
    </row>
    <row r="38" spans="2:9" ht="115.15">
      <c r="B38" s="83">
        <f>IF(Estudio_Mercado!D38="","",Estudio_Mercado!A38)</f>
        <v>28</v>
      </c>
      <c r="C38" s="84" t="str">
        <f>IF(Estudio_Mercado!D38="","",Estudio_Mercado!D38)</f>
        <v>REMOCIÓN DE VEGETACIÓN EPIGEA E HIPOGEA</v>
      </c>
      <c r="D38" s="84" t="str">
        <f>IF(Estudio_Mercado!E38="","",Estudio_Mercado!E38)</f>
        <v>Servicio de remoción selectiva de vegetación no deseada del ecosistema de referencia, mediante extracción manual o de bajo impacto de estructuras aéreas y subterráneas (raíces, rizomas y estolones), orientado al control de especies invasoras y la preparación de áreas para restauración ecológica.La actividad incluye el uso de materiales, herramientas y equipos necesarios para su correcta ejecución, conforme a las especificaciones técnicas del proyecto. El producto corresponde a áreas intervenidas libres de vegetación no deseada, aptas para la implementación de coberturas vegetales nativas y procesos de 1. Renaturalización.</v>
      </c>
      <c r="E38" s="83">
        <f>IF(Estudio_Mercado!G38="","",Estudio_Mercado!G38)</f>
        <v>4000</v>
      </c>
      <c r="F38" s="85">
        <f>IF(Estudio_Mercado!AA38="","",Estudio_Mercado!AA38)</f>
        <v>1618</v>
      </c>
      <c r="G38" s="85">
        <f>IF(B38="","",Estudio_Mercado!AB38)</f>
        <v>6472000</v>
      </c>
      <c r="H38" s="73"/>
      <c r="I38" s="86" t="str">
        <f t="shared" si="0"/>
        <v/>
      </c>
    </row>
    <row r="39" spans="2:9" ht="115.15">
      <c r="B39" s="83">
        <f>IF(Estudio_Mercado!D39="","",Estudio_Mercado!A39)</f>
        <v>29</v>
      </c>
      <c r="C39" s="84" t="str">
        <f>IF(Estudio_Mercado!D39="","",Estudio_Mercado!D39)</f>
        <v>APLICACIÓN DE ENMIENDAS</v>
      </c>
      <c r="D39" s="84" t="str">
        <f>IF(Estudio_Mercado!E39="","",Estudio_Mercado!E39)</f>
        <v>Servicio de aplicación de enmiendas orgánicas y/o acondicionadores de suelo para el mejoramiento de las condiciones físicas, químicas y biológicas del terreno, orientado a la retención de humedad, disponibilidad de nutrientes y el adecuado establecimiento del material vegetal en áreas de restauración ecológica, se aplicara 1 kg * m². La actividad incluye el uso de los materiales, herramientas y equipos necesarios para su correcta ejecución, conforme a las especificaciones técnicas del proyecto. El producto corresponde a suelos acondicionados con mejores condiciones para el establecimiento y desarrollo de coberturas vegetales.</v>
      </c>
      <c r="E39" s="83">
        <f>IF(Estudio_Mercado!G39="","",Estudio_Mercado!G39)</f>
        <v>4000</v>
      </c>
      <c r="F39" s="85">
        <f>IF(Estudio_Mercado!AA39="","",Estudio_Mercado!AA39)</f>
        <v>4574</v>
      </c>
      <c r="G39" s="85">
        <f>IF(B39="","",Estudio_Mercado!AB39)</f>
        <v>18296000</v>
      </c>
      <c r="H39" s="73"/>
      <c r="I39" s="86" t="str">
        <f t="shared" si="0"/>
        <v/>
      </c>
    </row>
    <row r="40" spans="2:9" ht="115.15">
      <c r="B40" s="83">
        <f>IF(Estudio_Mercado!D40="","",Estudio_Mercado!A40)</f>
        <v>30</v>
      </c>
      <c r="C40" s="84" t="str">
        <f>IF(Estudio_Mercado!D40="","",Estudio_Mercado!D40)</f>
        <v>DESCOMPACTACIÓN DEL SUELO Y TRASPLANTE DE SUELO SANO</v>
      </c>
      <c r="D40" s="84" t="str">
        <f>IF(Estudio_Mercado!E40="","",Estudio_Mercado!E40)</f>
        <v>Servicio de descompactación manual del suelo y, cuando aplique, incorporación de suelo sano proveniente de zonas sin disturbio, orientado a mejorar la aireación, infiltración, desarrollo radicular y recuperación de las condiciones biológicas del terreno en procesos de restauración ecológica.
La actividad incluye el uso de materiales, herramientas y equipos necesarios para su correcta ejecución, conforme a las especificaciones técnicas del proyecto. El producto corresponde a suelos descompactados y acondicionados, con mejores condiciones físicas y biológicas para el establecimiento de coberturas vegetales.</v>
      </c>
      <c r="E40" s="83">
        <f>IF(Estudio_Mercado!G40="","",Estudio_Mercado!G40)</f>
        <v>4000</v>
      </c>
      <c r="F40" s="85">
        <f>IF(Estudio_Mercado!AA40="","",Estudio_Mercado!AA40)</f>
        <v>17850</v>
      </c>
      <c r="G40" s="85">
        <f>IF(B40="","",Estudio_Mercado!AB40)</f>
        <v>71400000</v>
      </c>
      <c r="H40" s="73"/>
      <c r="I40" s="86" t="str">
        <f t="shared" si="0"/>
        <v/>
      </c>
    </row>
    <row r="41" spans="2:9" ht="115.15">
      <c r="B41" s="83">
        <f>IF(Estudio_Mercado!D41="","",Estudio_Mercado!A41)</f>
        <v>31</v>
      </c>
      <c r="C41" s="84" t="str">
        <f>IF(Estudio_Mercado!D41="","",Estudio_Mercado!D41)</f>
        <v>APLICACIÓN DE MICORRIZAS</v>
      </c>
      <c r="D41" s="84" t="str">
        <f>IF(Estudio_Mercado!E41="","",Estudio_Mercado!E41)</f>
        <v>Servicio de suministro y aplicación de micorrizas aplicación de 5 gramos por planta mediante incorporación de inóculo biológico en áreas de intervención, orientado a favorecer el desarrollo radicular, mejorar la absorción de nutrientes, fortalecer la actividad biológica del suelo y contribuir al adecuado establecimiento del material vegetal. La actividad incluye  mano de obra, el uso de materiales, herramientas y equipos necesarios para su correcta ejecución, conforme a las especificaciones técnicas del proyecto, y el producto corresponde a suelos inoculados biológicamente, con mejores condiciones para el establecimiento y desarrollo de coberturas vegetales.</v>
      </c>
      <c r="E41" s="83">
        <f>IF(Estudio_Mercado!G41="","",Estudio_Mercado!G41)</f>
        <v>4000</v>
      </c>
      <c r="F41" s="85">
        <f>IF(Estudio_Mercado!AA41="","",Estudio_Mercado!AA41)</f>
        <v>2578</v>
      </c>
      <c r="G41" s="85">
        <f>IF(B41="","",Estudio_Mercado!AB41)</f>
        <v>10312000</v>
      </c>
      <c r="H41" s="73"/>
      <c r="I41" s="86" t="str">
        <f t="shared" si="0"/>
        <v/>
      </c>
    </row>
    <row r="42" spans="2:9" ht="100.9">
      <c r="B42" s="83">
        <f>IF(Estudio_Mercado!D42="","",Estudio_Mercado!A42)</f>
        <v>32</v>
      </c>
      <c r="C42" s="84" t="str">
        <f>IF(Estudio_Mercado!D42="","",Estudio_Mercado!D42)</f>
        <v>CREACIÓN DE MICROSITIOS Y MATRICES DE VEGETACIÓN</v>
      </c>
      <c r="D42" s="84" t="str">
        <f>IF(Estudio_Mercado!E42="","",Estudio_Mercado!E42)</f>
        <v>Creación de micrositios y matrices de vegetación mediante la aplicación de 4,8 kg/m²de hidroretenedor  adecuación puntual del terreno, conformación de microrelieves y establecimiento de núcleos o parches estratégicos con especies nativas, orientados a mejorar las condiciones del suelo, favorecer la infiltración, facilitar la colonización natural y fortalecer los procesos de restauración ecológica. El servicio incluye transporte interno, mano de obra, herramientas, equipos e insumos necesarios para su correcta ejecución</v>
      </c>
      <c r="E42" s="83">
        <f>IF(Estudio_Mercado!G42="","",Estudio_Mercado!G42)</f>
        <v>4000</v>
      </c>
      <c r="F42" s="85">
        <f>IF(Estudio_Mercado!AA42="","",Estudio_Mercado!AA42)</f>
        <v>1269</v>
      </c>
      <c r="G42" s="85">
        <f>IF(B42="","",Estudio_Mercado!AB42)</f>
        <v>5076000</v>
      </c>
      <c r="H42" s="73"/>
      <c r="I42" s="86" t="str">
        <f t="shared" si="0"/>
        <v/>
      </c>
    </row>
    <row r="43" spans="2:9" ht="72">
      <c r="B43" s="83">
        <f>IF(Estudio_Mercado!D43="","",Estudio_Mercado!A43)</f>
        <v>33</v>
      </c>
      <c r="C43" s="84" t="str">
        <f>IF(Estudio_Mercado!D43="","",Estudio_Mercado!D43)</f>
        <v>ERRADICACIÓN DE PASTOS INVASORES</v>
      </c>
      <c r="D43" s="84" t="str">
        <f>IF(Estudio_Mercado!E43="","",Estudio_Mercado!E43)</f>
        <v>Actividades manuales o mecánicas de remoción selectiva de coberturas vegetales competidoras, orientadas a reducir la competencia por luz, agua y nutrientes, prevenir procesos de recolonización y favorecer el establecimiento y desarrollo de especies nativas en las áreas intervenidas.  El servicio incluye transporte interno, mano de obra, herramientas, equipos e insumos necesarios para su correcta ejecución</v>
      </c>
      <c r="E43" s="83">
        <f>IF(Estudio_Mercado!G43="","",Estudio_Mercado!G43)</f>
        <v>4000</v>
      </c>
      <c r="F43" s="85">
        <f>IF(Estudio_Mercado!AA43="","",Estudio_Mercado!AA43)</f>
        <v>2618</v>
      </c>
      <c r="G43" s="85">
        <f>IF(B43="","",Estudio_Mercado!AB43)</f>
        <v>10472000</v>
      </c>
      <c r="H43" s="73"/>
      <c r="I43" s="86" t="str">
        <f t="shared" si="0"/>
        <v/>
      </c>
    </row>
    <row r="44" spans="2:9" ht="72">
      <c r="B44" s="83">
        <f>IF(Estudio_Mercado!D44="","",Estudio_Mercado!A44)</f>
        <v>34</v>
      </c>
      <c r="C44" s="84" t="str">
        <f>IF(Estudio_Mercado!D44="","",Estudio_Mercado!D44)</f>
        <v>TRAZADO, ESTACADO Y SEÑALIZACIÓN DE ÁREAS INTERVENIDAS</v>
      </c>
      <c r="D44" s="84" t="str">
        <f>IF(Estudio_Mercado!E44="","",Estudio_Mercado!E44)</f>
        <v>Suministro e instalación de cerramiento para áreas intervenidas, mediante polisombra negra con porcentaje de sombra entre 65% y 80%, altura aproximada entre 1,20 m y 1,50 m, soportada en postes de madera y alambre de soporte, incluyendo demarcación, señalización preventiva y delimitación de zonas de intervención para protección y control de acceso.</v>
      </c>
      <c r="E44" s="83">
        <f>IF(Estudio_Mercado!G44="","",Estudio_Mercado!G44)</f>
        <v>600</v>
      </c>
      <c r="F44" s="85">
        <f>IF(Estudio_Mercado!AA44="","",Estudio_Mercado!AA44)</f>
        <v>39072</v>
      </c>
      <c r="G44" s="85">
        <f>IF(B44="","",Estudio_Mercado!AB44)</f>
        <v>23443200</v>
      </c>
      <c r="H44" s="73"/>
      <c r="I44" s="86" t="str">
        <f t="shared" si="0"/>
        <v/>
      </c>
    </row>
    <row r="45" spans="2:9" ht="57.6">
      <c r="B45" s="83">
        <f>IF(Estudio_Mercado!D45="","",Estudio_Mercado!A45)</f>
        <v>35</v>
      </c>
      <c r="C45" s="84" t="str">
        <f>IF(Estudio_Mercado!D45="","",Estudio_Mercado!D45)</f>
        <v xml:space="preserve">GESTIÓN DE RESIDUOS DE MATERIAL VEGETAL </v>
      </c>
      <c r="D45" s="84" t="str">
        <f>IF(Estudio_Mercado!E45="","",Estudio_Mercado!E45)</f>
        <v>Recolección, acopio, cargue, retiro y disposición final de residuos sólidos, material vegetal, escombros y demás elementos presentes en las áreas objeto de intervención, Incluye suministro, transporte interno,  mano de obra, herramientas e insumos necesarios para su correcta ejecución.</v>
      </c>
      <c r="E45" s="83">
        <f>IF(Estudio_Mercado!G45="","",Estudio_Mercado!G45)</f>
        <v>75</v>
      </c>
      <c r="F45" s="85">
        <f>IF(Estudio_Mercado!AA45="","",Estudio_Mercado!AA45)</f>
        <v>109020</v>
      </c>
      <c r="G45" s="85">
        <f>IF(B45="","",Estudio_Mercado!AB45)</f>
        <v>8176500</v>
      </c>
      <c r="H45" s="73"/>
      <c r="I45" s="86" t="str">
        <f t="shared" si="0"/>
        <v/>
      </c>
    </row>
    <row r="46" spans="2:9" ht="57.6">
      <c r="B46" s="83">
        <f>IF(Estudio_Mercado!D46="","",Estudio_Mercado!A46)</f>
        <v>36</v>
      </c>
      <c r="C46" s="84" t="str">
        <f>IF(Estudio_Mercado!D46="","",Estudio_Mercado!D46)</f>
        <v>APLICACIÓN DE HIDRORRETENEDORES</v>
      </c>
      <c r="D46" s="84" t="str">
        <f>IF(Estudio_Mercado!E46="","",Estudio_Mercado!E46)</f>
        <v>Suministro y aplicación de hidrorretenedores en áreas de plantación, en dosis aproximada de 5 gramos por metro cuadrado intervenido, incorporados al material de relleno para favorecer la conservación de humedad y reducir el estrés hídrico del material vegetal.</v>
      </c>
      <c r="E46" s="83">
        <f>IF(Estudio_Mercado!G46="","",Estudio_Mercado!G46)</f>
        <v>4000</v>
      </c>
      <c r="F46" s="85">
        <f>IF(Estudio_Mercado!AA46="","",Estudio_Mercado!AA46)</f>
        <v>8271</v>
      </c>
      <c r="G46" s="85">
        <f>IF(B46="","",Estudio_Mercado!AB46)</f>
        <v>33084000</v>
      </c>
      <c r="H46" s="73"/>
      <c r="I46" s="86" t="str">
        <f t="shared" si="0"/>
        <v/>
      </c>
    </row>
    <row r="47" spans="2:9" ht="100.9">
      <c r="B47" s="83">
        <f>IF(Estudio_Mercado!D47="","",Estudio_Mercado!A47)</f>
        <v>37</v>
      </c>
      <c r="C47" s="84" t="str">
        <f>IF(Estudio_Mercado!D47="","",Estudio_Mercado!D47)</f>
        <v>TIERRA NEGRA ABONADA</v>
      </c>
      <c r="D47" s="84" t="str">
        <f>IF(Estudio_Mercado!E47="","",Estudio_Mercado!E47)</f>
        <v>Servicio y suministro de tierra negra abonada, consistente en sustrato compuesto por tierra negra mezclada con cascarilla de arroz y cal, en una proporción de una (1) parte de cascarilla de arroz por ocho (8) partes de tierra negra. La cascarilla deberá estar limpia, seca, libre de residuos y no haber sido utilizada previamente en otras actividades, garantizando la calidad del material para su adecuada aplicación. Este suministro se emplea para el mejoramiento del suelo en procesos de establecimiento vegetal conforme a las especificaciones técnicas del proyecto.</v>
      </c>
      <c r="E47" s="83">
        <f>IF(Estudio_Mercado!G47="","",Estudio_Mercado!G47)</f>
        <v>150</v>
      </c>
      <c r="F47" s="85">
        <f>IF(Estudio_Mercado!AA47="","",Estudio_Mercado!AA47)</f>
        <v>141000</v>
      </c>
      <c r="G47" s="85">
        <f>IF(B47="","",Estudio_Mercado!AB47)</f>
        <v>21150000</v>
      </c>
      <c r="H47" s="73"/>
      <c r="I47" s="86" t="str">
        <f t="shared" si="0"/>
        <v/>
      </c>
    </row>
    <row r="48" spans="2:9" ht="72">
      <c r="B48" s="83">
        <f>IF(Estudio_Mercado!D48="","",Estudio_Mercado!A48)</f>
        <v>38</v>
      </c>
      <c r="C48" s="84" t="str">
        <f>IF(Estudio_Mercado!D48="","",Estudio_Mercado!D48)</f>
        <v>SIEMBRA</v>
      </c>
      <c r="D48" s="84" t="str">
        <f>IF(Estudio_Mercado!E48="","",Estudio_Mercado!E48)</f>
        <v xml:space="preserve">Suministro, transporte, trazado y establecimiento de siembra de material vegetal de estrato herbáceo y arbustivo, con alturas aproximadas entre 0,50 m y 1,50 m, incluyendo replante, adecuación menor del terreno y reposición del material vegetal durante el periodo de establecimiento. ver Anexo técnico 1.7.7 DISTRIBUCIÓN ESPACIAL Y DENSIDAD DE SIEMBRA  </v>
      </c>
      <c r="E48" s="83">
        <f>IF(Estudio_Mercado!G48="","",Estudio_Mercado!G48)</f>
        <v>3000</v>
      </c>
      <c r="F48" s="85">
        <f>IF(Estudio_Mercado!AA48="","",Estudio_Mercado!AA48)</f>
        <v>16660</v>
      </c>
      <c r="G48" s="85">
        <f>IF(B48="","",Estudio_Mercado!AB48)</f>
        <v>49980000</v>
      </c>
      <c r="H48" s="73"/>
      <c r="I48" s="86" t="str">
        <f t="shared" si="0"/>
        <v/>
      </c>
    </row>
    <row r="49" spans="2:9" ht="72">
      <c r="B49" s="83">
        <f>IF(Estudio_Mercado!D49="","",Estudio_Mercado!A49)</f>
        <v>39</v>
      </c>
      <c r="C49" s="84" t="str">
        <f>IF(Estudio_Mercado!D49="","",Estudio_Mercado!D49)</f>
        <v>DESHIERBE Y REBORDEO PARA LA ELIMINACIÓN DE ESPECIES PARÁSITAS (ELIMINACIÓN DE PASTO KIKUYO).</v>
      </c>
      <c r="D49" s="84" t="str">
        <f>IF(Estudio_Mercado!E49="","",Estudio_Mercado!E49)</f>
        <v>Deshierbe y rebordeo manual en áreas intervenidas para la eliminación de especies competidoras, invasoras o parásitas, incluyendo pasto kikuyo y otras que afecten el desarrollo del material vegetal, alrededor de los individuos establecidos y zonas circundantes actividad a ejecutar.El servicio incluye transporte interno, mano de obra, herramientas, equipos e insumos necesarios para su correcta ejecución</v>
      </c>
      <c r="E49" s="83">
        <f>IF(Estudio_Mercado!G49="","",Estudio_Mercado!G49)</f>
        <v>4000</v>
      </c>
      <c r="F49" s="85">
        <f>IF(Estudio_Mercado!AA49="","",Estudio_Mercado!AA49)</f>
        <v>726</v>
      </c>
      <c r="G49" s="85">
        <f>IF(B49="","",Estudio_Mercado!AB49)</f>
        <v>2904000</v>
      </c>
      <c r="H49" s="73"/>
      <c r="I49" s="86" t="str">
        <f t="shared" si="0"/>
        <v/>
      </c>
    </row>
    <row r="50" spans="2:9" ht="115.15">
      <c r="B50" s="83">
        <f>IF(Estudio_Mercado!D50="","",Estudio_Mercado!A50)</f>
        <v>40</v>
      </c>
      <c r="C50" s="84" t="str">
        <f>IF(Estudio_Mercado!D50="","",Estudio_Mercado!D50)</f>
        <v>REPLANTE</v>
      </c>
      <c r="D50" s="84" t="str">
        <f>IF(Estudio_Mercado!E50="","",Estudio_Mercado!E50)</f>
        <v>Para el replante, se debe garantizar el suministro, transporte, trazado y establecimiento de siembra de especies vegetales nativas para procesos de 1. Renaturalización, mediante la plantación de herbáceas y arbustivas por m²,   adecuación menor del terreno y reposición del material vegetal durante el periodo de establecimiento. El servicio incluye transporte interno, mano de obra, herramientas, equipos e insumos necesarios para su correcta ejecución, esto corresponde al se realizará en función de la mortalidad registrada durante el mantenimiento, estimándose en un diez por ciento (10%) del total de individuos establecidos.</v>
      </c>
      <c r="E50" s="83">
        <f>IF(Estudio_Mercado!G50="","",Estudio_Mercado!G50)</f>
        <v>507</v>
      </c>
      <c r="F50" s="85">
        <f>IF(Estudio_Mercado!AA50="","",Estudio_Mercado!AA50)</f>
        <v>13825</v>
      </c>
      <c r="G50" s="85">
        <f>IF(B50="","",Estudio_Mercado!AB50)</f>
        <v>7009275</v>
      </c>
      <c r="H50" s="73"/>
      <c r="I50" s="86" t="str">
        <f t="shared" si="0"/>
        <v/>
      </c>
    </row>
    <row r="51" spans="2:9" ht="100.9">
      <c r="B51" s="83">
        <f>IF(Estudio_Mercado!D51="","",Estudio_Mercado!A51)</f>
        <v>41</v>
      </c>
      <c r="C51" s="84" t="str">
        <f>IF(Estudio_Mercado!D51="","",Estudio_Mercado!D51)</f>
        <v>DISPOSICIÓN DE RESIDUOS  MANTENIMIENTO  RESTAURACION</v>
      </c>
      <c r="D51" s="84" t="str">
        <f>IF(Estudio_Mercado!E51="","",Estudio_Mercado!E51)</f>
        <v>Durante la ejecución de las actividades de establecimiento y replante, el contratista deberá realizar la recolección, el acopio temporal y la disposición adecuada de la totalidad de los residuos sólidos generados, incluidos bolsas plásticas, empaques y demás materiales asociados a las actividades. Estas acciones deberán desarrollarse de conformidad con la normatividad ambiental vigente, garantizando el manejo adecuado de los residuos, la limpieza y el orden de las áreas intervenidas, así como la entrega de estas en condiciones óptimas al finalizar cada jornada de trabajo.</v>
      </c>
      <c r="E51" s="83">
        <f>IF(Estudio_Mercado!G51="","",Estudio_Mercado!G51)</f>
        <v>50</v>
      </c>
      <c r="F51" s="85">
        <f>IF(Estudio_Mercado!AA51="","",Estudio_Mercado!AA51)</f>
        <v>109020</v>
      </c>
      <c r="G51" s="85">
        <f>IF(B51="","",Estudio_Mercado!AB51)</f>
        <v>5451000</v>
      </c>
      <c r="H51" s="73"/>
      <c r="I51" s="86" t="str">
        <f t="shared" si="0"/>
        <v/>
      </c>
    </row>
    <row r="52" spans="2:9" ht="100.9">
      <c r="B52" s="83">
        <f>IF(Estudio_Mercado!D52="","",Estudio_Mercado!A52)</f>
        <v>42</v>
      </c>
      <c r="C52" s="84" t="str">
        <f>IF(Estudio_Mercado!D52="","",Estudio_Mercado!D52)</f>
        <v>RIEGO</v>
      </c>
      <c r="D52" s="84" t="str">
        <f>IF(Estudio_Mercado!E52="","",Estudio_Mercado!E52)</f>
        <v>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 L/m²  en cinco (5) ciclos (cada uno de  4,000 m²), conforme al anexo técnico. Incluye suministro de agua potable, transporte interno, almacenamiento temporal, mano de obra, herramientas, equipos e insumos necesarios para su correcta ejecución</v>
      </c>
      <c r="E52" s="83">
        <f>IF(Estudio_Mercado!G52="","",Estudio_Mercado!G52)</f>
        <v>20000</v>
      </c>
      <c r="F52" s="85">
        <f>IF(Estudio_Mercado!AA52="","",Estudio_Mercado!AA52)</f>
        <v>1896</v>
      </c>
      <c r="G52" s="85">
        <f>IF(B52="","",Estudio_Mercado!AB52)</f>
        <v>37920000</v>
      </c>
      <c r="H52" s="73"/>
      <c r="I52" s="86" t="str">
        <f t="shared" si="0"/>
        <v/>
      </c>
    </row>
    <row r="53" spans="2:9" ht="57.6">
      <c r="B53" s="83">
        <f>IF(Estudio_Mercado!D53="","",Estudio_Mercado!A53)</f>
        <v>43</v>
      </c>
      <c r="C53" s="84" t="str">
        <f>IF(Estudio_Mercado!D53="","",Estudio_Mercado!D53)</f>
        <v>HIDRORETENEDOR</v>
      </c>
      <c r="D53" s="84" t="str">
        <f>IF(Estudio_Mercado!E53="","",Estudio_Mercado!E53)</f>
        <v>Suministro y aplicación de hidrorretenedores en áreas de plantación, en dosis aproximada de 5 gramos por metro cuadrado intervenido, incorporados al material de relleno para favorecer la conservación de humedad y reducir el estrés hídrico del material vegetal.</v>
      </c>
      <c r="E53" s="83">
        <f>IF(Estudio_Mercado!G53="","",Estudio_Mercado!G53)</f>
        <v>12000</v>
      </c>
      <c r="F53" s="85">
        <f>IF(Estudio_Mercado!AA53="","",Estudio_Mercado!AA53)</f>
        <v>2578</v>
      </c>
      <c r="G53" s="85">
        <f>IF(B53="","",Estudio_Mercado!AB53)</f>
        <v>30936000</v>
      </c>
      <c r="H53" s="73"/>
      <c r="I53" s="86" t="str">
        <f t="shared" si="0"/>
        <v/>
      </c>
    </row>
    <row r="54" spans="2:9" ht="129.6">
      <c r="B54" s="83">
        <f>IF(Estudio_Mercado!D54="","",Estudio_Mercado!A54)</f>
        <v>44</v>
      </c>
      <c r="C54" s="84" t="str">
        <f>IF(Estudio_Mercado!D54="","",Estudio_Mercado!D54)</f>
        <v>FERTILIZACIÓN</v>
      </c>
      <c r="D54" s="84" t="str">
        <f>IF(Estudio_Mercado!E54="","",Estudio_Mercado!E54)</f>
        <v>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 g/m²  en tres (3)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v>
      </c>
      <c r="E54" s="83">
        <f>IF(Estudio_Mercado!G54="","",Estudio_Mercado!G54)</f>
        <v>12000</v>
      </c>
      <c r="F54" s="85">
        <f>IF(Estudio_Mercado!AA54="","",Estudio_Mercado!AA54)</f>
        <v>1230</v>
      </c>
      <c r="G54" s="85">
        <f>IF(B54="","",Estudio_Mercado!AB54)</f>
        <v>14760000</v>
      </c>
      <c r="H54" s="73"/>
      <c r="I54" s="86" t="str">
        <f t="shared" si="0"/>
        <v/>
      </c>
    </row>
    <row r="55" spans="2:9" ht="172.9">
      <c r="B55" s="83">
        <f>IF(Estudio_Mercado!D55="","",Estudio_Mercado!A55)</f>
        <v>45</v>
      </c>
      <c r="C55" s="84" t="str">
        <f>IF(Estudio_Mercado!D55="","",Estudio_Mercado!D55)</f>
        <v>MANEJO FITOSANITARIO ECOLÓGICO.</v>
      </c>
      <c r="D55" s="84" t="str">
        <f>IF(Estudio_Mercado!E55="","",Estudio_Mercado!E55)</f>
        <v>Servicio de manejo y control fitosanitario mediante la implementación de actividades de Manejo Integral de Plagas y Enfermedades (MIPE) sobre las coberturas vegetales establecidas, orientado a preservar el estado fitosanitario, favorecer el adecuado establecimiento del material vegetal y garantizar el desarrollo de las áreas intervenidas bajo criterios de restauración ecológica. El servicio contempla la ejecución de actividades de seguimiento, prevención, manejo y control sobre un área aproximada de 0,04 ha, conforme a las condiciones identificadas en campo y a los requerimientos de las coberturas vegetales implementadas. Así mismo, se contempla la ejecución mínima de tres (3) ciclos de manejo fitosanitario durante la etapa de mantenimiento. Incluye mano de obra calificada, aplicación de tratamientos preventivos y correctivos, herramientas, equipos, insumos y actividades requeridas para la adecuada ejecución de las labores de manejo fitosanitario</v>
      </c>
      <c r="E55" s="83">
        <f>IF(Estudio_Mercado!G55="","",Estudio_Mercado!G55)</f>
        <v>12000</v>
      </c>
      <c r="F55" s="85">
        <f>IF(Estudio_Mercado!AA55="","",Estudio_Mercado!AA55)</f>
        <v>873</v>
      </c>
      <c r="G55" s="85">
        <f>IF(B55="","",Estudio_Mercado!AB55)</f>
        <v>10476000</v>
      </c>
      <c r="H55" s="73"/>
      <c r="I55" s="86" t="str">
        <f t="shared" si="0"/>
        <v/>
      </c>
    </row>
    <row r="56" spans="2:9" ht="57.6">
      <c r="B56" s="83">
        <f>IF(Estudio_Mercado!D56="","",Estudio_Mercado!A56)</f>
        <v>46</v>
      </c>
      <c r="C56" s="84" t="str">
        <f>IF(Estudio_Mercado!D56="","",Estudio_Mercado!D56)</f>
        <v>CERRAMIENTO DE ÁREAS INTERVENIDAS.</v>
      </c>
      <c r="D56" s="84" t="str">
        <f>IF(Estudio_Mercado!E56="","",Estudio_Mercado!E56)</f>
        <v>Suministro e instalación de cerramiento provisional para áreas intervenidas, mediante polisombra negra con porcentaje de sombra entre 65% y 80%, altura aproximada entre 1,20 m y 1,50 m, soportada en postes de madera, incluyendo demarcación, señalización preventiva y delimitación de zonas de intervención para protección y control de acceso.</v>
      </c>
      <c r="E56" s="83">
        <f>IF(Estudio_Mercado!G56="","",Estudio_Mercado!G56)</f>
        <v>600</v>
      </c>
      <c r="F56" s="85">
        <f>IF(Estudio_Mercado!AA56="","",Estudio_Mercado!AA56)</f>
        <v>36642</v>
      </c>
      <c r="G56" s="85">
        <f>IF(B56="","",Estudio_Mercado!AB56)</f>
        <v>21985200</v>
      </c>
      <c r="H56" s="73"/>
      <c r="I56" s="86" t="str">
        <f t="shared" si="0"/>
        <v/>
      </c>
    </row>
    <row r="57" spans="2:9" ht="72">
      <c r="B57" s="83">
        <f>IF(Estudio_Mercado!D57="","",Estudio_Mercado!A57)</f>
        <v>47</v>
      </c>
      <c r="C57" s="84" t="str">
        <f>IF(Estudio_Mercado!D57="","",Estudio_Mercado!D57)</f>
        <v>SEÑALIZACIÓN</v>
      </c>
      <c r="D57" s="84" t="str">
        <f>IF(Estudio_Mercado!E57="","",Estudio_Mercado!E57)</f>
        <v>Suministro, transporte e instalación de señalización informativa y preventiva para áreas intervenidas, mediante la ubicación estratégica de letreros de mínimo 40 cm x 30 cm en árboles, estructuras existentes o puntos de acceso, elaborados en material resistente a la intemperie, y cuando se requiera, señalización tipo valla de aproximadamente 80 cm x 60 cm con altura de 1,50 m.</v>
      </c>
      <c r="E57" s="83">
        <f>IF(Estudio_Mercado!G57="","",Estudio_Mercado!G57)</f>
        <v>12</v>
      </c>
      <c r="F57" s="85">
        <f>IF(Estudio_Mercado!AA57="","",Estudio_Mercado!AA57)</f>
        <v>593017</v>
      </c>
      <c r="G57" s="85">
        <f>IF(B57="","",Estudio_Mercado!AB57)</f>
        <v>7116204</v>
      </c>
      <c r="H57" s="73"/>
      <c r="I57" s="86" t="str">
        <f t="shared" si="0"/>
        <v/>
      </c>
    </row>
    <row r="58" spans="2:9" ht="409.6">
      <c r="B58" s="83">
        <f>IF(Estudio_Mercado!D58="","",Estudio_Mercado!A58)</f>
        <v>48</v>
      </c>
      <c r="C58" s="84" t="str">
        <f>IF(Estudio_Mercado!D58="","",Estudio_Mercado!D58)</f>
        <v>Servicio de transporte zona Rural de la localidad de Suba para  10 personas por jornada</v>
      </c>
      <c r="D58" s="84" t="str">
        <f>IF(Estudio_Mercado!E58="","",Estudio_Mercado!E58)</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58" s="83">
        <f>IF(Estudio_Mercado!G58="","",Estudio_Mercado!G58)</f>
        <v>10</v>
      </c>
      <c r="F58" s="85">
        <f>IF(Estudio_Mercado!AA58="","",Estudio_Mercado!AA58)</f>
        <v>675920</v>
      </c>
      <c r="G58" s="85">
        <f>IF(B58="","",Estudio_Mercado!AB58)</f>
        <v>6759200</v>
      </c>
      <c r="H58" s="73"/>
      <c r="I58" s="86" t="str">
        <f t="shared" si="0"/>
        <v/>
      </c>
    </row>
    <row r="59" spans="2:9" ht="43.15">
      <c r="B59" s="83">
        <f>IF(Estudio_Mercado!D59="","",Estudio_Mercado!A59)</f>
        <v>49</v>
      </c>
      <c r="C59" s="84" t="str">
        <f>IF(Estudio_Mercado!D59="","",Estudio_Mercado!D59)</f>
        <v>REFRIGERIO TIPO 1</v>
      </c>
      <c r="D59" s="84" t="str">
        <f>IF(Estudio_Mercado!E59="","",Estudio_Mercado!E59)</f>
        <v>Refrigerios para los participantes de los monitoreos
incluye:BEBIDA, ALIMENTO PRINCIPAL, COMPLEMENTO SALUDABLE:, FRUTA DE TEMPORADA,DULCE FUNCIONAL (OPCIONAL):</v>
      </c>
      <c r="E59" s="83">
        <f>IF(Estudio_Mercado!G59="","",Estudio_Mercado!G59)</f>
        <v>100</v>
      </c>
      <c r="F59" s="85">
        <f>IF(Estudio_Mercado!AA59="","",Estudio_Mercado!AA59)</f>
        <v>13135</v>
      </c>
      <c r="G59" s="85">
        <f>IF(B59="","",Estudio_Mercado!AB59)</f>
        <v>1313500</v>
      </c>
      <c r="H59" s="73"/>
      <c r="I59" s="86" t="str">
        <f t="shared" si="0"/>
        <v/>
      </c>
    </row>
    <row r="60" spans="2:9" ht="28.9">
      <c r="B60" s="83">
        <f>IF(Estudio_Mercado!D60="","",Estudio_Mercado!A60)</f>
        <v>50</v>
      </c>
      <c r="C60" s="84" t="str">
        <f>IF(Estudio_Mercado!D60="","",Estudio_Mercado!D60)</f>
        <v>ALFILERES</v>
      </c>
      <c r="D60" s="84" t="str">
        <f>IF(Estudio_Mercado!E60="","",Estudio_Mercado!E60)</f>
        <v>Alfiler entomológico de acero inoxidable, cabeza de nylon calibre 00  (0,30mm) acero inoxidable paquete por 100 unidades</v>
      </c>
      <c r="E60" s="83">
        <f>IF(Estudio_Mercado!G60="","",Estudio_Mercado!G60)</f>
        <v>1</v>
      </c>
      <c r="F60" s="85">
        <f>IF(Estudio_Mercado!AA60="","",Estudio_Mercado!AA60)</f>
        <v>36941</v>
      </c>
      <c r="G60" s="85">
        <f>IF(B60="","",Estudio_Mercado!AB60)</f>
        <v>36941</v>
      </c>
      <c r="H60" s="73"/>
      <c r="I60" s="86" t="str">
        <f t="shared" si="0"/>
        <v/>
      </c>
    </row>
    <row r="61" spans="2:9" ht="28.9">
      <c r="B61" s="83">
        <f>IF(Estudio_Mercado!D61="","",Estudio_Mercado!A61)</f>
        <v>51</v>
      </c>
      <c r="C61" s="84" t="str">
        <f>IF(Estudio_Mercado!D61="","",Estudio_Mercado!D61)</f>
        <v>ALFILERES 0,35 mm</v>
      </c>
      <c r="D61" s="84" t="str">
        <f>IF(Estudio_Mercado!E61="","",Estudio_Mercado!E61)</f>
        <v>Alfileres entomológico de acero inoxidable, cabeza de nylon  calibre 0 (0,35mm) acero inoxidable paquete por 100 unidades</v>
      </c>
      <c r="E61" s="83">
        <f>IF(Estudio_Mercado!G61="","",Estudio_Mercado!G61)</f>
        <v>1</v>
      </c>
      <c r="F61" s="85">
        <f>IF(Estudio_Mercado!AA61="","",Estudio_Mercado!AA61)</f>
        <v>36941</v>
      </c>
      <c r="G61" s="85">
        <f>IF(B61="","",Estudio_Mercado!AB61)</f>
        <v>36941</v>
      </c>
      <c r="H61" s="73"/>
      <c r="I61" s="86" t="str">
        <f t="shared" si="0"/>
        <v/>
      </c>
    </row>
    <row r="62" spans="2:9" ht="28.9">
      <c r="B62" s="83">
        <f>IF(Estudio_Mercado!D62="","",Estudio_Mercado!A62)</f>
        <v>52</v>
      </c>
      <c r="C62" s="84" t="str">
        <f>IF(Estudio_Mercado!D62="","",Estudio_Mercado!D62)</f>
        <v>ALFILERES 0,40 mm</v>
      </c>
      <c r="D62" s="84" t="str">
        <f>IF(Estudio_Mercado!E62="","",Estudio_Mercado!E62)</f>
        <v>Alfileres entomológico de acero inoxidable, cabeza de nylon calibre 1 (0,40 mm) acero inoxidable paquete por 100 unidades </v>
      </c>
      <c r="E62" s="83">
        <f>IF(Estudio_Mercado!G62="","",Estudio_Mercado!G62)</f>
        <v>1</v>
      </c>
      <c r="F62" s="85">
        <f>IF(Estudio_Mercado!AA62="","",Estudio_Mercado!AA62)</f>
        <v>36941</v>
      </c>
      <c r="G62" s="85">
        <f>IF(B62="","",Estudio_Mercado!AB62)</f>
        <v>36941</v>
      </c>
      <c r="H62" s="73"/>
      <c r="I62" s="86" t="str">
        <f t="shared" si="0"/>
        <v/>
      </c>
    </row>
    <row r="63" spans="2:9" ht="28.9">
      <c r="B63" s="83">
        <f>IF(Estudio_Mercado!D63="","",Estudio_Mercado!A63)</f>
        <v>53</v>
      </c>
      <c r="C63" s="84" t="str">
        <f>IF(Estudio_Mercado!D63="","",Estudio_Mercado!D63)</f>
        <v>ALFILERES CALIBRES 2</v>
      </c>
      <c r="D63" s="84" t="str">
        <f>IF(Estudio_Mercado!E63="","",Estudio_Mercado!E63)</f>
        <v>Alfileres entomológico de acero inoxidable, cabeza de nylon calibre 2 (0,45 mm) acero inoxidable paquete por 100 unidades</v>
      </c>
      <c r="E63" s="83">
        <f>IF(Estudio_Mercado!G63="","",Estudio_Mercado!G63)</f>
        <v>100</v>
      </c>
      <c r="F63" s="85">
        <f>IF(Estudio_Mercado!AA63="","",Estudio_Mercado!AA63)</f>
        <v>36941</v>
      </c>
      <c r="G63" s="85">
        <f>IF(B63="","",Estudio_Mercado!AB63)</f>
        <v>3694100</v>
      </c>
      <c r="H63" s="73"/>
      <c r="I63" s="86" t="str">
        <f t="shared" si="0"/>
        <v/>
      </c>
    </row>
    <row r="64" spans="2:9">
      <c r="B64" s="83">
        <f>IF(Estudio_Mercado!D64="","",Estudio_Mercado!A64)</f>
        <v>54</v>
      </c>
      <c r="C64" s="84" t="str">
        <f>IF(Estudio_Mercado!D64="","",Estudio_Mercado!D64)</f>
        <v>CAJAS PETRI</v>
      </c>
      <c r="D64" s="84" t="str">
        <f>IF(Estudio_Mercado!E64="","",Estudio_Mercado!E64)</f>
        <v>Cajas de Petri Plásticas 94x14 mm,  por paquete de 20 de uso didáctico/observacional</v>
      </c>
      <c r="E64" s="83">
        <f>IF(Estudio_Mercado!G64="","",Estudio_Mercado!G64)</f>
        <v>5</v>
      </c>
      <c r="F64" s="85">
        <f>IF(Estudio_Mercado!AA64="","",Estudio_Mercado!AA64)</f>
        <v>26400</v>
      </c>
      <c r="G64" s="85">
        <f>IF(B64="","",Estudio_Mercado!AB64)</f>
        <v>132000</v>
      </c>
      <c r="H64" s="73"/>
      <c r="I64" s="86" t="str">
        <f t="shared" si="0"/>
        <v/>
      </c>
    </row>
    <row r="65" spans="2:48">
      <c r="B65" s="83">
        <f>IF(Estudio_Mercado!D65="","",Estudio_Mercado!A65)</f>
        <v>55</v>
      </c>
      <c r="C65" s="84" t="str">
        <f>IF(Estudio_Mercado!D65="","",Estudio_Mercado!D65)</f>
        <v>LÁMINAS PORTAOBJETOS.</v>
      </c>
      <c r="D65" s="84" t="str">
        <f>IF(Estudio_Mercado!E65="","",Estudio_Mercado!E65)</f>
        <v>Lamina portaobjetos transparentes vidrio 76x 26 mm por 100 unidades</v>
      </c>
      <c r="E65" s="83">
        <f>IF(Estudio_Mercado!G65="","",Estudio_Mercado!G65)</f>
        <v>1</v>
      </c>
      <c r="F65" s="85">
        <f>IF(Estudio_Mercado!AA65="","",Estudio_Mercado!AA65)</f>
        <v>38667</v>
      </c>
      <c r="G65" s="85">
        <f>IF(B65="","",Estudio_Mercado!AB65)</f>
        <v>38667</v>
      </c>
      <c r="H65" s="73"/>
      <c r="I65" s="86" t="str">
        <f t="shared" si="0"/>
        <v/>
      </c>
    </row>
    <row r="66" spans="2:48">
      <c r="B66" s="83">
        <f>IF(Estudio_Mercado!D66="","",Estudio_Mercado!A66)</f>
        <v>56</v>
      </c>
      <c r="C66" s="84" t="str">
        <f>IF(Estudio_Mercado!D66="","",Estudio_Mercado!D66)</f>
        <v>LAMINILLAS CUBREOBJETOS.</v>
      </c>
      <c r="D66" s="84" t="str">
        <f>IF(Estudio_Mercado!E66="","",Estudio_Mercado!E66)</f>
        <v>Laminillas Cubreobjetos transparentes 20x20 mm por 100 unidades</v>
      </c>
      <c r="E66" s="83">
        <f>IF(Estudio_Mercado!G66="","",Estudio_Mercado!G66)</f>
        <v>1</v>
      </c>
      <c r="F66" s="85">
        <f>IF(Estudio_Mercado!AA66="","",Estudio_Mercado!AA66)</f>
        <v>6546</v>
      </c>
      <c r="G66" s="85">
        <f>IF(B66="","",Estudio_Mercado!AB66)</f>
        <v>6546</v>
      </c>
      <c r="H66" s="73"/>
      <c r="I66" s="86" t="str">
        <f t="shared" si="0"/>
        <v/>
      </c>
    </row>
    <row r="67" spans="2:48" ht="57.6">
      <c r="B67" s="83">
        <f>IF(Estudio_Mercado!D67="","",Estudio_Mercado!A67)</f>
        <v>57</v>
      </c>
      <c r="C67" s="84" t="str">
        <f>IF(Estudio_Mercado!D67="","",Estudio_Mercado!D67)</f>
        <v>TUBOS MICROCAPILARES DE 0,5 A 10 µL CON GOMA.</v>
      </c>
      <c r="D67" s="84" t="str">
        <f>IF(Estudio_Mercado!E67="","",Estudio_Mercado!E67)</f>
        <v>(conocidos como microcápsulas o micropipetas capilares con minipera o bulbo de succión) son dispositivos de vidrio de borosilicato diseñados para medir y transferir pequeños volúmenes de líquidos por acción capilar, utilizando una pequeña pera de goma o elastómero para dispensar la muestra C</v>
      </c>
      <c r="E67" s="83">
        <f>IF(Estudio_Mercado!G67="","",Estudio_Mercado!G67)</f>
        <v>1</v>
      </c>
      <c r="F67" s="85">
        <f>IF(Estudio_Mercado!AA67="","",Estudio_Mercado!AA67)</f>
        <v>18971</v>
      </c>
      <c r="G67" s="85">
        <f>IF(B67="","",Estudio_Mercado!AB67)</f>
        <v>18971</v>
      </c>
      <c r="H67" s="73"/>
      <c r="I67" s="86" t="str">
        <f t="shared" si="0"/>
        <v/>
      </c>
    </row>
    <row r="68" spans="2:48" ht="72">
      <c r="B68" s="83">
        <f>IF(Estudio_Mercado!D68="","",Estudio_Mercado!A68)</f>
        <v>58</v>
      </c>
      <c r="C68" s="84" t="str">
        <f>IF(Estudio_Mercado!D68="","",Estudio_Mercado!D68)</f>
        <v>DISEÑO E IMPRESIÓN DE GUÍAS DE POLINIZADORES EN ÁREAS RESTAURADAS POR LA ALS.</v>
      </c>
      <c r="D68" s="84" t="str">
        <f>IF(Estudio_Mercado!E68="","",Estudio_Mercado!E68)</f>
        <v>Presentación en formato tipo cartilla (aprox. 21 cm x 14 cm), a color, con una extensión referencial de minimo 80 páginas, elaborada en materiales que garanticen legibilidad, durabilidad y adecuado manejo por parte de la comunidad, incluyendo encuadernación resistente y carátula de mayor gramaje y con un factor de innovación pedagógica, educacional y ambiental</v>
      </c>
      <c r="E68" s="83">
        <f>IF(Estudio_Mercado!G68="","",Estudio_Mercado!G68)</f>
        <v>200</v>
      </c>
      <c r="F68" s="85">
        <f>IF(Estudio_Mercado!AA68="","",Estudio_Mercado!AA68)</f>
        <v>42840</v>
      </c>
      <c r="G68" s="85">
        <f>IF(B68="","",Estudio_Mercado!AB68)</f>
        <v>8568000</v>
      </c>
      <c r="H68" s="73"/>
      <c r="I68" s="86" t="str">
        <f t="shared" si="0"/>
        <v/>
      </c>
    </row>
    <row r="69" spans="2:48" ht="316.89999999999998">
      <c r="B69" s="83">
        <f>IF(Estudio_Mercado!D69="","",Estudio_Mercado!A69)</f>
        <v>59</v>
      </c>
      <c r="C69" s="84" t="str">
        <f>IF(Estudio_Mercado!D69="","",Estudio_Mercado!D69)</f>
        <v>REFRIGERIO TIPO 1</v>
      </c>
      <c r="D69" s="84" t="str">
        <f>IF(Estudio_Mercado!E69="","",Estudio_Mercado!E69)</f>
        <v>Refrigerios para los participantes
incluye: 
BEBIDA:
Infusión fría natural (té de frutos rojos, limón con hierbabuena o jengibre), o jugo 100% natural sin azúcar añadida.
Contenido mínimo: 250 ml, servido en vaso reutilizable o biodegradable.
ALIMENTO PRINCIPAL:
Wrap integral o sándwich artesanal (pan integral o multigrano) relleno de proteína ligera (pollo desmechado, hummus o queso) con vegetales frescos.
Peso aproximado: 120–150 g.
COMPLEMENTO SALUDABLE:
Mix de frutos secos (maní, nuez, uvas pasas o semillas).
Porción mínima: 30 g.
FRUTA DE TEMPORADA:
Porción fresca (mínimo 150 g), preferiblemente fruta cortada o lista para consumo (papaya, piña, sandía, melón o similares).
DULCE FUNCIONAL (OPCIONAL):
Barra de cereal o snack saludable (avena, miel, frutos secos), mínimo 20 g.
EMPAQUE:
Bolsa o caja biodegradable o compostable. Se prioriza el uso de materiales reciclables y la reducción de plásticos de un solo uso.</v>
      </c>
      <c r="E69" s="83">
        <f>IF(Estudio_Mercado!G69="","",Estudio_Mercado!G69)</f>
        <v>200</v>
      </c>
      <c r="F69" s="85">
        <f>IF(Estudio_Mercado!AA69="","",Estudio_Mercado!AA69)</f>
        <v>13135</v>
      </c>
      <c r="G69" s="85">
        <f>IF(B69="","",Estudio_Mercado!AB69)</f>
        <v>2627000</v>
      </c>
      <c r="H69" s="73"/>
      <c r="I69" s="86" t="str">
        <f t="shared" si="0"/>
        <v/>
      </c>
    </row>
    <row r="70" spans="2:48" ht="57.6">
      <c r="B70" s="83">
        <f>IF(Estudio_Mercado!D70="","",Estudio_Mercado!A70)</f>
        <v>60</v>
      </c>
      <c r="C70" s="84" t="str">
        <f>IF(Estudio_Mercado!D70="","",Estudio_Mercado!D70)</f>
        <v>Afiche tabloide  Unidad</v>
      </c>
      <c r="D70" s="84" t="str">
        <f>IF(Estudio_Mercado!E70="","",Estudio_Mercado!E70)</f>
        <v>Tamaño Tabloide 27.9 cm ancho X 43.2 cm alto
Papeles esmaltados C2S Gloss de 200 gr o Propalcote 200 gr, según las referencias o diseños que requiera la Alcaldía Local de Suba a 4 tintas full color y policromía, incluye logos.</v>
      </c>
      <c r="E70" s="83">
        <f>IF(Estudio_Mercado!G70="","",Estudio_Mercado!G70)</f>
        <v>10</v>
      </c>
      <c r="F70" s="85">
        <f>IF(Estudio_Mercado!AA70="","",Estudio_Mercado!AA70)</f>
        <v>7594</v>
      </c>
      <c r="G70" s="85">
        <f>IF(B70="","",Estudio_Mercado!AB70)</f>
        <v>75940</v>
      </c>
      <c r="H70" s="73"/>
      <c r="I70" s="86" t="str">
        <f t="shared" si="0"/>
        <v/>
      </c>
    </row>
    <row r="71" spans="2:48" ht="72">
      <c r="B71" s="83">
        <f>IF(Estudio_Mercado!D71="","",Estudio_Mercado!A71)</f>
        <v>61</v>
      </c>
      <c r="C71" s="84" t="str">
        <f>IF(Estudio_Mercado!D71="","",Estudio_Mercado!D71)</f>
        <v>FOTOGRAFÍAS DE POLINIZADORES EN ÁREAS INTERVENIDAS.</v>
      </c>
      <c r="D71" s="84" t="str">
        <f>IF(Estudio_Mercado!E71="","",Estudio_Mercado!E71)</f>
        <v>Servicio de suministro e impresión de material fotográfico en papel especial para fotografía acabado mate, en tamaño 50 cm x 40 cm, de alta definición. Incluye la producción del material fotográfico y el suministro del papel fotográfico requerido, garantizando calidad de impresión, nitidez y fidelidad de imagen conforme a las especificaciones técnicas del proyecto.</v>
      </c>
      <c r="E71" s="83">
        <f>IF(Estudio_Mercado!G71="","",Estudio_Mercado!G71)</f>
        <v>30</v>
      </c>
      <c r="F71" s="85">
        <f>IF(Estudio_Mercado!AA71="","",Estudio_Mercado!AA71)</f>
        <v>85283</v>
      </c>
      <c r="G71" s="85">
        <f>IF(B71="","",Estudio_Mercado!AB71)</f>
        <v>2558490</v>
      </c>
      <c r="H71" s="73"/>
      <c r="I71" s="86" t="str">
        <f t="shared" si="0"/>
        <v/>
      </c>
    </row>
    <row r="72" spans="2:48" ht="28.9">
      <c r="B72" s="83">
        <f>IF(Estudio_Mercado!D72="","",Estudio_Mercado!A72)</f>
        <v>62</v>
      </c>
      <c r="C72" s="84" t="str">
        <f>IF(Estudio_Mercado!D72="","",Estudio_Mercado!D72)</f>
        <v>BINOCULARES</v>
      </c>
      <c r="D72" s="84" t="str">
        <f>IF(Estudio_Mercado!E72="","",Estudio_Mercado!E72)</f>
        <v>Binoculares 8x42 Black Roof Mc, Caja 6l Color Multicon armaduras de caucho negro, gomas de ocular giratorias, con estuche y correa para colgar en el cuello</v>
      </c>
      <c r="E72" s="83">
        <f>IF(Estudio_Mercado!G72="","",Estudio_Mercado!G72)</f>
        <v>2</v>
      </c>
      <c r="F72" s="85">
        <f>IF(Estudio_Mercado!AA72="","",Estudio_Mercado!AA72)</f>
        <v>589071</v>
      </c>
      <c r="G72" s="85">
        <f>IF(B72="","",Estudio_Mercado!AB72)</f>
        <v>1178142</v>
      </c>
      <c r="H72" s="73"/>
      <c r="I72" s="86" t="str">
        <f t="shared" si="0"/>
        <v/>
      </c>
    </row>
    <row r="73" spans="2:48" ht="158.44999999999999">
      <c r="B73" s="83">
        <f>IF(Estudio_Mercado!D73="","",Estudio_Mercado!A73)</f>
        <v>63</v>
      </c>
      <c r="C73" s="84" t="str">
        <f>IF(Estudio_Mercado!D73="","",Estudio_Mercado!D73)</f>
        <v>MORRAL SALIDA DE CAMPO</v>
      </c>
      <c r="D73" s="84" t="str">
        <f>IF(Estudio_Mercado!E73="","",Estudio_Mercado!E73)</f>
        <v>Morral para salidas de campo y actividades exteriores, fabricado en material resistente de alta durabilidad, impermeable o repelente al agua (poliéster, nylon o equivalente), con capacidad de 40 litros, diseño ergonómico para transporte cómodo y distribución adecuada de carga, con correas ajustables y acolchadas para hombros, respaldo acolchado transpirable, sistema de ajuste adicional en pecho y/o cintura para mayor estabilidad durante desplazamientos, compartimento principal de amplio almacenamiento y múltiples bolsillos o compartimentos auxiliares para organización de equipos, materiales y elementos personales. Deberá contar con costuras reforzadas, cierres resistentes de alta durabilidad, dimensiones aptas para transporte manual y uso en jornadas de campo, caminatas o recorridos técnicos, con resistencia a humedad, polvo, manipulación frecuente y condiciones normales de trabajo exterior.</v>
      </c>
      <c r="E73" s="83">
        <f>IF(Estudio_Mercado!G73="","",Estudio_Mercado!G73)</f>
        <v>1</v>
      </c>
      <c r="F73" s="85">
        <f>IF(Estudio_Mercado!AA73="","",Estudio_Mercado!AA73)</f>
        <v>129900</v>
      </c>
      <c r="G73" s="85">
        <f>IF(B73="","",Estudio_Mercado!AB73)</f>
        <v>129900</v>
      </c>
      <c r="H73" s="73"/>
      <c r="I73" s="86" t="str">
        <f t="shared" si="0"/>
        <v/>
      </c>
      <c r="AV73" s="74">
        <v>21</v>
      </c>
    </row>
    <row r="74" spans="2:48" ht="100.9">
      <c r="B74" s="83">
        <f>IF(Estudio_Mercado!D74="","",Estudio_Mercado!A74)</f>
        <v>64</v>
      </c>
      <c r="C74" s="84" t="str">
        <f>IF(Estudio_Mercado!D74="","",Estudio_Mercado!D74)</f>
        <v>Termo térmico en acero inoxidable</v>
      </c>
      <c r="D74" s="84" t="str">
        <f>IF(Estudio_Mercado!E74="","",Estudio_Mercado!E74)</f>
        <v>Termo para bebidas frías o calientes 500–700 ml, acero inoxidable, para las sesiones de bienestar.Material: acero inoxidable grado alimenticio 304 (18/8), interior y exterior, sin recubrimientos internos. No aluminio, Debe indicar “Stainless Steel 18/8 304” o mayor en el cuerpo o empaque. Capacidad: 500 a 700 ml.Otras características: boca ancha &gt; 3.5 cm, íntegramente en acero inoxidable. Doble pared con aislamiento al vacío, mantiene bebidas calientes 8–12 h y frías 12 24 h, sin condensación externa. Tapa hermética con sello de silicona, para evitar derrames.</v>
      </c>
      <c r="E74" s="83">
        <f>IF(Estudio_Mercado!G74="","",Estudio_Mercado!G74)</f>
        <v>1</v>
      </c>
      <c r="F74" s="85">
        <f>IF(Estudio_Mercado!AA74="","",Estudio_Mercado!AA74)</f>
        <v>46801</v>
      </c>
      <c r="G74" s="85">
        <f>IF(B74="","",Estudio_Mercado!AB74)</f>
        <v>46801</v>
      </c>
      <c r="H74" s="73"/>
      <c r="I74" s="86" t="str">
        <f t="shared" si="0"/>
        <v/>
      </c>
      <c r="AV74" s="74">
        <v>22</v>
      </c>
    </row>
    <row r="75" spans="2:48" ht="43.15">
      <c r="B75" s="83">
        <f>IF(Estudio_Mercado!D75="","",Estudio_Mercado!A75)</f>
        <v>65</v>
      </c>
      <c r="C75" s="84" t="str">
        <f>IF(Estudio_Mercado!D75="","",Estudio_Mercado!D75)</f>
        <v>Gorra tela bordada con logo</v>
      </c>
      <c r="D75" s="84" t="str">
        <f>IF(Estudio_Mercado!E75="","",Estudio_Mercado!E75)</f>
        <v>Gorra de seis (6) paneles en dril con cierre de velcro, botón forrado, en dril liviano y víscera rígida, en plástico de polietileno. cierre en plástico o velcro. bordado 1 uno al frente. Logo impreso aprobado por Oficina de Prensa del FDLS.</v>
      </c>
      <c r="E75" s="83">
        <f>IF(Estudio_Mercado!G75="","",Estudio_Mercado!G75)</f>
        <v>1</v>
      </c>
      <c r="F75" s="85">
        <f>IF(Estudio_Mercado!AA75="","",Estudio_Mercado!AA75)</f>
        <v>22307</v>
      </c>
      <c r="G75" s="85">
        <f>IF(B75="","",Estudio_Mercado!AB75)</f>
        <v>22307</v>
      </c>
      <c r="H75" s="73"/>
      <c r="I75" s="86" t="str">
        <f t="shared" si="0"/>
        <v/>
      </c>
      <c r="AV75" s="74">
        <v>23</v>
      </c>
    </row>
    <row r="76" spans="2:48" ht="172.9">
      <c r="B76" s="83">
        <f>IF(Estudio_Mercado!D76="","",Estudio_Mercado!A76)</f>
        <v>66</v>
      </c>
      <c r="C76" s="84" t="str">
        <f>IF(Estudio_Mercado!D76="","",Estudio_Mercado!D76)</f>
        <v>KIT DE SIEMBRA</v>
      </c>
      <c r="D76" s="84" t="str">
        <f>IF(Estudio_Mercado!E76="","",Estudio_Mercado!E76)</f>
        <v>Kit de siembra para establecimiento y promoción de especies vegetales atractoras de polinizadores, conformado por insumos, materiales y herramientas básicas para procesos de siembra, germinación, cuidado y establecimiento inicial de plantas. Deberá incluir, como mínimo, semillas y/o material vegetal de especies atractoras de polinizadores acorde con las condiciones ambientales del territorio, sustrato o material de soporte para germinación y crecimiento inicial, recipiente, matera, contenedor biodegradable, caja o sistema equivalente para siembra y presentación del kit, herramientas manuales básicas de jardinería (como una (1) pala de mano, un (1) trasplantador, un (1) rastrillo pequeño o equivalentes), elementos de identificación o etiquetado de especies, e instrucciones básicas para siembra, mantenimiento y cuidado. Los materiales deberán ser resistentes, seguros, aptos para manipulación frecuente y adecuados para actividades pedagógicas, comunitarias, ambientales y de ciencia ciudadana.</v>
      </c>
      <c r="E76" s="83">
        <f>IF(Estudio_Mercado!G76="","",Estudio_Mercado!G76)</f>
        <v>1</v>
      </c>
      <c r="F76" s="85">
        <f>IF(Estudio_Mercado!AA76="","",Estudio_Mercado!AA76)</f>
        <v>262296</v>
      </c>
      <c r="G76" s="85">
        <f>IF(B76="","",Estudio_Mercado!AB76)</f>
        <v>262296</v>
      </c>
      <c r="H76" s="73"/>
      <c r="I76" s="86" t="str">
        <f t="shared" ref="I76:I99" si="1">IF(H76="","",H76*E76)</f>
        <v/>
      </c>
    </row>
    <row r="77" spans="2:48">
      <c r="B77" s="83">
        <f>IF(Estudio_Mercado!D77="","",Estudio_Mercado!A77)</f>
        <v>67</v>
      </c>
      <c r="C77" s="84" t="str">
        <f>IF(Estudio_Mercado!D77="","",Estudio_Mercado!D77)</f>
        <v>LUPAS MANUALES</v>
      </c>
      <c r="D77" s="84" t="str">
        <f>IF(Estudio_Mercado!E77="","",Estudio_Mercado!E77)</f>
        <v xml:space="preserve">Lupa dual  aumento entre 30x 60x  estructura  resistente </v>
      </c>
      <c r="E77" s="83">
        <f>IF(Estudio_Mercado!G77="","",Estudio_Mercado!G77)</f>
        <v>10</v>
      </c>
      <c r="F77" s="85">
        <f>IF(Estudio_Mercado!AA77="","",Estudio_Mercado!AA77)</f>
        <v>24667</v>
      </c>
      <c r="G77" s="85">
        <f>IF(B77="","",Estudio_Mercado!AB77)</f>
        <v>246670</v>
      </c>
      <c r="H77" s="73"/>
      <c r="I77" s="86" t="str">
        <f t="shared" si="1"/>
        <v/>
      </c>
    </row>
    <row r="78" spans="2:48" ht="28.9">
      <c r="B78" s="83">
        <f>IF(Estudio_Mercado!D78="","",Estudio_Mercado!A78)</f>
        <v>68</v>
      </c>
      <c r="C78" s="84" t="str">
        <f>IF(Estudio_Mercado!D78="","",Estudio_Mercado!D78)</f>
        <v>PORTAOBJETOS Y CUBREOBJETOS.</v>
      </c>
      <c r="D78" s="84" t="str">
        <f>IF(Estudio_Mercado!E78="","",Estudio_Mercado!E78)</f>
        <v xml:space="preserve">Portaobjetos de vidrio de 7.5 cm x 2.5 cm y cubreobjetos de 2 cm x 2 cm , con estuche protector caja por 50 unidades </v>
      </c>
      <c r="E78" s="83">
        <f>IF(Estudio_Mercado!G78="","",Estudio_Mercado!G78)</f>
        <v>2</v>
      </c>
      <c r="F78" s="85">
        <f>IF(Estudio_Mercado!AA78="","",Estudio_Mercado!AA78)</f>
        <v>63219</v>
      </c>
      <c r="G78" s="85">
        <f>IF(B78="","",Estudio_Mercado!AB78)</f>
        <v>126438</v>
      </c>
      <c r="H78" s="73"/>
      <c r="I78" s="86" t="str">
        <f t="shared" si="1"/>
        <v/>
      </c>
    </row>
    <row r="79" spans="2:48" ht="57.6">
      <c r="B79" s="83">
        <f>IF(Estudio_Mercado!D79="","",Estudio_Mercado!A79)</f>
        <v>69</v>
      </c>
      <c r="C79" s="84" t="str">
        <f>IF(Estudio_Mercado!D79="","",Estudio_Mercado!D79)</f>
        <v>KITS BÁSICOS DE OBSERVACIÓN.</v>
      </c>
      <c r="D79" s="84" t="str">
        <f>IF(Estudio_Mercado!E79="","",Estudio_Mercado!E79)</f>
        <v>Incluye:  
1. Un kit de 5  pinzas metálica entologicas (cant 1)
2. Frascos de vidrio 100 ml con tapa cant (2)
3. Goteros de 3 ml  Cant (2)</v>
      </c>
      <c r="E79" s="83">
        <f>IF(Estudio_Mercado!G79="","",Estudio_Mercado!G79)</f>
        <v>5</v>
      </c>
      <c r="F79" s="85">
        <f>IF(Estudio_Mercado!AA79="","",Estudio_Mercado!AA79)</f>
        <v>98175</v>
      </c>
      <c r="G79" s="85">
        <f>IF(B79="","",Estudio_Mercado!AB79)</f>
        <v>490875</v>
      </c>
      <c r="H79" s="73"/>
      <c r="I79" s="86" t="str">
        <f t="shared" si="1"/>
        <v/>
      </c>
    </row>
    <row r="80" spans="2:48" ht="28.9">
      <c r="B80" s="83">
        <f>IF(Estudio_Mercado!D80="","",Estudio_Mercado!A80)</f>
        <v>70</v>
      </c>
      <c r="C80" s="84" t="str">
        <f>IF(Estudio_Mercado!D80="","",Estudio_Mercado!D80)</f>
        <v xml:space="preserve">Envase de vidrio 250 ml </v>
      </c>
      <c r="D80" s="84" t="str">
        <f>IF(Estudio_Mercado!E80="","",Estudio_Mercado!E80)</f>
        <v>Envases de plástico resistente o vidrio, con tapa hermética. Capacidades de 250 ml. Aptos para almacenamiento de líquidos o productos procesados. </v>
      </c>
      <c r="E80" s="83">
        <f>IF(Estudio_Mercado!G80="","",Estudio_Mercado!G80)</f>
        <v>30</v>
      </c>
      <c r="F80" s="85">
        <f>IF(Estudio_Mercado!AA80="","",Estudio_Mercado!AA80)</f>
        <v>8505</v>
      </c>
      <c r="G80" s="85">
        <f>IF(B80="","",Estudio_Mercado!AB80)</f>
        <v>255150</v>
      </c>
      <c r="H80" s="73"/>
      <c r="I80" s="86" t="str">
        <f t="shared" si="1"/>
        <v/>
      </c>
    </row>
    <row r="81" spans="2:9" ht="28.9">
      <c r="B81" s="83">
        <f>IF(Estudio_Mercado!D81="","",Estudio_Mercado!A81)</f>
        <v>71</v>
      </c>
      <c r="C81" s="84" t="str">
        <f>IF(Estudio_Mercado!D81="","",Estudio_Mercado!D81)</f>
        <v>BANDEJAS DE OBSERVACIÓN</v>
      </c>
      <c r="D81" s="84" t="str">
        <f>IF(Estudio_Mercado!E81="","",Estudio_Mercado!E81)</f>
        <v>Bandeja de acero inoxidable 20 x 30 cm .No se rompe, no se decolora.Fácil de limpiar y esterilizar</v>
      </c>
      <c r="E81" s="83">
        <f>IF(Estudio_Mercado!G81="","",Estudio_Mercado!G81)</f>
        <v>5</v>
      </c>
      <c r="F81" s="85">
        <f>IF(Estudio_Mercado!AA81="","",Estudio_Mercado!AA81)</f>
        <v>32428</v>
      </c>
      <c r="G81" s="85">
        <f>IF(B81="","",Estudio_Mercado!AB81)</f>
        <v>162140</v>
      </c>
      <c r="H81" s="73"/>
      <c r="I81" s="86" t="str">
        <f t="shared" si="1"/>
        <v/>
      </c>
    </row>
    <row r="82" spans="2:9">
      <c r="B82" s="83">
        <f>IF(Estudio_Mercado!D82="","",Estudio_Mercado!A82)</f>
        <v>72</v>
      </c>
      <c r="C82" s="84" t="str">
        <f>IF(Estudio_Mercado!D82="","",Estudio_Mercado!D82)</f>
        <v>CONTENEDORES DE ALMACENAMIENTO</v>
      </c>
      <c r="D82" s="84" t="str">
        <f>IF(Estudio_Mercado!E82="","",Estudio_Mercado!E82)</f>
        <v>Contenedores plásticos con tapa, dimensiones aproximadas de 30 cm x 20 cm x 15 cm</v>
      </c>
      <c r="E82" s="83">
        <f>IF(Estudio_Mercado!G82="","",Estudio_Mercado!G82)</f>
        <v>5</v>
      </c>
      <c r="F82" s="85">
        <f>IF(Estudio_Mercado!AA82="","",Estudio_Mercado!AA82)</f>
        <v>38175</v>
      </c>
      <c r="G82" s="85">
        <f>IF(B82="","",Estudio_Mercado!AB82)</f>
        <v>190875</v>
      </c>
      <c r="H82" s="73"/>
      <c r="I82" s="86" t="str">
        <f t="shared" si="1"/>
        <v/>
      </c>
    </row>
    <row r="83" spans="2:9" ht="43.15">
      <c r="B83" s="83">
        <f>IF(Estudio_Mercado!D83="","",Estudio_Mercado!A83)</f>
        <v>73</v>
      </c>
      <c r="C83" s="84" t="str">
        <f>IF(Estudio_Mercado!D83="","",Estudio_Mercado!D83)</f>
        <v>KIT Cámara Fotográfica</v>
      </c>
      <c r="D83" s="84" t="str">
        <f>IF(Estudio_Mercado!E83="","",Estudio_Mercado!E83)</f>
        <v xml:space="preserve">Cámara fotografica profesional kit de 18-55mm fotos de calidad DSLR ,  de  18 megapíxeles. Capturas remotas con teléfono inteligente compatible con Wi-Fi, grabación video de 4K ULTRA HD. </v>
      </c>
      <c r="E83" s="83">
        <f>IF(Estudio_Mercado!G83="","",Estudio_Mercado!G83)</f>
        <v>1</v>
      </c>
      <c r="F83" s="85">
        <f>IF(Estudio_Mercado!AA83="","",Estudio_Mercado!AA83)</f>
        <v>2693300</v>
      </c>
      <c r="G83" s="85">
        <f>IF(B83="","",Estudio_Mercado!AB83)</f>
        <v>2693300</v>
      </c>
      <c r="H83" s="73"/>
      <c r="I83" s="86" t="str">
        <f t="shared" si="1"/>
        <v/>
      </c>
    </row>
    <row r="84" spans="2:9" ht="158.44999999999999">
      <c r="B84" s="83">
        <f>IF(Estudio_Mercado!D84="","",Estudio_Mercado!A84)</f>
        <v>74</v>
      </c>
      <c r="C84" s="84" t="str">
        <f>IF(Estudio_Mercado!D84="","",Estudio_Mercado!D84)</f>
        <v>GUÍAS DE IDENTIFICACIÓN</v>
      </c>
      <c r="D84" s="84" t="str">
        <f>IF(Estudio_Mercado!E84="","",Estudio_Mercado!E84)</f>
        <v>Material plastificado o resistente, Tamaño mínimo carta (21,5 cm x 28 cm) o equivalente; orientación vertical u horizontal según diseño; mínimo 40 páginas o equivalente en fichas técnicas, impresión a full color de alta resolución (mínimo 300 DPI); papel propalcote, ecológico o material sintético resistente de mínimo 90 gr para páginas internas o equivalente; portada en material resistente de mínimo 250 gr o equivalente; acabado plastificado, laminado o con protección para uso frecuente en campo; encuadernación tipo argollado, espiral, anillado, cosido o equivalente según presentación; inclusión de ilustraciones, fotografías, diagramas, tablas y contenido técnico-descriptivo para identificación; diseño de fácil lectura; tintas de alta durabilidad y acabados aptos para manipulación frecuente, transporte y condiciones de trabajo en campo.</v>
      </c>
      <c r="E84" s="83">
        <f>IF(Estudio_Mercado!G84="","",Estudio_Mercado!G84)</f>
        <v>15</v>
      </c>
      <c r="F84" s="85">
        <f>IF(Estudio_Mercado!AA84="","",Estudio_Mercado!AA84)</f>
        <v>74177</v>
      </c>
      <c r="G84" s="85">
        <f>IF(B84="","",Estudio_Mercado!AB84)</f>
        <v>1112655</v>
      </c>
      <c r="H84" s="73"/>
      <c r="I84" s="86" t="str">
        <f t="shared" si="1"/>
        <v/>
      </c>
    </row>
    <row r="85" spans="2:9" ht="216">
      <c r="B85" s="83">
        <f>IF(Estudio_Mercado!D85="","",Estudio_Mercado!A85)</f>
        <v>75</v>
      </c>
      <c r="C85" s="84" t="str">
        <f>IF(Estudio_Mercado!D85="","",Estudio_Mercado!D85)</f>
        <v>MATERIAL BIBLIOGRÁFICO.</v>
      </c>
      <c r="D85" s="84" t="str">
        <f>IF(Estudio_Mercado!E85="","",Estudio_Mercado!E85)</f>
        <v>Material bibliográfico especializado en biodiversidad, polinizadores, ecosistemas locales y temáticas ambientales asociadas, en formato impreso físico tipo libro, cartilla o publicación técnica equivalente, con contenido técnico, científico y/o pedagógico para consulta, formación y apoyo a procesos de educación ambiental y ciencia ciudadana. Deberá contar con tamaño mínimo de 17 cm x 24 cm o equivalente, orientación según diseño editorial, contenido mínimo de 100 páginas o equivalente conforme al tipo de publicación, impresión de alta calidad en full color o combinación color/blanco y negro, con resolución mínima de 300 DPI, papel interior de mínimo 75 gramos o equivalente, portada en cartulina, propalcote o material resistente de mínimo 250 gramos o equivalente, encuadernación tipo rústica, cosida, pegada, argollada o equivalente según presentación editorial, acabados que garanticen durabilidad, legibilidad y adecuada conservación, incluyendo ilustraciones, fotografías, gráficos, tablas, diagramas y demás recursos visuales y técnicos de apoyo. El material deberá ser actualizado, pertinente al objeto del proyecto y apto para consulta frecuente, manipulación continua y uso en procesos pedagógicos, técnicos y comunitarios.</v>
      </c>
      <c r="E85" s="83">
        <f>IF(Estudio_Mercado!G85="","",Estudio_Mercado!G85)</f>
        <v>200</v>
      </c>
      <c r="F85" s="85">
        <f>IF(Estudio_Mercado!AA85="","",Estudio_Mercado!AA85)</f>
        <v>94407</v>
      </c>
      <c r="G85" s="85">
        <f>IF(B85="","",Estudio_Mercado!AB85)</f>
        <v>18881400</v>
      </c>
      <c r="H85" s="73"/>
      <c r="I85" s="86" t="str">
        <f t="shared" si="1"/>
        <v/>
      </c>
    </row>
    <row r="86" spans="2:9" ht="86.45">
      <c r="B86" s="83">
        <f>IF(Estudio_Mercado!D86="","",Estudio_Mercado!A86)</f>
        <v>76</v>
      </c>
      <c r="C86" s="84" t="str">
        <f>IF(Estudio_Mercado!D86="","",Estudio_Mercado!D86)</f>
        <v>BOLSA  DE COMPRA DE MATERIAL VEGETAL PARA JARDINERÍA.</v>
      </c>
      <c r="D86" s="84" t="str">
        <f>IF(Estudio_Mercado!E86="","",Estudio_Mercado!E86)</f>
        <v xml:space="preserve">Compra de Material Vegetal para jardinería - especies del material vegetal correspondan a los diseños previamente definidos y cuenten con la aprobación del Jardín Botánico y la Secretaría Distrital de Ambiente Ejemplares como: Diete, agapantos, planta de hielo y lengua de suegra. Nota: sin embargo las especies pueden variar en la ejecución del contrato.
</v>
      </c>
      <c r="E86" s="83">
        <f>IF(Estudio_Mercado!G86="","",Estudio_Mercado!G86)</f>
        <v>1</v>
      </c>
      <c r="F86" s="85">
        <f>IF(Estudio_Mercado!AA86="","",Estudio_Mercado!AA86)</f>
        <v>7000000</v>
      </c>
      <c r="G86" s="85">
        <f>IF(B86="","",Estudio_Mercado!AB86)</f>
        <v>7000000</v>
      </c>
      <c r="H86" s="73"/>
      <c r="I86" s="86" t="str">
        <f t="shared" si="1"/>
        <v/>
      </c>
    </row>
    <row r="87" spans="2:9" ht="43.15">
      <c r="B87" s="83">
        <f>IF(Estudio_Mercado!D87="","",Estudio_Mercado!A87)</f>
        <v>77</v>
      </c>
      <c r="C87" s="84" t="str">
        <f>IF(Estudio_Mercado!D87="","",Estudio_Mercado!D87)</f>
        <v>PlANTACIÓN  DE MATERIAL VEGETAL PARA JARDINERÍA</v>
      </c>
      <c r="D87" s="84" t="str">
        <f>IF(Estudio_Mercado!E87="","",Estudio_Mercado!E87)</f>
        <v xml:space="preserve">Servicio de replante de 16 plántulas de jardinería por m2, incluye trazado, Plantación, transporte menor. Incluye transporte, mano de obra y herramientas para prestación de servicio </v>
      </c>
      <c r="E87" s="83">
        <f>IF(Estudio_Mercado!G87="","",Estudio_Mercado!G87)</f>
        <v>656</v>
      </c>
      <c r="F87" s="85">
        <f>IF(Estudio_Mercado!AA87="","",Estudio_Mercado!AA87)</f>
        <v>7501</v>
      </c>
      <c r="G87" s="85">
        <f>IF(B87="","",Estudio_Mercado!AB87)</f>
        <v>4920656</v>
      </c>
      <c r="H87" s="73"/>
      <c r="I87" s="86" t="str">
        <f t="shared" si="1"/>
        <v/>
      </c>
    </row>
    <row r="88" spans="2:9" ht="129.6">
      <c r="B88" s="83">
        <f>IF(Estudio_Mercado!D88="","",Estudio_Mercado!A88)</f>
        <v>78</v>
      </c>
      <c r="C88" s="84" t="str">
        <f>IF(Estudio_Mercado!D88="","",Estudio_Mercado!D88)</f>
        <v>FERTILIZACIÓN EDÁFICA</v>
      </c>
      <c r="D88" s="84" t="str">
        <f>IF(Estudio_Mercado!E88="","",Estudio_Mercado!E88)</f>
        <v>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1000 g/m²  en cuatro (4)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v>
      </c>
      <c r="E88" s="83">
        <f>IF(Estudio_Mercado!G88="","",Estudio_Mercado!G88)</f>
        <v>1640</v>
      </c>
      <c r="F88" s="85">
        <f>IF(Estudio_Mercado!AA88="","",Estudio_Mercado!AA88)</f>
        <v>3649</v>
      </c>
      <c r="G88" s="85">
        <f>IF(B88="","",Estudio_Mercado!AB88)</f>
        <v>5984360</v>
      </c>
      <c r="H88" s="73"/>
      <c r="I88" s="86" t="str">
        <f t="shared" si="1"/>
        <v/>
      </c>
    </row>
    <row r="89" spans="2:9" ht="144">
      <c r="B89" s="83">
        <f>IF(Estudio_Mercado!D89="","",Estudio_Mercado!A89)</f>
        <v>79</v>
      </c>
      <c r="C89" s="84" t="str">
        <f>IF(Estudio_Mercado!D89="","",Estudio_Mercado!D89)</f>
        <v>FERTILIZACIÓN FOLIAR</v>
      </c>
      <c r="D89" s="84" t="str">
        <f>IF(Estudio_Mercado!E89="","",Estudio_Mercado!E89)</f>
        <v>Servicio de fertilización foliar mediante la aplicación de fertilizante orgánico con contenido de macro y micronutrientes, orientado al fortalecimiento nutricional, fisiológico y al adecuado establecimiento y desarrollo del material vegetal implementado. El servicio contempla la aplicación de fertilizante foliar de carácter orgánico en una proporción estimada del 5 % por litro/m², conforme a los requerimientos nutricionales del material vegetal y las condiciones identificadas en campo, con la ejecución de cuatro (4) ciclos de aplicación. Incluye el suministro del fertilizante requerido, preparación y dilución de la solución, aplicación foliar, transporte interno, mano de obra calificada, herramientas, equipos e insumos necesarios para la adecuada ejecución de las actividades de fertilización.</v>
      </c>
      <c r="E89" s="83">
        <f>IF(Estudio_Mercado!G89="","",Estudio_Mercado!G89)</f>
        <v>1640</v>
      </c>
      <c r="F89" s="85">
        <f>IF(Estudio_Mercado!AA89="","",Estudio_Mercado!AA89)</f>
        <v>2321</v>
      </c>
      <c r="G89" s="85">
        <f>IF(B89="","",Estudio_Mercado!AB89)</f>
        <v>3806440</v>
      </c>
      <c r="H89" s="73"/>
      <c r="I89" s="86" t="str">
        <f t="shared" si="1"/>
        <v/>
      </c>
    </row>
    <row r="90" spans="2:9" ht="57.6">
      <c r="B90" s="83">
        <f>IF(Estudio_Mercado!D90="","",Estudio_Mercado!A90)</f>
        <v>80</v>
      </c>
      <c r="C90" s="84" t="str">
        <f>IF(Estudio_Mercado!D90="","",Estudio_Mercado!D90)</f>
        <v>HIDRORETENEDOR</v>
      </c>
      <c r="D90" s="84" t="str">
        <f>IF(Estudio_Mercado!E90="","",Estudio_Mercado!E90)</f>
        <v>Suministro y aplicación de hidrorretenedores en áreas de plantación, en dosis aproximada de 125 gramos por metro cuadrado intervenido, incorporados al material de relleno para favorecer la conservación de humedad y reducir el estrés hídrico del material vegetal.</v>
      </c>
      <c r="E90" s="83">
        <f>IF(Estudio_Mercado!G90="","",Estudio_Mercado!G90)</f>
        <v>5000</v>
      </c>
      <c r="F90" s="85">
        <f>IF(Estudio_Mercado!AA90="","",Estudio_Mercado!AA90)</f>
        <v>182</v>
      </c>
      <c r="G90" s="85">
        <f>IF(B90="","",Estudio_Mercado!AB90)</f>
        <v>910000</v>
      </c>
      <c r="H90" s="73"/>
      <c r="I90" s="86" t="str">
        <f t="shared" si="1"/>
        <v/>
      </c>
    </row>
    <row r="91" spans="2:9" ht="129.6">
      <c r="B91" s="83">
        <f>IF(Estudio_Mercado!D91="","",Estudio_Mercado!A91)</f>
        <v>81</v>
      </c>
      <c r="C91" s="84" t="str">
        <f>IF(Estudio_Mercado!D91="","",Estudio_Mercado!D91)</f>
        <v>DESHIERBE Y PODA</v>
      </c>
      <c r="D91" s="84" t="str">
        <f>IF(Estudio_Mercado!E91="","",Estudio_Mercado!E91)</f>
        <v>Para garantizar el adecuado desarrollo de los jardines Plantados, el deshierbe deberá realizarse de manera manual, el deshierbe debe garantizar la eliminación de aquellas Plantas inadecuadas para el desarrollo del jardín. Las actividades de rebordeo consisten en la poda manual de las Plantas para demarcar el borde de las áreas ajardinadas para evitar la invasión de espacio de tránsito peatonal u otro por estas especies, así mismo, eliminando las Plantas o secciones de Plantas muertas, enfermas y/o de crecimiento que se considere antiestético paisajísticamente y por la sanidad de las mismas. Incluye suministro, transporte interno,  mano de obra, herramientas e insumos necesarios para su correcta ejecución.</v>
      </c>
      <c r="E91" s="83">
        <f>IF(Estudio_Mercado!G91="","",Estudio_Mercado!G91)</f>
        <v>1640</v>
      </c>
      <c r="F91" s="85">
        <f>IF(Estudio_Mercado!AA91="","",Estudio_Mercado!AA91)</f>
        <v>5553</v>
      </c>
      <c r="G91" s="85">
        <f>IF(B91="","",Estudio_Mercado!AB91)</f>
        <v>9106920</v>
      </c>
      <c r="H91" s="73"/>
      <c r="I91" s="86" t="str">
        <f t="shared" si="1"/>
        <v/>
      </c>
    </row>
    <row r="92" spans="2:9" ht="43.15">
      <c r="B92" s="83">
        <f>IF(Estudio_Mercado!D92="","",Estudio_Mercado!A92)</f>
        <v>82</v>
      </c>
      <c r="C92" s="84" t="str">
        <f>IF(Estudio_Mercado!D92="","",Estudio_Mercado!D92)</f>
        <v>MANEJO FITOSANITARIO Y/O ACTIVIDADES DE MANEJO PREVENTIVO.</v>
      </c>
      <c r="D92" s="84" t="str">
        <f>IF(Estudio_Mercado!E92="","",Estudio_Mercado!E92)</f>
        <v>Manejo Fitosanitario y /o actividades de Manejo preventivo:  suministro de productos de protección ecológica o control biológico se emplean 5 cc por Litro incluye servicio de aplicación.</v>
      </c>
      <c r="E92" s="83">
        <f>IF(Estudio_Mercado!G92="","",Estudio_Mercado!G92)</f>
        <v>20.5</v>
      </c>
      <c r="F92" s="85">
        <f>IF(Estudio_Mercado!AA92="","",Estudio_Mercado!AA92)</f>
        <v>29750</v>
      </c>
      <c r="G92" s="85">
        <f>IF(B92="","",Estudio_Mercado!AB92)</f>
        <v>609875</v>
      </c>
      <c r="H92" s="73"/>
      <c r="I92" s="86" t="str">
        <f t="shared" si="1"/>
        <v/>
      </c>
    </row>
    <row r="93" spans="2:9" ht="100.9">
      <c r="B93" s="83">
        <f>IF(Estudio_Mercado!D93="","",Estudio_Mercado!A93)</f>
        <v>83</v>
      </c>
      <c r="C93" s="84" t="str">
        <f>IF(Estudio_Mercado!D93="","",Estudio_Mercado!D93)</f>
        <v>RIEGO TÉCNICO</v>
      </c>
      <c r="D93" s="84" t="str">
        <f>IF(Estudio_Mercado!E93="","",Estudio_Mercado!E93)</f>
        <v>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10 L/m²  en cuatro (4) ciclos (cada uno de 40 m²), conforme al anexo técnico. Incluye suministro de agua potable, transporte interno, almacenamiento temporal, mano de obra, herramientas, equipos e insumos necesarios para su correcta ejecución</v>
      </c>
      <c r="E93" s="83">
        <f>IF(Estudio_Mercado!G93="","",Estudio_Mercado!G93)</f>
        <v>4100</v>
      </c>
      <c r="F93" s="85">
        <f>IF(Estudio_Mercado!AA93="","",Estudio_Mercado!AA93)</f>
        <v>3193</v>
      </c>
      <c r="G93" s="85">
        <f>IF(B93="","",Estudio_Mercado!AB93)</f>
        <v>13091300</v>
      </c>
      <c r="H93" s="73"/>
      <c r="I93" s="86" t="str">
        <f t="shared" si="1"/>
        <v/>
      </c>
    </row>
    <row r="94" spans="2:9" ht="72">
      <c r="B94" s="83">
        <f>IF(Estudio_Mercado!D94="","",Estudio_Mercado!A94)</f>
        <v>84</v>
      </c>
      <c r="C94" s="84" t="str">
        <f>IF(Estudio_Mercado!D94="","",Estudio_Mercado!D94)</f>
        <v>Movimiento de suelo y deshierbe</v>
      </c>
      <c r="D94" s="84" t="str">
        <f>IF(Estudio_Mercado!E94="","",Estudio_Mercado!E94)</f>
        <v>Servicio orientado a la adecuación y preparación del terreno mediante actividades de movimiento y conformación de suelo, retiro de material no deseado y eliminación de malezas, con el propósito de mejorar las condiciones físicas y operativas del área de intervención, garantizando condiciones adecuadas para la implementación, establecimiento y desarrollo del material vegetal</v>
      </c>
      <c r="E94" s="83">
        <f>IF(Estudio_Mercado!G94="","",Estudio_Mercado!G94)</f>
        <v>41</v>
      </c>
      <c r="F94" s="85">
        <f>IF(Estudio_Mercado!AA94="","",Estudio_Mercado!AA94)</f>
        <v>61788</v>
      </c>
      <c r="G94" s="85">
        <f>IF(B94="","",Estudio_Mercado!AB94)</f>
        <v>2533308</v>
      </c>
      <c r="H94" s="73"/>
      <c r="I94" s="86" t="str">
        <f t="shared" si="1"/>
        <v/>
      </c>
    </row>
    <row r="95" spans="2:9" ht="57.6">
      <c r="B95" s="83">
        <f>IF(Estudio_Mercado!D95="","",Estudio_Mercado!A95)</f>
        <v>85</v>
      </c>
      <c r="C95" s="84" t="str">
        <f>IF(Estudio_Mercado!D95="","",Estudio_Mercado!D95)</f>
        <v xml:space="preserve">GESTIÓN DE RESIDUOS DE MATERIAL VEGETAL </v>
      </c>
      <c r="D95" s="84" t="str">
        <f>IF(Estudio_Mercado!E95="","",Estudio_Mercado!E95)</f>
        <v>Recolección, acopio, cargue, retiro y disposición final de residuos sólidos, material vegetal, escombros y demás elementos presentes en las áreas objeto de intervención, Incluye suministro, transporte interno,  mano de obra, herramientas e insumos necesarios para su correcta ejecución.</v>
      </c>
      <c r="E95" s="83">
        <f>IF(Estudio_Mercado!G95="","",Estudio_Mercado!G95)</f>
        <v>48</v>
      </c>
      <c r="F95" s="85">
        <f>IF(Estudio_Mercado!AA95="","",Estudio_Mercado!AA95)</f>
        <v>109020</v>
      </c>
      <c r="G95" s="85">
        <f>IF(B95="","",Estudio_Mercado!AB95)</f>
        <v>5232960</v>
      </c>
      <c r="H95" s="73"/>
      <c r="I95" s="86" t="str">
        <f t="shared" si="1"/>
        <v/>
      </c>
    </row>
    <row r="96" spans="2:9">
      <c r="B96" s="83">
        <f>IF(Estudio_Mercado!D96="","",Estudio_Mercado!A96)</f>
        <v>86</v>
      </c>
      <c r="C96" s="84" t="str">
        <f>IF(Estudio_Mercado!D96="","",Estudio_Mercado!D96)</f>
        <v xml:space="preserve">Bolsas verdes </v>
      </c>
      <c r="D96" s="84" t="str">
        <f>IF(Estudio_Mercado!E96="","",Estudio_Mercado!E96)</f>
        <v xml:space="preserve">BOLSA VERDE 60 X 80 PAQ. X 50 UND, disposicion de residuos </v>
      </c>
      <c r="E96" s="83">
        <f>IF(Estudio_Mercado!G96="","",Estudio_Mercado!G96)</f>
        <v>1000</v>
      </c>
      <c r="F96" s="85">
        <f>IF(Estudio_Mercado!AA96="","",Estudio_Mercado!AA96)</f>
        <v>18370</v>
      </c>
      <c r="G96" s="85">
        <f>IF(B96="","",Estudio_Mercado!AB96)</f>
        <v>18370000</v>
      </c>
      <c r="H96" s="73"/>
      <c r="I96" s="86" t="str">
        <f t="shared" si="1"/>
        <v/>
      </c>
    </row>
    <row r="97" spans="2:9" ht="57.6">
      <c r="B97" s="83">
        <f>IF(Estudio_Mercado!D97="","",Estudio_Mercado!A97)</f>
        <v>87</v>
      </c>
      <c r="C97" s="84" t="str">
        <f>IF(Estudio_Mercado!D97="","",Estudio_Mercado!D97)</f>
        <v>REPLANTE JARDINERIA</v>
      </c>
      <c r="D97" s="84" t="str">
        <f>IF(Estudio_Mercado!E97="","",Estudio_Mercado!E97)</f>
        <v>Suministro, transporte, trazado y establecimiento de especies vegetales nativas para procesos de 1. Renaturalización, mediante la plantación de herbáceas  por m², incluyendo replante, adecuación menor del terreno y reposición del material vegetal durante el periodo de establecimiento.</v>
      </c>
      <c r="E97" s="83">
        <f>IF(Estudio_Mercado!G97="","",Estudio_Mercado!G97)</f>
        <v>656</v>
      </c>
      <c r="F97" s="85">
        <f>IF(Estudio_Mercado!AA97="","",Estudio_Mercado!AA97)</f>
        <v>15272</v>
      </c>
      <c r="G97" s="85">
        <f>IF(B97="","",Estudio_Mercado!AB97)</f>
        <v>10018432</v>
      </c>
      <c r="H97" s="73"/>
      <c r="I97" s="86" t="str">
        <f t="shared" si="1"/>
        <v/>
      </c>
    </row>
    <row r="98" spans="2:9" ht="57.6">
      <c r="B98" s="83">
        <f>IF(Estudio_Mercado!D98="","",Estudio_Mercado!A98)</f>
        <v>88</v>
      </c>
      <c r="C98" s="84" t="str">
        <f>IF(Estudio_Mercado!D98="","",Estudio_Mercado!D98)</f>
        <v>HIDRORETENEDOR 10%</v>
      </c>
      <c r="D98" s="84" t="str">
        <f>IF(Estudio_Mercado!E98="","",Estudio_Mercado!E98)</f>
        <v>Suministro y aplicación de hidrorretenedores en áreas de plantación, en dosis aproximada de 5 gramos por metro cuadrado intervenido, incorporados al material de relleno para favorecer la conservación de humedad y reducir el estrés hídrico del material vegetal.</v>
      </c>
      <c r="E98" s="83">
        <f>IF(Estudio_Mercado!G98="","",Estudio_Mercado!G98)</f>
        <v>500</v>
      </c>
      <c r="F98" s="85">
        <f>IF(Estudio_Mercado!AA98="","",Estudio_Mercado!AA98)</f>
        <v>163</v>
      </c>
      <c r="G98" s="85">
        <f>IF(B98="","",Estudio_Mercado!AB98)</f>
        <v>81500</v>
      </c>
      <c r="H98" s="73"/>
      <c r="I98" s="86" t="str">
        <f t="shared" si="1"/>
        <v/>
      </c>
    </row>
    <row r="99" spans="2:9" ht="28.9">
      <c r="B99" s="83">
        <f>IF(Estudio_Mercado!D99="","",Estudio_Mercado!A99)</f>
        <v>89</v>
      </c>
      <c r="C99" s="84" t="str">
        <f>IF(Estudio_Mercado!D99="","",Estudio_Mercado!D99)</f>
        <v>PLATEO</v>
      </c>
      <c r="D99" s="84" t="str">
        <f>IF(Estudio_Mercado!E99="","",Estudio_Mercado!E99)</f>
        <v>Retiro de Plantas invasoras (arvenses) y la remoción de materiales extraños en un área de un (1) metro cuadrado de la base de los árboles</v>
      </c>
      <c r="E99" s="83">
        <f>IF(Estudio_Mercado!G99="","",Estudio_Mercado!G99)</f>
        <v>500</v>
      </c>
      <c r="F99" s="85">
        <f>IF(Estudio_Mercado!AA99="","",Estudio_Mercado!AA99)</f>
        <v>12416</v>
      </c>
      <c r="G99" s="85">
        <f>IF(B99="","",Estudio_Mercado!AB99)</f>
        <v>6208000</v>
      </c>
      <c r="H99" s="73"/>
      <c r="I99" s="86" t="str">
        <f t="shared" si="1"/>
        <v/>
      </c>
    </row>
    <row r="100" spans="2:9" ht="100.9">
      <c r="B100" s="83">
        <f>IF(Estudio_Mercado!D100="","",Estudio_Mercado!A100)</f>
        <v>90</v>
      </c>
      <c r="C100" s="84" t="str">
        <f>IF(Estudio_Mercado!D100="","",Estudio_Mercado!D100)</f>
        <v>RIEGO TÉCNICO</v>
      </c>
      <c r="D100" s="84" t="str">
        <f>IF(Estudio_Mercado!E100="","",Estudio_Mercado!E100)</f>
        <v>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10 L/m²  en cuatro (4) ciclos (cada uno de 40 m²), conforme al anexo técnico. Incluye suministro de agua potable, transporte interno, almacenamiento temporal, mano de obra, herramientas, equipos e insumos necesarios para su correcta ejecución</v>
      </c>
      <c r="E100" s="83">
        <f>IF(Estudio_Mercado!G100="","",Estudio_Mercado!G100)</f>
        <v>500</v>
      </c>
      <c r="F100" s="85">
        <f>IF(Estudio_Mercado!AA100="","",Estudio_Mercado!AA100)</f>
        <v>3193</v>
      </c>
      <c r="G100" s="85">
        <f>IF(B100="","",Estudio_Mercado!AB100)</f>
        <v>1596500</v>
      </c>
      <c r="H100" s="73"/>
      <c r="I100" s="86" t="str">
        <f t="shared" ref="I100:I126" si="2">IF(H100="","",H100*E100)</f>
        <v/>
      </c>
    </row>
    <row r="101" spans="2:9" ht="86.45">
      <c r="B101" s="83">
        <f>IF(Estudio_Mercado!D101="","",Estudio_Mercado!A101)</f>
        <v>91</v>
      </c>
      <c r="C101" s="84" t="str">
        <f>IF(Estudio_Mercado!D101="","",Estudio_Mercado!D101)</f>
        <v>FERTILIZACIÓN EDÁFICA</v>
      </c>
      <c r="D101" s="84" t="str">
        <f>IF(Estudio_Mercado!E101="","",Estudio_Mercado!E101)</f>
        <v>Suministro y aplicación de 1 Kg de abono orgánico por árbol de abono por cuatro (4) ciclos,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v>
      </c>
      <c r="E101" s="83">
        <f>IF(Estudio_Mercado!G101="","",Estudio_Mercado!G101)</f>
        <v>500</v>
      </c>
      <c r="F101" s="85">
        <f>IF(Estudio_Mercado!AA101="","",Estudio_Mercado!AA101)</f>
        <v>20230</v>
      </c>
      <c r="G101" s="85">
        <f>IF(B101="","",Estudio_Mercado!AB101)</f>
        <v>10115000</v>
      </c>
      <c r="H101" s="73"/>
      <c r="I101" s="86" t="str">
        <f t="shared" si="2"/>
        <v/>
      </c>
    </row>
    <row r="102" spans="2:9" ht="100.9">
      <c r="B102" s="83">
        <f>IF(Estudio_Mercado!D102="","",Estudio_Mercado!A102)</f>
        <v>92</v>
      </c>
      <c r="C102" s="84" t="str">
        <f>IF(Estudio_Mercado!D102="","",Estudio_Mercado!D102)</f>
        <v>FERTILIZACIÓN FOLIAR</v>
      </c>
      <c r="D102" s="84" t="str">
        <f>IF(Estudio_Mercado!E102="","",Estudio_Mercado!E102)</f>
        <v>Aplicación por pulverización de forma homogénea sobre el follaje, asegurando la cobertura en ambas caras de las hojas. La solución deberá prepararse según las indicaciones del fabricante, en una proporción de 5 cm3 por cada 1 L de agua, garantizando una mezcla adecuada para su correcta aplicación y efectividad del producto, con la ejecución de cuatro (4) ciclos de aplicación. Incluye suministro, transporte interno, aplicación, mano de obra, herramientas e insumos necesarios para su correcta ejecución.</v>
      </c>
      <c r="E102" s="83">
        <f>IF(Estudio_Mercado!G102="","",Estudio_Mercado!G102)</f>
        <v>500</v>
      </c>
      <c r="F102" s="85">
        <f>IF(Estudio_Mercado!AA102="","",Estudio_Mercado!AA102)</f>
        <v>35700</v>
      </c>
      <c r="G102" s="85">
        <f>IF(B102="","",Estudio_Mercado!AB102)</f>
        <v>17850000</v>
      </c>
      <c r="H102" s="73"/>
      <c r="I102" s="86" t="str">
        <f t="shared" si="2"/>
        <v/>
      </c>
    </row>
    <row r="103" spans="2:9" ht="57.6">
      <c r="B103" s="83">
        <f>IF(Estudio_Mercado!D103="","",Estudio_Mercado!A103)</f>
        <v>93</v>
      </c>
      <c r="C103" s="84" t="str">
        <f>IF(Estudio_Mercado!D103="","",Estudio_Mercado!D103)</f>
        <v>MANEJO FITOSANITARIO (MIPE)</v>
      </c>
      <c r="D103" s="84" t="str">
        <f>IF(Estudio_Mercado!E103="","",Estudio_Mercado!E103)</f>
        <v>Servicio de manejo integral de plagas y enfermedades (MIPE) a las los individuos arboreos, de no existir afectaciones o ataques se ejecutarán las intervenciones a nivel preventivo , se debe aplicar suministro de productos de protección ecológica o control biológico preferiblemente naturales.</v>
      </c>
      <c r="E103" s="83">
        <f>IF(Estudio_Mercado!G103="","",Estudio_Mercado!G103)</f>
        <v>125</v>
      </c>
      <c r="F103" s="85">
        <f>IF(Estudio_Mercado!AA103="","",Estudio_Mercado!AA103)</f>
        <v>40460</v>
      </c>
      <c r="G103" s="85">
        <f>IF(B103="","",Estudio_Mercado!AB103)</f>
        <v>5057500</v>
      </c>
      <c r="H103" s="73"/>
      <c r="I103" s="86" t="str">
        <f t="shared" si="2"/>
        <v/>
      </c>
    </row>
    <row r="104" spans="2:9" ht="72">
      <c r="B104" s="83">
        <f>IF(Estudio_Mercado!D104="","",Estudio_Mercado!A104)</f>
        <v>94</v>
      </c>
      <c r="C104" s="84" t="str">
        <f>IF(Estudio_Mercado!D104="","",Estudio_Mercado!D104)</f>
        <v>REPLANTE ARBOLADO</v>
      </c>
      <c r="D104" s="84" t="str">
        <f>IF(Estudio_Mercado!E104="","",Estudio_Mercado!E104)</f>
        <v>Suministro, transporte, trazado y establecimiento de especies vegetales nativas para procesos de 1. Renaturalización, mediante la plantación de arbustivas por m², incluyendo replante, adecuación menor del terreno la cual es cabar un espacio aproximado de  80X40 cm, aplicacion de hidroretenedor, sustrato y reposición del material vegetal durante el periodo de establecimiento.</v>
      </c>
      <c r="E104" s="83">
        <f>IF(Estudio_Mercado!G104="","",Estudio_Mercado!G104)</f>
        <v>25</v>
      </c>
      <c r="F104" s="85">
        <f>IF(Estudio_Mercado!AA104="","",Estudio_Mercado!AA104)</f>
        <v>129908</v>
      </c>
      <c r="G104" s="85">
        <f>IF(B104="","",Estudio_Mercado!AB104)</f>
        <v>3247700</v>
      </c>
      <c r="H104" s="73"/>
      <c r="I104" s="86" t="str">
        <f t="shared" si="2"/>
        <v/>
      </c>
    </row>
    <row r="105" spans="2:9" ht="28.9">
      <c r="B105" s="83">
        <f>IF(Estudio_Mercado!D105="","",Estudio_Mercado!A105)</f>
        <v>95</v>
      </c>
      <c r="C105" s="84" t="str">
        <f>IF(Estudio_Mercado!D105="","",Estudio_Mercado!D105)</f>
        <v>RETUTORADO</v>
      </c>
      <c r="D105" s="84" t="str">
        <f>IF(Estudio_Mercado!E105="","",Estudio_Mercado!E105)</f>
        <v>Servicio y suministro Re tutorado: colocación de una vara o tutor de dimensiones de 3 m de altura X 0.05 m X 0.05 m</v>
      </c>
      <c r="E105" s="83">
        <f>IF(Estudio_Mercado!G105="","",Estudio_Mercado!G105)</f>
        <v>25</v>
      </c>
      <c r="F105" s="85">
        <f>IF(Estudio_Mercado!AA105="","",Estudio_Mercado!AA105)</f>
        <v>17969</v>
      </c>
      <c r="G105" s="85">
        <f>IF(B105="","",Estudio_Mercado!AB105)</f>
        <v>449225</v>
      </c>
      <c r="H105" s="73"/>
      <c r="I105" s="86" t="str">
        <f t="shared" si="2"/>
        <v/>
      </c>
    </row>
    <row r="106" spans="2:9" ht="72">
      <c r="B106" s="83">
        <f>IF(Estudio_Mercado!D106="","",Estudio_Mercado!A106)</f>
        <v>96</v>
      </c>
      <c r="C106" s="84" t="str">
        <f>IF(Estudio_Mercado!D106="","",Estudio_Mercado!D106)</f>
        <v>ADICICIÓN DE SUSTRATO</v>
      </c>
      <c r="D106" s="84" t="str">
        <f>IF(Estudio_Mercado!E106="","",Estudio_Mercado!E106)</f>
        <v>Adición de sustrato: Se realizará la adición de sustrato a un total de 125 individuos arbóreos. Consiste en adicionar al plato del individuo vegetal sustrato (Mezcla de tierra negra con cascarilla de arroz en proporción de 8:1) un bulto de 40 kilos por árbol.  La actividad incluye  mano de obra, el uso de materiales, herramientas y equipos necesarios para su correcta ejecución, conforme a las especificaciones técnicas del proyecto</v>
      </c>
      <c r="E106" s="83">
        <f>IF(Estudio_Mercado!G106="","",Estudio_Mercado!G106)</f>
        <v>125</v>
      </c>
      <c r="F106" s="85">
        <f>IF(Estudio_Mercado!AA106="","",Estudio_Mercado!AA106)</f>
        <v>7497</v>
      </c>
      <c r="G106" s="85">
        <f>IF(B106="","",Estudio_Mercado!AB106)</f>
        <v>937125</v>
      </c>
      <c r="H106" s="73"/>
      <c r="I106" s="86" t="str">
        <f t="shared" si="2"/>
        <v/>
      </c>
    </row>
    <row r="107" spans="2:9" ht="72">
      <c r="B107" s="83">
        <f>IF(Estudio_Mercado!D107="","",Estudio_Mercado!A107)</f>
        <v>97</v>
      </c>
      <c r="C107" s="84" t="str">
        <f>IF(Estudio_Mercado!D107="","",Estudio_Mercado!D107)</f>
        <v>RECOLECCIÓN DE RESIDUOS</v>
      </c>
      <c r="D107" s="84" t="str">
        <f>IF(Estudio_Mercado!E107="","",Estudio_Mercado!E107)</f>
        <v>Recolección de residuos: Actividad complementaria que consiste en el retiro de residuos (material vegetal, residuos sólidos, tierra, escombros y demás relacionados), transporte y disposición final, en sitios certificados para tal fin, que deberán contar con la documentación legal, del material resultante de las actividades de mantenimiento a 125 individuos</v>
      </c>
      <c r="E107" s="83">
        <f>IF(Estudio_Mercado!G107="","",Estudio_Mercado!G107)</f>
        <v>4</v>
      </c>
      <c r="F107" s="85">
        <f>IF(Estudio_Mercado!AA107="","",Estudio_Mercado!AA107)</f>
        <v>1923833</v>
      </c>
      <c r="G107" s="85">
        <f>IF(B107="","",Estudio_Mercado!AB107)</f>
        <v>7695332</v>
      </c>
      <c r="H107" s="73"/>
      <c r="I107" s="86" t="str">
        <f t="shared" si="2"/>
        <v/>
      </c>
    </row>
    <row r="108" spans="2:9">
      <c r="B108" s="83">
        <f>IF(Estudio_Mercado!D108="","",Estudio_Mercado!A108)</f>
        <v>98</v>
      </c>
      <c r="C108" s="84" t="str">
        <f>IF(Estudio_Mercado!D108="","",Estudio_Mercado!D108)</f>
        <v xml:space="preserve">Bolsas verdes </v>
      </c>
      <c r="D108" s="84" t="str">
        <f>IF(Estudio_Mercado!E108="","",Estudio_Mercado!E108)</f>
        <v xml:space="preserve">BOLSA VERDE 60 X 80 PAQ. X 50 UND, disposicion de residuos </v>
      </c>
      <c r="E108" s="83">
        <f>IF(Estudio_Mercado!G108="","",Estudio_Mercado!G108)</f>
        <v>300</v>
      </c>
      <c r="F108" s="85">
        <f>IF(Estudio_Mercado!AA108="","",Estudio_Mercado!AA108)</f>
        <v>18370</v>
      </c>
      <c r="G108" s="85">
        <f>IF(B108="","",Estudio_Mercado!AB108)</f>
        <v>5511000</v>
      </c>
      <c r="H108" s="73"/>
      <c r="I108" s="86" t="str">
        <f t="shared" si="2"/>
        <v/>
      </c>
    </row>
    <row r="109" spans="2:9">
      <c r="B109" s="83" t="str">
        <f>IF(Estudio_Mercado!D109="","",Estudio_Mercado!A109)</f>
        <v/>
      </c>
      <c r="C109" s="84" t="str">
        <f>IF(Estudio_Mercado!D109="","",Estudio_Mercado!D109)</f>
        <v/>
      </c>
      <c r="D109" s="84" t="str">
        <f>IF(Estudio_Mercado!E109="","",Estudio_Mercado!E109)</f>
        <v/>
      </c>
      <c r="E109" s="83" t="str">
        <f>IF(Estudio_Mercado!G109="","",Estudio_Mercado!G109)</f>
        <v/>
      </c>
      <c r="F109" s="85" t="str">
        <f>IF(Estudio_Mercado!AA109="","",Estudio_Mercado!AA109)</f>
        <v/>
      </c>
      <c r="G109" s="85" t="str">
        <f>IF(B109="","",Estudio_Mercado!AB109)</f>
        <v/>
      </c>
      <c r="H109" s="73"/>
      <c r="I109" s="86" t="str">
        <f t="shared" si="2"/>
        <v/>
      </c>
    </row>
    <row r="110" spans="2:9">
      <c r="B110" s="83" t="str">
        <f>IF(Estudio_Mercado!D110="","",Estudio_Mercado!A110)</f>
        <v/>
      </c>
      <c r="C110" s="84" t="str">
        <f>IF(Estudio_Mercado!D110="","",Estudio_Mercado!D110)</f>
        <v/>
      </c>
      <c r="D110" s="84" t="str">
        <f>IF(Estudio_Mercado!E110="","",Estudio_Mercado!E110)</f>
        <v/>
      </c>
      <c r="E110" s="83" t="str">
        <f>IF(Estudio_Mercado!G110="","",Estudio_Mercado!G110)</f>
        <v/>
      </c>
      <c r="F110" s="85" t="str">
        <f>IF(Estudio_Mercado!AA110="","",Estudio_Mercado!AA110)</f>
        <v/>
      </c>
      <c r="G110" s="85" t="str">
        <f>IF(B110="","",Estudio_Mercado!AB110)</f>
        <v/>
      </c>
      <c r="H110" s="73"/>
      <c r="I110" s="86" t="str">
        <f t="shared" si="2"/>
        <v/>
      </c>
    </row>
    <row r="111" spans="2:9">
      <c r="B111" s="255" t="s">
        <v>534</v>
      </c>
      <c r="C111" s="256"/>
      <c r="D111" s="257"/>
      <c r="E111" s="83" t="str">
        <f>IF(Estudio_Mercado!G111="","",Estudio_Mercado!G111)</f>
        <v/>
      </c>
      <c r="F111" s="85" t="str">
        <f>IF(Estudio_Mercado!AA111="","",Estudio_Mercado!AA111)</f>
        <v/>
      </c>
      <c r="G111" s="85"/>
      <c r="H111" s="73"/>
      <c r="I111" s="86" t="str">
        <f t="shared" si="2"/>
        <v/>
      </c>
    </row>
    <row r="112" spans="2:9" ht="43.15">
      <c r="B112" s="83" t="str">
        <f>IF(Estudio_Mercado!D112="","",Estudio_Mercado!A112)</f>
        <v>Item</v>
      </c>
      <c r="C112" s="84" t="str">
        <f>IF(Estudio_Mercado!D112="","",Estudio_Mercado!D112)</f>
        <v>Nombre del Elemento</v>
      </c>
      <c r="D112" s="84" t="str">
        <f>IF(Estudio_Mercado!E112="","",Estudio_Mercado!E112)</f>
        <v>Descripción del elemento y / o actividad</v>
      </c>
      <c r="E112" s="83" t="str">
        <f>IF(Estudio_Mercado!G112="","",Estudio_Mercado!G112)</f>
        <v>Cantidad establecida según anexo técnico</v>
      </c>
      <c r="F112" s="85" t="str">
        <f>IF(Estudio_Mercado!AA112="","",Estudio_Mercado!AA112)</f>
        <v>Promedio valor unitario con IVA</v>
      </c>
      <c r="G112" s="85" t="str">
        <f>IF(B112="","",Estudio_Mercado!AB112)</f>
        <v>Promedio valor total con IVA</v>
      </c>
      <c r="H112" s="73"/>
      <c r="I112" s="86" t="str">
        <f t="shared" si="2"/>
        <v/>
      </c>
    </row>
    <row r="113" spans="2:9" ht="86.45">
      <c r="B113" s="83">
        <f>IF(Estudio_Mercado!D113="","",Estudio_Mercado!A113)</f>
        <v>1</v>
      </c>
      <c r="C113" s="84" t="str">
        <f>IF(Estudio_Mercado!D113="","",Estudio_Mercado!D113)</f>
        <v>BOLSA ACTIVIDADES DE PLANTACIÓN Y MANTENIMIENTO</v>
      </c>
      <c r="D113" s="84" t="str">
        <f>IF(Estudio_Mercado!E113="","",Estudio_Mercado!E113)</f>
        <v xml:space="preserve">Servicio de plantación de herbáceas y arbustivas, destinadas a la conformación e implementación de diseños paisajísticos y ecológicos orientados a procesos de renaturalización y fortalecimiento de coberturas verdes, contribuyendo a la recuperación ambiental, conectividad ecológica y mejoramiento paisajístico de las áreas intervenidas. se incluye mano de obra y herramientas necesarias para la prestación del servicio. No incluye suministro vegetal </v>
      </c>
      <c r="E113" s="83">
        <f>IF(Estudio_Mercado!G113="","",Estudio_Mercado!G113)</f>
        <v>1</v>
      </c>
      <c r="F113" s="85">
        <f>IF(Estudio_Mercado!AA113="","",Estudio_Mercado!AA113)</f>
        <v>18370</v>
      </c>
      <c r="G113" s="85"/>
      <c r="H113" s="73"/>
      <c r="I113" s="86" t="str">
        <f t="shared" si="2"/>
        <v/>
      </c>
    </row>
    <row r="114" spans="2:9" ht="158.44999999999999">
      <c r="B114" s="83">
        <f>IF(Estudio_Mercado!D114="","",Estudio_Mercado!A114)</f>
        <v>2</v>
      </c>
      <c r="C114" s="84" t="str">
        <f>IF(Estudio_Mercado!D114="","",Estudio_Mercado!D114)</f>
        <v xml:space="preserve">PLANTA LANTANA </v>
      </c>
      <c r="D114" s="84" t="str">
        <f>IF(Estudio_Mercado!E114="","",Estudio_Mercado!E114)</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4" s="83">
        <f>IF(Estudio_Mercado!G114="","",Estudio_Mercado!G114)</f>
        <v>1</v>
      </c>
      <c r="F114" s="85">
        <f>Estudio_Mercado!N114</f>
        <v>14900</v>
      </c>
      <c r="G114" s="85"/>
      <c r="H114" s="73"/>
      <c r="I114" s="86" t="str">
        <f t="shared" si="2"/>
        <v/>
      </c>
    </row>
    <row r="115" spans="2:9" ht="158.44999999999999">
      <c r="B115" s="83">
        <f>IF(Estudio_Mercado!D115="","",Estudio_Mercado!A115)</f>
        <v>3</v>
      </c>
      <c r="C115" s="84" t="str">
        <f>IF(Estudio_Mercado!D115="","",Estudio_Mercado!D115)</f>
        <v xml:space="preserve">SALVIA LEUCANTHA </v>
      </c>
      <c r="D115" s="84" t="str">
        <f>IF(Estudio_Mercado!E115="","",Estudio_Mercado!E115)</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5" s="83">
        <f>IF(Estudio_Mercado!G115="","",Estudio_Mercado!G115)</f>
        <v>1</v>
      </c>
      <c r="F115" s="85">
        <f>Estudio_Mercado!N115</f>
        <v>16900</v>
      </c>
      <c r="G115" s="85"/>
      <c r="H115" s="73"/>
      <c r="I115" s="86" t="str">
        <f t="shared" si="2"/>
        <v/>
      </c>
    </row>
    <row r="116" spans="2:9" ht="158.44999999999999">
      <c r="B116" s="83">
        <f>IF(Estudio_Mercado!D116="","",Estudio_Mercado!A116)</f>
        <v>4</v>
      </c>
      <c r="C116" s="84" t="str">
        <f>IF(Estudio_Mercado!D116="","",Estudio_Mercado!D116)</f>
        <v>PLANTA CUPHEA IGNEA</v>
      </c>
      <c r="D116" s="84" t="str">
        <f>IF(Estudio_Mercado!E116="","",Estudio_Mercado!E116)</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6" s="83">
        <f>IF(Estudio_Mercado!G116="","",Estudio_Mercado!G116)</f>
        <v>1</v>
      </c>
      <c r="F116" s="85">
        <f>Estudio_Mercado!N116</f>
        <v>8000</v>
      </c>
      <c r="G116" s="85"/>
      <c r="H116" s="73"/>
      <c r="I116" s="86" t="str">
        <f t="shared" si="2"/>
        <v/>
      </c>
    </row>
    <row r="117" spans="2:9" ht="158.44999999999999">
      <c r="B117" s="83">
        <f>IF(Estudio_Mercado!D117="","",Estudio_Mercado!A117)</f>
        <v>5</v>
      </c>
      <c r="C117" s="84" t="str">
        <f>IF(Estudio_Mercado!D117="","",Estudio_Mercado!D117)</f>
        <v xml:space="preserve">PLANTA STREPTOSOLEN JAMESONII </v>
      </c>
      <c r="D117" s="84" t="str">
        <f>IF(Estudio_Mercado!E117="","",Estudio_Mercado!E117)</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7" s="83">
        <f>IF(Estudio_Mercado!G117="","",Estudio_Mercado!G117)</f>
        <v>1</v>
      </c>
      <c r="F117" s="85">
        <f>Estudio_Mercado!N117</f>
        <v>18900</v>
      </c>
      <c r="G117" s="85"/>
      <c r="H117" s="73"/>
      <c r="I117" s="86" t="str">
        <f t="shared" si="2"/>
        <v/>
      </c>
    </row>
    <row r="118" spans="2:9" ht="158.44999999999999">
      <c r="B118" s="83">
        <f>IF(Estudio_Mercado!D118="","",Estudio_Mercado!A118)</f>
        <v>6</v>
      </c>
      <c r="C118" s="84" t="str">
        <f>IF(Estudio_Mercado!D118="","",Estudio_Mercado!D118)</f>
        <v xml:space="preserve">BEGONIA SEMPERFLORENS </v>
      </c>
      <c r="D118" s="84" t="str">
        <f>IF(Estudio_Mercado!E118="","",Estudio_Mercado!E118)</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8" s="83">
        <f>IF(Estudio_Mercado!G118="","",Estudio_Mercado!G118)</f>
        <v>1</v>
      </c>
      <c r="F118" s="85">
        <f>Estudio_Mercado!N118</f>
        <v>8000</v>
      </c>
      <c r="G118" s="85"/>
      <c r="H118" s="73"/>
      <c r="I118" s="86" t="str">
        <f t="shared" si="2"/>
        <v/>
      </c>
    </row>
    <row r="119" spans="2:9" ht="158.44999999999999">
      <c r="B119" s="83">
        <f>IF(Estudio_Mercado!D119="","",Estudio_Mercado!A119)</f>
        <v>7</v>
      </c>
      <c r="C119" s="84" t="str">
        <f>IF(Estudio_Mercado!D119="","",Estudio_Mercado!D119)</f>
        <v xml:space="preserve">PLANTA ALLIUM SHOENOPRASUM </v>
      </c>
      <c r="D119" s="84" t="str">
        <f>IF(Estudio_Mercado!E119="","",Estudio_Mercado!E119)</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9" s="83">
        <f>IF(Estudio_Mercado!G119="","",Estudio_Mercado!G119)</f>
        <v>1</v>
      </c>
      <c r="F119" s="85">
        <f>Estudio_Mercado!N119</f>
        <v>7900</v>
      </c>
      <c r="G119" s="85"/>
      <c r="H119" s="73"/>
      <c r="I119" s="86" t="str">
        <f t="shared" si="2"/>
        <v/>
      </c>
    </row>
    <row r="120" spans="2:9" ht="72">
      <c r="B120" s="83">
        <f>IF(Estudio_Mercado!D120="","",Estudio_Mercado!A120)</f>
        <v>8</v>
      </c>
      <c r="C120" s="84" t="str">
        <f>IF(Estudio_Mercado!D120="","",Estudio_Mercado!D120)</f>
        <v>PLANTA ALISO FORESTALES DE COLOMBIA</v>
      </c>
      <c r="D120" s="84" t="str">
        <f>IF(Estudio_Mercado!E120="","",Estudio_Mercado!E120)</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0" s="83">
        <f>IF(Estudio_Mercado!G120="","",Estudio_Mercado!G120)</f>
        <v>1</v>
      </c>
      <c r="F120" s="85">
        <f>Estudio_Mercado!N120</f>
        <v>8500</v>
      </c>
      <c r="G120" s="85"/>
      <c r="H120" s="73"/>
      <c r="I120" s="86" t="str">
        <f t="shared" si="2"/>
        <v/>
      </c>
    </row>
    <row r="121" spans="2:9" ht="72">
      <c r="B121" s="83">
        <f>IF(Estudio_Mercado!D121="","",Estudio_Mercado!A121)</f>
        <v>9</v>
      </c>
      <c r="C121" s="84" t="str">
        <f>IF(Estudio_Mercado!D121="","",Estudio_Mercado!D121)</f>
        <v>ARRAYAN FORESTALES DE COLOMBIA</v>
      </c>
      <c r="D121" s="84" t="str">
        <f>IF(Estudio_Mercado!E121="","",Estudio_Mercado!E121)</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1" s="83">
        <f>IF(Estudio_Mercado!G121="","",Estudio_Mercado!G121)</f>
        <v>1</v>
      </c>
      <c r="F121" s="85">
        <f>Estudio_Mercado!N121</f>
        <v>9000</v>
      </c>
      <c r="G121" s="85"/>
      <c r="H121" s="73"/>
      <c r="I121" s="86" t="str">
        <f t="shared" si="2"/>
        <v/>
      </c>
    </row>
    <row r="122" spans="2:9" ht="72">
      <c r="B122" s="83">
        <f>IF(Estudio_Mercado!D122="","",Estudio_Mercado!A122)</f>
        <v>10</v>
      </c>
      <c r="C122" s="84" t="str">
        <f>IF(Estudio_Mercado!D122="","",Estudio_Mercado!D122)</f>
        <v>PLANTA ASCLEPIA</v>
      </c>
      <c r="D122" s="84" t="str">
        <f>IF(Estudio_Mercado!E122="","",Estudio_Mercado!E122)</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2" s="83">
        <f>IF(Estudio_Mercado!G122="","",Estudio_Mercado!G122)</f>
        <v>1</v>
      </c>
      <c r="F122" s="85">
        <f>Estudio_Mercado!N122</f>
        <v>20000</v>
      </c>
      <c r="G122" s="85"/>
      <c r="H122" s="73"/>
      <c r="I122" s="86" t="str">
        <f t="shared" si="2"/>
        <v/>
      </c>
    </row>
    <row r="123" spans="2:9" ht="72">
      <c r="B123" s="83">
        <f>IF(Estudio_Mercado!D123="","",Estudio_Mercado!A123)</f>
        <v>11</v>
      </c>
      <c r="C123" s="84" t="str">
        <f>IF(Estudio_Mercado!D123="","",Estudio_Mercado!D123)</f>
        <v>Planta Baccharis aliena _ Habitanica</v>
      </c>
      <c r="D123" s="84" t="str">
        <f>IF(Estudio_Mercado!E123="","",Estudio_Mercado!E123)</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3" s="83">
        <f>IF(Estudio_Mercado!G123="","",Estudio_Mercado!G123)</f>
        <v>1</v>
      </c>
      <c r="F123" s="85">
        <f>Estudio_Mercado!N123</f>
        <v>16650</v>
      </c>
      <c r="G123" s="85"/>
      <c r="H123" s="73"/>
      <c r="I123" s="86" t="str">
        <f t="shared" si="2"/>
        <v/>
      </c>
    </row>
    <row r="124" spans="2:9" ht="72">
      <c r="B124" s="83">
        <f>IF(Estudio_Mercado!D124="","",Estudio_Mercado!A124)</f>
        <v>12</v>
      </c>
      <c r="C124" s="84" t="str">
        <f>IF(Estudio_Mercado!D124="","",Estudio_Mercado!D124)</f>
        <v>Planta baccharis trimera _ Habitanica</v>
      </c>
      <c r="D124" s="84" t="str">
        <f>IF(Estudio_Mercado!E124="","",Estudio_Mercado!E124)</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4" s="83">
        <f>IF(Estudio_Mercado!G124="","",Estudio_Mercado!G124)</f>
        <v>1</v>
      </c>
      <c r="F124" s="85">
        <f>Estudio_Mercado!N124</f>
        <v>13400</v>
      </c>
      <c r="G124" s="85"/>
      <c r="H124" s="73"/>
      <c r="I124" s="86" t="str">
        <f t="shared" si="2"/>
        <v/>
      </c>
    </row>
    <row r="125" spans="2:9" ht="72">
      <c r="B125" s="83">
        <f>IF(Estudio_Mercado!D125="","",Estudio_Mercado!A125)</f>
        <v>13</v>
      </c>
      <c r="C125" s="84" t="str">
        <f>IF(Estudio_Mercado!D125="","",Estudio_Mercado!D125)</f>
        <v>PLANTA CAJETO</v>
      </c>
      <c r="D125" s="84" t="str">
        <f>IF(Estudio_Mercado!E125="","",Estudio_Mercado!E125)</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5" s="83">
        <f>IF(Estudio_Mercado!G125="","",Estudio_Mercado!G125)</f>
        <v>1</v>
      </c>
      <c r="F125" s="85">
        <f>Estudio_Mercado!N125</f>
        <v>72500</v>
      </c>
      <c r="G125" s="85"/>
      <c r="H125" s="73"/>
      <c r="I125" s="86" t="str">
        <f t="shared" si="2"/>
        <v/>
      </c>
    </row>
    <row r="126" spans="2:9" ht="72">
      <c r="B126" s="83">
        <f>IF(Estudio_Mercado!D126="","",Estudio_Mercado!A126)</f>
        <v>14</v>
      </c>
      <c r="C126" s="84" t="str">
        <f>IF(Estudio_Mercado!D126="","",Estudio_Mercado!D126)</f>
        <v>PLANTA SAUCO</v>
      </c>
      <c r="D126" s="84" t="str">
        <f>IF(Estudio_Mercado!E126="","",Estudio_Mercado!E126)</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6" s="83">
        <f>IF(Estudio_Mercado!G126="","",Estudio_Mercado!G126)</f>
        <v>1</v>
      </c>
      <c r="F126" s="85">
        <f>Estudio_Mercado!N126</f>
        <v>40000</v>
      </c>
      <c r="G126" s="85"/>
      <c r="H126" s="73"/>
      <c r="I126" s="86" t="str">
        <f t="shared" si="2"/>
        <v/>
      </c>
    </row>
    <row r="127" spans="2:9" ht="72">
      <c r="B127" s="83">
        <f>IF(Estudio_Mercado!D127="","",Estudio_Mercado!A127)</f>
        <v>15</v>
      </c>
      <c r="C127" s="84" t="str">
        <f>IF(Estudio_Mercado!D127="","",Estudio_Mercado!D127)</f>
        <v xml:space="preserve">Planta Solanum angustifidum grande </v>
      </c>
      <c r="D127" s="84" t="str">
        <f>IF(Estudio_Mercado!E127="","",Estudio_Mercado!E127)</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7" s="83">
        <f>IF(Estudio_Mercado!G127="","",Estudio_Mercado!G127)</f>
        <v>1</v>
      </c>
      <c r="F127" s="85">
        <f>Estudio_Mercado!N127</f>
        <v>13000</v>
      </c>
      <c r="G127" s="98"/>
      <c r="H127" s="99"/>
      <c r="I127" s="100"/>
    </row>
    <row r="128" spans="2:9" ht="72">
      <c r="B128" s="83">
        <f>IF(Estudio_Mercado!D128="","",Estudio_Mercado!A128)</f>
        <v>16</v>
      </c>
      <c r="C128" s="84" t="str">
        <f>IF(Estudio_Mercado!D128="","",Estudio_Mercado!D128)</f>
        <v>Acanto</v>
      </c>
      <c r="D128" s="84" t="str">
        <f>IF(Estudio_Mercado!E128="","",Estudio_Mercado!E128)</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28" s="83">
        <f>IF(Estudio_Mercado!G128="","",Estudio_Mercado!G128)</f>
        <v>1</v>
      </c>
      <c r="F128" s="85">
        <f>Estudio_Mercado!N128</f>
        <v>7000</v>
      </c>
      <c r="G128" s="98"/>
      <c r="H128" s="99"/>
      <c r="I128" s="100"/>
    </row>
    <row r="129" spans="2:9" ht="72">
      <c r="B129" s="83">
        <f>IF(Estudio_Mercado!D129="","",Estudio_Mercado!A129)</f>
        <v>17</v>
      </c>
      <c r="C129" s="84" t="str">
        <f>IF(Estudio_Mercado!D129="","",Estudio_Mercado!D129)</f>
        <v>ACHIRA</v>
      </c>
      <c r="D129" s="84" t="str">
        <f>IF(Estudio_Mercado!E129="","",Estudio_Mercado!E129)</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29" s="83">
        <f>IF(Estudio_Mercado!G129="","",Estudio_Mercado!G129)</f>
        <v>1</v>
      </c>
      <c r="F129" s="85">
        <f>Estudio_Mercado!N129</f>
        <v>8000</v>
      </c>
      <c r="G129" s="98"/>
      <c r="H129" s="99"/>
      <c r="I129" s="100"/>
    </row>
    <row r="130" spans="2:9" ht="72">
      <c r="B130" s="83">
        <f>IF(Estudio_Mercado!D130="","",Estudio_Mercado!A130)</f>
        <v>18</v>
      </c>
      <c r="C130" s="84" t="str">
        <f>IF(Estudio_Mercado!D130="","",Estudio_Mercado!D130)</f>
        <v>Agapanto</v>
      </c>
      <c r="D130" s="84" t="str">
        <f>IF(Estudio_Mercado!E130="","",Estudio_Mercado!E130)</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0" s="83">
        <f>IF(Estudio_Mercado!G130="","",Estudio_Mercado!G130)</f>
        <v>1</v>
      </c>
      <c r="F130" s="85">
        <f>Estudio_Mercado!N130</f>
        <v>7800</v>
      </c>
      <c r="G130" s="98"/>
      <c r="H130" s="99"/>
      <c r="I130" s="100"/>
    </row>
    <row r="131" spans="2:9" ht="72">
      <c r="B131" s="83">
        <f>IF(Estudio_Mercado!D131="","",Estudio_Mercado!A131)</f>
        <v>19</v>
      </c>
      <c r="C131" s="84" t="str">
        <f>IF(Estudio_Mercado!D131="","",Estudio_Mercado!D131)</f>
        <v>Azalea</v>
      </c>
      <c r="D131" s="84" t="str">
        <f>IF(Estudio_Mercado!E131="","",Estudio_Mercado!E131)</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1" s="83">
        <f>IF(Estudio_Mercado!G131="","",Estudio_Mercado!G131)</f>
        <v>1</v>
      </c>
      <c r="F131" s="85">
        <f>Estudio_Mercado!N131</f>
        <v>34900</v>
      </c>
      <c r="G131" s="98"/>
      <c r="H131" s="99"/>
      <c r="I131" s="100"/>
    </row>
    <row r="132" spans="2:9" ht="72">
      <c r="B132" s="83">
        <f>IF(Estudio_Mercado!D132="","",Estudio_Mercado!A132)</f>
        <v>20</v>
      </c>
      <c r="C132" s="84" t="str">
        <f>IF(Estudio_Mercado!D132="","",Estudio_Mercado!D132)</f>
        <v>Buganbill</v>
      </c>
      <c r="D132" s="84" t="str">
        <f>IF(Estudio_Mercado!E132="","",Estudio_Mercado!E132)</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2" s="83">
        <f>IF(Estudio_Mercado!G132="","",Estudio_Mercado!G132)</f>
        <v>1</v>
      </c>
      <c r="F132" s="85">
        <f>Estudio_Mercado!N132</f>
        <v>23900</v>
      </c>
      <c r="G132" s="98"/>
      <c r="H132" s="99"/>
      <c r="I132" s="100"/>
    </row>
    <row r="133" spans="2:9" ht="72">
      <c r="B133" s="83">
        <f>IF(Estudio_Mercado!D133="","",Estudio_Mercado!A133)</f>
        <v>21</v>
      </c>
      <c r="C133" s="84" t="str">
        <f>IF(Estudio_Mercado!D133="","",Estudio_Mercado!D133)</f>
        <v>Cayeno</v>
      </c>
      <c r="D133" s="84" t="str">
        <f>IF(Estudio_Mercado!E133="","",Estudio_Mercado!E133)</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3" s="83">
        <f>IF(Estudio_Mercado!G133="","",Estudio_Mercado!G133)</f>
        <v>1</v>
      </c>
      <c r="F133" s="85">
        <f>Estudio_Mercado!N133</f>
        <v>30000</v>
      </c>
      <c r="G133" s="98"/>
      <c r="H133" s="99"/>
      <c r="I133" s="100"/>
    </row>
    <row r="134" spans="2:9" ht="72">
      <c r="B134" s="83">
        <f>IF(Estudio_Mercado!D134="","",Estudio_Mercado!A134)</f>
        <v>22</v>
      </c>
      <c r="C134" s="84" t="str">
        <f>IF(Estudio_Mercado!D134="","",Estudio_Mercado!D134)</f>
        <v>Duranta</v>
      </c>
      <c r="D134" s="84" t="str">
        <f>IF(Estudio_Mercado!E134="","",Estudio_Mercado!E134)</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4" s="83">
        <f>IF(Estudio_Mercado!G134="","",Estudio_Mercado!G134)</f>
        <v>1</v>
      </c>
      <c r="F134" s="85">
        <f>Estudio_Mercado!N134</f>
        <v>7000</v>
      </c>
      <c r="G134" s="98"/>
      <c r="H134" s="99"/>
      <c r="I134" s="100"/>
    </row>
    <row r="135" spans="2:9" ht="72">
      <c r="B135" s="83">
        <f>IF(Estudio_Mercado!D135="","",Estudio_Mercado!A135)</f>
        <v>23</v>
      </c>
      <c r="C135" s="84" t="str">
        <f>IF(Estudio_Mercado!D135="","",Estudio_Mercado!D135)</f>
        <v>Lengua de suegra</v>
      </c>
      <c r="D135" s="84" t="str">
        <f>IF(Estudio_Mercado!E135="","",Estudio_Mercado!E135)</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5" s="83">
        <f>IF(Estudio_Mercado!G135="","",Estudio_Mercado!G135)</f>
        <v>1</v>
      </c>
      <c r="F135" s="85">
        <f>Estudio_Mercado!N135</f>
        <v>12000</v>
      </c>
      <c r="G135" s="98"/>
      <c r="H135" s="99"/>
      <c r="I135" s="100"/>
    </row>
    <row r="136" spans="2:9">
      <c r="B136" s="96"/>
      <c r="C136" s="97"/>
      <c r="D136" s="97"/>
      <c r="E136" s="96"/>
      <c r="F136" s="98"/>
      <c r="G136" s="98"/>
      <c r="H136" s="99"/>
      <c r="I136" s="100"/>
    </row>
    <row r="137" spans="2:9">
      <c r="B137" s="269" t="s">
        <v>535</v>
      </c>
      <c r="C137" s="269"/>
      <c r="D137" s="269"/>
      <c r="E137" s="269"/>
      <c r="F137" s="269"/>
      <c r="G137" s="269"/>
      <c r="H137" s="87">
        <f>SUM(H11:H135)</f>
        <v>0</v>
      </c>
      <c r="I137" s="88"/>
    </row>
    <row r="138" spans="2:9">
      <c r="B138" s="270" t="s">
        <v>370</v>
      </c>
      <c r="C138" s="271"/>
      <c r="D138" s="271"/>
      <c r="E138" s="271"/>
      <c r="F138" s="270" t="s">
        <v>370</v>
      </c>
      <c r="G138" s="271"/>
      <c r="H138" s="271"/>
      <c r="I138" s="271"/>
    </row>
    <row r="139" spans="2:9">
      <c r="B139" s="272"/>
      <c r="C139" s="273"/>
      <c r="D139" s="273"/>
      <c r="E139" s="273"/>
      <c r="F139" s="272"/>
      <c r="G139" s="273"/>
      <c r="H139" s="273"/>
      <c r="I139" s="273"/>
    </row>
    <row r="140" spans="2:9" ht="244.9">
      <c r="B140" s="83">
        <v>1</v>
      </c>
      <c r="C140" s="89" t="str">
        <f>Estudio_Mercado!C141</f>
        <v>Coordinador ambiental</v>
      </c>
      <c r="D140" s="89" t="str">
        <f>Estudio_Mercado!D141</f>
        <v xml:space="preserve">NIVEL DE FORMACIÓN   Profesional en Ingeniería Ambiental, Ingeniería Ambiental y Sanitaria, Ingeniería Forestal, Ingeniería Agronómica, Administración Ambiental o carreras afines al área ambiental, con conocimientos en clasificación establecida en el Sistema Nacional de Información de la Educación Superior (SNIES). 
EXPERIENCIA FORMAL  Experiencia profesional mínima de 25 meses, debidamente acreditada, contados a partir de la terminación de materias y/o fecha de grado, según aplique. 
EXPERIENCIA RELACIONADA   Experiencia específica acreditada en mínimo tres (3) proyectos, con una duración mínima de seis (6) meses cada uno, desempeñando funciones como director(a) y/o coordinador(a) de proyectos sociales relacionados con enfoque de género, derechos de las mujeres y/o políticas públicas de las mujeres y equidad de género. Se valorará la experiencia vinculada a procesos de participación ciudadana ambiental. </v>
      </c>
      <c r="E140" s="83">
        <f>IF(Estudio_Mercado!I141="","",Estudio_Mercado!I141)</f>
        <v>1</v>
      </c>
      <c r="F140" s="90">
        <f>IF(Estudio_Mercado!L141="","",Estudio_Mercado!L141)</f>
        <v>7996001</v>
      </c>
      <c r="G140" s="90">
        <f>IF(Estudio_Mercado!M141="","",Estudio_Mercado!M141)</f>
        <v>87956011</v>
      </c>
      <c r="H140" s="91"/>
      <c r="I140" s="92"/>
    </row>
    <row r="141" spans="2:9" ht="216">
      <c r="B141" s="83">
        <v>2</v>
      </c>
      <c r="C141" s="89" t="str">
        <f>Estudio_Mercado!C142</f>
        <v>Ingeniero(a) Forestal</v>
      </c>
      <c r="D141" s="89" t="str">
        <f>Estudio_Mercado!D142</f>
        <v xml:space="preserve">NIVEL DE FORMACIÓN  
Profesional en Ingeniería Forestal, Ingeniería Ambiental o carreras afines, de acuerdo con el área de conocimiento del Núcleo Básico del Conocimiento en Ingeniería y la clasificación NIVEL DE FORMACIÓN  Profesional en Ingeniería Forestal, Ingeniería Ambiental o carreras afines, de acuerdo con el área de conocimiento del Núcleo Básico del Conocimiento en Ingeniería y la clasificación establecida en el Sistema Nacional de Información de la Educación Superior (SNIES).  
EXPERIENCIA FORMAL  Experiencia profesional mínima de 24 meses, contados a partir de la terminación de materias y/o fecha de grado, según aplique, debidamente acreditada mediante los respectivos soportes. 
EXPERIENCIA RELACIONADA  Experiencia específica acreditada en mínimo tres (3) proyectos, con una duración mínima de seis (6) meses cada uno, desempeñando funciones como coordinador(a) técnico(a) o especialista en actividades relacionadas con silvicultura urbana, restauración ecológica, renaturalización y/o manejo de sistemas de información geográfica del arbolado, incluido el Sistema de Información para la Gestión del Arbolado Urbano (SIGAU). </v>
      </c>
      <c r="E141" s="83">
        <f>IF(Estudio_Mercado!I142="","",Estudio_Mercado!I142)</f>
        <v>1</v>
      </c>
      <c r="F141" s="90">
        <f>IF(Estudio_Mercado!L142="","",Estudio_Mercado!L142)</f>
        <v>5860001</v>
      </c>
      <c r="G141" s="90">
        <f>IF(Estudio_Mercado!M142="","",Estudio_Mercado!M142)</f>
        <v>64460011</v>
      </c>
      <c r="H141" s="91"/>
      <c r="I141" s="92"/>
    </row>
    <row r="142" spans="2:9" ht="216">
      <c r="B142" s="83">
        <v>3</v>
      </c>
      <c r="C142" s="89" t="str">
        <f>Estudio_Mercado!C143</f>
        <v xml:space="preserve">Ingeniero(a) Civil o Arquitecto(a) paisajístico.  </v>
      </c>
      <c r="D142" s="89" t="str">
        <f>Estudio_Mercado!D143</f>
        <v xml:space="preserve">NIVEL DE FORMACIÓN  Profesional en Ingeniería Civil, Arquitectura, Urbanismo o carreras afines, de acuerdo con las áreas de conocimiento del Núcleo Básico del Conocimiento y la clasificación establecida en el Sistema Nacional de Información de la Educación Superior (SNIES). 
EXPERIENCIA FORMAL   Experiencia profesional mínima de 25 meses , contados a partir de la expedición de la tarjeta profesional y/o fecha de grado, según corresponda, en actividades relacionadas con la planeación, dirección, coordinación y/o apoyo a la supervisión de proyectos de intervención territorial, recuperación de espacios públicos, mejoramiento del paisaje urbano y recuperación de áreas de interés ambiental. 
EXPERIENCIA RELACIONADA  Experiencia relacionada con la coordinación, planeación, dirección y/o ejecución de proyectos de intervención y mejoramiento del espacio público, parques y zonas de cesión, así como en el diseño y desarrollo de obras civiles orientadas a la recuperación y adecuación de espacios urbanos. Deberá acreditar experiencia en procesos de reconversión de superficies duras, como concreto y asfalto, en áreas permeables y funcionales, y en intervenciones que contribuyan a la recuperación ambiental, la funcionalidad del espacio público y el mejoramiento del paisaje urbano.  </v>
      </c>
      <c r="E142" s="83">
        <f>IF(Estudio_Mercado!I143="","",Estudio_Mercado!I143)</f>
        <v>1</v>
      </c>
      <c r="F142" s="90">
        <f>IF(Estudio_Mercado!L143="","",Estudio_Mercado!L143)</f>
        <v>7996001</v>
      </c>
      <c r="G142" s="90">
        <f>IF(Estudio_Mercado!M143="","",Estudio_Mercado!M143)</f>
        <v>87956011</v>
      </c>
      <c r="H142" s="91"/>
      <c r="I142" s="92"/>
    </row>
    <row r="143" spans="2:9" ht="216">
      <c r="B143" s="83">
        <v>4</v>
      </c>
      <c r="C143" s="89" t="str">
        <f>Estudio_Mercado!C144</f>
        <v xml:space="preserve">Ecólogo(a) o Biólogo(a) </v>
      </c>
      <c r="D143" s="89" t="str">
        <f>Estudio_Mercado!D144</f>
        <v xml:space="preserve">FORMACIÓN PROFESIONAL: De acuerdo con el área de conocimiento del Núcleo Básico del Conocimiento en Matemáticas y Ciencias Naturales (Biología, Ecología o afines según clasificación del SNIES). 
EXPERIENCIA PROFESIONAL: 5 años de experiencia profesional, contados a partir de la terminación de materias y/o fecha de grado, según aplique. 
EXPERIENCIA ESPECÍFICA: En (3) proyectos de mínimo 6 meses cada uno en monitoreo de biodiversidad preferiblemente en aves para la identificación de polinizadores, procesos de restauración ecológica y/o coordinación de laboratorios de ciencia ciudadana. </v>
      </c>
      <c r="E143" s="83">
        <f>IF(Estudio_Mercado!I144="","",Estudio_Mercado!I144)</f>
        <v>1</v>
      </c>
      <c r="F143" s="90">
        <f>IF(Estudio_Mercado!L144="","",Estudio_Mercado!L144)</f>
        <v>5860001</v>
      </c>
      <c r="G143" s="90">
        <f>IF(Estudio_Mercado!M144="","",Estudio_Mercado!M144)</f>
        <v>64460011</v>
      </c>
      <c r="H143" s="91"/>
      <c r="I143" s="92"/>
    </row>
    <row r="144" spans="2:9" ht="216">
      <c r="B144" s="83">
        <v>5</v>
      </c>
      <c r="C144" s="89" t="str">
        <f>Estudio_Mercado!C145</f>
        <v>Profesional ornitólogo </v>
      </c>
      <c r="D144" s="89" t="str">
        <f>Estudio_Mercado!D145</f>
        <v xml:space="preserve">FORMACIÓN PROFESIONAL: De acuerdo con el área de conocimiento del Núcleo Básico del Conocimiento en Ciencias Naturales, Matemáticas y Estadística, específicamente en Biología, Ecología y/o áreas afines, según clasificación del SNIES. Se requiere título profesional en Biología, con énfasis y/o formación en Ornitología. 
EXPERIENCIA PROFESIONAL: 24 meses  de experiencia profesional, contados a partir de la terminación de materias y/o fecha de grado, según aplique. 
EXPERIENCIA ESPECÍFICA: Experiencia en proyectos y/o procesos relacionados con el monitoreo, identificación, caracterización y seguimiento de aves, preferiblemente en ecosistemas urbanos, humedales, áreas de importancia ecológica y/o procesos de restauración ecológica. 
Experiencia en recorridos de campo, monitoreo de avifauna, acompañamiento de talleres y actividades de educación ambiental, así como en la toma y sistematización de registros de campo y elaboración de reportes técnicos. </v>
      </c>
      <c r="E144" s="83">
        <f>IF(Estudio_Mercado!I145="","",Estudio_Mercado!I145)</f>
        <v>1</v>
      </c>
      <c r="F144" s="90">
        <f>IF(Estudio_Mercado!L145="","",Estudio_Mercado!L145)</f>
        <v>5860001</v>
      </c>
      <c r="G144" s="90">
        <f>IF(Estudio_Mercado!M145="","",Estudio_Mercado!M145)</f>
        <v>64460011</v>
      </c>
      <c r="H144" s="91"/>
      <c r="I144" s="92"/>
    </row>
    <row r="145" spans="2:9" ht="216">
      <c r="B145" s="83">
        <v>6</v>
      </c>
      <c r="C145" s="89" t="str">
        <f>Estudio_Mercado!C146</f>
        <v>Profesional Social</v>
      </c>
      <c r="D145" s="89" t="str">
        <f>Estudio_Mercado!D146</f>
        <v>De acuerdo con el área de conocimiento del Núcleo Básico del Conocimiento en Ciencias Sociales y Humanas, y/o Ciencias Sociales y del Comportamiento (según clasificación del SNIES). 
EXPERIENCIA PROFESIONAL: 24 meses de experiencia profesional, contados a partir de la terminación de materias y/o fecha de grado, según aplique. 
EXPERIENCIA ESPECÍFICA: En tres (3) proyectos de mínimo 6 meses cada uno como director(a) y/o coordinador(a) de proyectos sociales en temas relacionados con enfoque de Género, y/o Derechos de las Mujeres y/o Política Pública de las mujeres y Equidad de Género, preferiblemente vinculados a procesos de participación ciudadana ambiental.</v>
      </c>
      <c r="E145" s="83">
        <f>IF(Estudio_Mercado!I146="","",Estudio_Mercado!I146)</f>
        <v>1</v>
      </c>
      <c r="F145" s="90">
        <f>IF(Estudio_Mercado!L146="","",Estudio_Mercado!L146)</f>
        <v>5860001</v>
      </c>
      <c r="G145" s="90">
        <f>IF(Estudio_Mercado!M146="","",Estudio_Mercado!M146)</f>
        <v>64460011</v>
      </c>
      <c r="H145" s="91"/>
      <c r="I145" s="92"/>
    </row>
    <row r="146" spans="2:9" ht="172.9">
      <c r="B146" s="83">
        <v>7</v>
      </c>
      <c r="C146" s="89" t="str">
        <f>Estudio_Mercado!C147</f>
        <v>Técnico(a) SIG (GIS) </v>
      </c>
      <c r="D146" s="89" t="str">
        <f>Estudio_Mercado!D147</f>
        <v xml:space="preserve">FORMACIÓN PROFESIONAL: De acuerdo con el área de conocimiento del Núcleo Básico del Conocimiento en Ingeniería, y/o Arquitectura, Urbanismo y afines, y/o Geografía (según clasificación del SNIES). 
EXPERIENCIA PROFESIONAL: 24 meses de experiencia profesional, contados a partir de la terminación de materias y/o fecha de grado, según aplique. 
EXPERIENCIA ESPECÍFICA: En  3 proyectos de mínimo 6 meses cada uno en el manejo de herramientas GIS, levantamiento de polígonos, creación de archivos SHP y procesamiento de datos geográficos para el reporte de metas ambientales o de arbolado urbano (SIGAU). </v>
      </c>
      <c r="E146" s="83">
        <f>IF(Estudio_Mercado!I147="","",Estudio_Mercado!I147)</f>
        <v>1</v>
      </c>
      <c r="F146" s="90">
        <f>IF(Estudio_Mercado!L147="","",Estudio_Mercado!L147)</f>
        <v>3640001</v>
      </c>
      <c r="G146" s="90">
        <f>IF(Estudio_Mercado!M147="","",Estudio_Mercado!M147)</f>
        <v>21840006</v>
      </c>
      <c r="H146" s="101"/>
      <c r="I146" s="102"/>
    </row>
    <row r="147" spans="2:9">
      <c r="B147" s="269" t="s">
        <v>9</v>
      </c>
      <c r="C147" s="269"/>
      <c r="D147" s="269"/>
      <c r="E147" s="269"/>
      <c r="F147" s="269"/>
      <c r="G147" s="269"/>
      <c r="H147" s="87">
        <f>SUM(H140:H146)</f>
        <v>0</v>
      </c>
      <c r="I147" s="88"/>
    </row>
    <row r="148" spans="2:9" ht="15.6">
      <c r="B148" s="258" t="s">
        <v>536</v>
      </c>
      <c r="C148" s="258"/>
      <c r="D148" s="258"/>
      <c r="E148" s="259"/>
      <c r="F148" s="259"/>
      <c r="G148" s="259"/>
      <c r="H148" s="259"/>
      <c r="I148" s="259"/>
    </row>
    <row r="149" spans="2:9" ht="15.6">
      <c r="B149" s="258" t="s">
        <v>537</v>
      </c>
      <c r="C149" s="258"/>
      <c r="D149" s="258"/>
      <c r="E149" s="259"/>
      <c r="F149" s="259"/>
      <c r="G149" s="259"/>
      <c r="H149" s="259"/>
      <c r="I149" s="259"/>
    </row>
    <row r="150" spans="2:9" ht="15.6">
      <c r="B150" s="258" t="s">
        <v>538</v>
      </c>
      <c r="C150" s="258"/>
      <c r="D150" s="258"/>
      <c r="E150" s="259"/>
      <c r="F150" s="259"/>
      <c r="G150" s="259"/>
      <c r="H150" s="259"/>
      <c r="I150" s="259"/>
    </row>
    <row r="151" spans="2:9" ht="15.6">
      <c r="B151" s="258" t="s">
        <v>539</v>
      </c>
      <c r="C151" s="258"/>
      <c r="D151" s="258"/>
      <c r="E151" s="259"/>
      <c r="F151" s="259"/>
      <c r="G151" s="259"/>
      <c r="H151" s="259"/>
      <c r="I151" s="259"/>
    </row>
    <row r="152" spans="2:9">
      <c r="B152" s="268"/>
      <c r="C152" s="268"/>
      <c r="D152" s="268"/>
      <c r="E152" s="268"/>
      <c r="F152" s="268"/>
      <c r="G152" s="268"/>
      <c r="H152" s="268"/>
      <c r="I152" s="268"/>
    </row>
    <row r="153" spans="2:9">
      <c r="E153" s="7"/>
      <c r="F153" s="93"/>
      <c r="G153" s="93"/>
    </row>
    <row r="154" spans="2:9">
      <c r="D154" s="7"/>
      <c r="E154" s="7"/>
      <c r="F154" s="93"/>
      <c r="G154" s="93"/>
    </row>
    <row r="155" spans="2:9">
      <c r="D155" s="7"/>
      <c r="E155" s="7"/>
      <c r="F155" s="93"/>
      <c r="G155" s="93"/>
    </row>
    <row r="156" spans="2:9">
      <c r="D156" s="7"/>
      <c r="E156" s="7"/>
      <c r="F156" s="93"/>
      <c r="G156" s="93"/>
    </row>
    <row r="157" spans="2:9">
      <c r="D157" s="7"/>
      <c r="E157" s="7"/>
      <c r="F157" s="93"/>
      <c r="G157" s="93"/>
    </row>
  </sheetData>
  <mergeCells count="24">
    <mergeCell ref="B152:I152"/>
    <mergeCell ref="B148:D148"/>
    <mergeCell ref="E148:I148"/>
    <mergeCell ref="B137:G137"/>
    <mergeCell ref="B138:E139"/>
    <mergeCell ref="F138:I139"/>
    <mergeCell ref="B147:G147"/>
    <mergeCell ref="B149:D149"/>
    <mergeCell ref="E149:I149"/>
    <mergeCell ref="B6:C7"/>
    <mergeCell ref="D6:I6"/>
    <mergeCell ref="E7:I7"/>
    <mergeCell ref="B8:E8"/>
    <mergeCell ref="B9:B10"/>
    <mergeCell ref="C9:C10"/>
    <mergeCell ref="D9:D10"/>
    <mergeCell ref="E9:E10"/>
    <mergeCell ref="F9:G9"/>
    <mergeCell ref="H9:I9"/>
    <mergeCell ref="B111:D111"/>
    <mergeCell ref="B150:D150"/>
    <mergeCell ref="E150:I150"/>
    <mergeCell ref="B151:D151"/>
    <mergeCell ref="E151:I15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Carolina Valencia Bautista</cp:lastModifiedBy>
  <cp:revision/>
  <dcterms:created xsi:type="dcterms:W3CDTF">2025-03-14T01:33:22Z</dcterms:created>
  <dcterms:modified xsi:type="dcterms:W3CDTF">2026-10-13T15:06:52Z</dcterms:modified>
  <cp:category/>
  <cp:contentStatus/>
</cp:coreProperties>
</file>