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PCW11\Desktop\REVISIONES DE ANALISIS\HABITANTE DE CALLE\INDICADORES   FINANCIEROS\"/>
    </mc:Choice>
  </mc:AlternateContent>
  <xr:revisionPtr revIDLastSave="0" documentId="8_{4F7552D0-9DDC-4F0B-B6B9-E44E84EE6180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Ind_Eficiencia_ProcesoHC2026" sheetId="37" r:id="rId1"/>
  </sheets>
  <definedNames>
    <definedName name="__xlfn_IFERROR">#N/A</definedName>
    <definedName name="__xlfn_STDEV_P">#N/A</definedName>
    <definedName name="__xlfn_STDEV_S">NA()</definedName>
    <definedName name="_xlnm._FilterDatabase" localSheetId="0" hidden="1">Ind_Eficiencia_ProcesoHC2026!$B$1:$Q$1</definedName>
    <definedName name="_xlnm.Criteria" localSheetId="0">Ind_Eficiencia_ProcesoHC2026!$H$1:$H$17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" i="37" l="1"/>
  <c r="N2" i="37"/>
  <c r="V2" i="37"/>
  <c r="K3" i="37"/>
  <c r="N3" i="37"/>
  <c r="V3" i="37"/>
  <c r="K4" i="37"/>
  <c r="N4" i="37"/>
  <c r="V4" i="37"/>
  <c r="K5" i="37"/>
  <c r="N5" i="37"/>
  <c r="V5" i="37"/>
  <c r="K6" i="37"/>
  <c r="N6" i="37"/>
  <c r="V6" i="37"/>
  <c r="K7" i="37"/>
  <c r="N7" i="37"/>
  <c r="U7" i="37"/>
  <c r="V7" i="37" s="1"/>
  <c r="K8" i="37"/>
  <c r="N8" i="37"/>
  <c r="V8" i="37"/>
  <c r="K9" i="37"/>
  <c r="N9" i="37"/>
  <c r="V9" i="37"/>
  <c r="K10" i="37"/>
  <c r="N10" i="37"/>
  <c r="V10" i="37"/>
  <c r="K11" i="37"/>
  <c r="N11" i="37"/>
  <c r="V11" i="37"/>
  <c r="K12" i="37"/>
  <c r="N12" i="37"/>
  <c r="V12" i="37"/>
  <c r="K13" i="37"/>
  <c r="N13" i="37"/>
  <c r="V13" i="37"/>
  <c r="K14" i="37"/>
  <c r="N14" i="37"/>
  <c r="V14" i="37"/>
  <c r="K15" i="37"/>
  <c r="N15" i="37"/>
  <c r="V15" i="37"/>
  <c r="V16" i="37"/>
  <c r="N17" i="37"/>
  <c r="K17" i="37"/>
  <c r="N16" i="37"/>
  <c r="K16" i="37"/>
  <c r="W17" i="37" l="1"/>
  <c r="R14" i="37"/>
  <c r="S14" i="37" s="1"/>
  <c r="R8" i="37"/>
  <c r="S8" i="37" s="1"/>
  <c r="R5" i="37"/>
  <c r="S5" i="37" s="1"/>
  <c r="R15" i="37"/>
  <c r="S15" i="37" s="1"/>
  <c r="R9" i="37"/>
  <c r="S9" i="37" s="1"/>
  <c r="R7" i="37"/>
  <c r="S7" i="37" s="1"/>
  <c r="R6" i="37"/>
  <c r="S6" i="37" s="1"/>
  <c r="R13" i="37"/>
  <c r="S13" i="37" s="1"/>
  <c r="R10" i="37"/>
  <c r="S10" i="37" s="1"/>
  <c r="R12" i="37"/>
  <c r="S12" i="37" s="1"/>
  <c r="R4" i="37"/>
  <c r="S4" i="37" s="1"/>
  <c r="R2" i="37"/>
  <c r="R11" i="37"/>
  <c r="S11" i="37" s="1"/>
  <c r="R3" i="37"/>
  <c r="S3" i="37" s="1"/>
  <c r="R16" i="37"/>
  <c r="S16" i="37" s="1"/>
  <c r="S2" i="37" l="1"/>
  <c r="W24" i="37"/>
  <c r="W23" i="37"/>
  <c r="W21" i="37"/>
  <c r="W20" i="37"/>
  <c r="W19" i="37"/>
  <c r="W18" i="37"/>
  <c r="W22" i="37" l="1"/>
</calcChain>
</file>

<file path=xl/sharedStrings.xml><?xml version="1.0" encoding="utf-8"?>
<sst xmlns="http://schemas.openxmlformats.org/spreadsheetml/2006/main" count="75" uniqueCount="68">
  <si>
    <t>Nit</t>
  </si>
  <si>
    <t>Razón social de la sociedad</t>
  </si>
  <si>
    <t>Objeto social principal</t>
  </si>
  <si>
    <t>Punto Entrada</t>
  </si>
  <si>
    <t>Departamento de domicilio</t>
  </si>
  <si>
    <t>Activos corrientes totales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</si>
  <si>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</si>
  <si>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</si>
  <si>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</si>
  <si>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</si>
  <si>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</si>
  <si>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</si>
  <si>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Costos financieros</t>
  </si>
  <si>
    <t>Ganancia (pérdida)</t>
  </si>
  <si>
    <t>Código CIIU-Clasificación Industrial Internacional Uniforme Versión 4 A.C</t>
  </si>
  <si>
    <t>Descripción Código CIIU-Clasificación Industrial Internacional Uniforme Versión 4 A.C2</t>
  </si>
  <si>
    <t xml:space="preserve">VALLE DEL CAUCA </t>
  </si>
  <si>
    <t xml:space="preserve">INDICADOR DE EFICIENCIA </t>
  </si>
  <si>
    <t>NRO</t>
  </si>
  <si>
    <t>GTOS IMPLEMETANCION PROYECTOS</t>
  </si>
  <si>
    <t xml:space="preserve">GTOS FUNCIONAMIENTO ESAL </t>
  </si>
  <si>
    <t>805000734-8</t>
  </si>
  <si>
    <t>FUNDACION PARA EL DESARROLLO Y LA DEFENSA DE LOS DERECHOS DE LAS COMUNIDADES NEGRAS Y MARGINADAS - FUNDACON</t>
  </si>
  <si>
    <t>BOGOTA D.C.</t>
  </si>
  <si>
    <t>900307331-7</t>
  </si>
  <si>
    <t>FUNDACION INTERNACIONAL PARA EL DESARROLLO AMBIENTAL Y  SOCIAL ESD</t>
  </si>
  <si>
    <t>900241582-3</t>
  </si>
  <si>
    <t>SUCRE</t>
  </si>
  <si>
    <t>FUNDACION FUCOLPRO 'G</t>
  </si>
  <si>
    <t>FUNDACION EL SEMBRADOR</t>
  </si>
  <si>
    <t>805021199-7</t>
  </si>
  <si>
    <t>FUNDACION INTERNACIONAL DE PEDAGOGIA CONCEPTUAL ALBERTO MERANI</t>
  </si>
  <si>
    <t>800055691-8</t>
  </si>
  <si>
    <t>900982400-0</t>
  </si>
  <si>
    <t xml:space="preserve">TOLIMA </t>
  </si>
  <si>
    <t xml:space="preserve">MUJERES LIDERES AL FRENTE </t>
  </si>
  <si>
    <t>90008586-5</t>
  </si>
  <si>
    <t>CHOCO</t>
  </si>
  <si>
    <t>805023177-4</t>
  </si>
  <si>
    <t xml:space="preserve">FUNDACION - FUNDACOBA </t>
  </si>
  <si>
    <t>830093333-7</t>
  </si>
  <si>
    <t>FUNDACION PARA EL DESARROLLO AGRICOLA SOCIAL Y TECNOLOGICO - FUNDASET</t>
  </si>
  <si>
    <t>805016076-1</t>
  </si>
  <si>
    <t>FUNDACION PROSOCIAL Y DEL MEDIO AMBIENTE - MEJORHABITAT</t>
  </si>
  <si>
    <t>900134428-9</t>
  </si>
  <si>
    <t>FUNDACION DE PROFESIONALES AL SERVICIO DE LA COMUINIDAD - PROSERCOM</t>
  </si>
  <si>
    <t xml:space="preserve">NORTE DE SANTANDER </t>
  </si>
  <si>
    <t>901052779-1</t>
  </si>
  <si>
    <t xml:space="preserve">FUNDACION PARA LA SOSTENIBILIDAD AMBIENTAL, ESTRUCTURAL Y TECNOLOGICA DE COLOMBIA </t>
  </si>
  <si>
    <t xml:space="preserve">CAQUETA </t>
  </si>
  <si>
    <t>901011174-9</t>
  </si>
  <si>
    <t>FUNDACION BRIGADA 152</t>
  </si>
  <si>
    <t>901794065-3</t>
  </si>
  <si>
    <t>FUNDACION PAZ Y SOLIDARIDAD L&amp;L FUNPAZSOL</t>
  </si>
  <si>
    <t>FUNDACION CRISALIDA FCR</t>
  </si>
  <si>
    <t xml:space="preserve">FUNDACION SAMARITANOS DE LA CALLE </t>
  </si>
  <si>
    <t xml:space="preserve">805023336-9 </t>
  </si>
  <si>
    <t>Columna2</t>
  </si>
  <si>
    <t>Columna3</t>
  </si>
  <si>
    <t>CALCULO PROMEDIO INDICADOR DE EFICIENCIA</t>
  </si>
  <si>
    <t>PROMEDIO BRUTO</t>
  </si>
  <si>
    <t>MEDIANA</t>
  </si>
  <si>
    <t>DESVIACIÓN ESTÁNDAR MUESTRAL</t>
  </si>
  <si>
    <t>PERCENTIL 5</t>
  </si>
  <si>
    <t>PERCENTIL 95</t>
  </si>
  <si>
    <t>PROMEDIO WINSORIZADO P5-P95</t>
  </si>
  <si>
    <t>MUESTRA VÁLIDA (NUMÉRICA)</t>
  </si>
  <si>
    <t>CASOS INDETERMINADOS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</si>
</sst>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64" formatCode="#,##0\ &quot;€&quot;;\-#,##0\ &quot;€&quot;"/>
    <numFmt numFmtId="165" formatCode="_(* #,##0.00_);_(* \(#,##0.00\);_(* \-??_);_(@_)"/>
    <numFmt numFmtId="166" formatCode="&quot;$&quot;\ #,##0"/>
  </numFmts>
  <fonts count="17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42"/>
      <color theme="0"/>
      <name val="Segoe UI"/>
      <family val="2"/>
    </font>
    <font>
      <sz val="8"/>
      <name val="Calibri"/>
      <family val="2"/>
    </font>
    <font>
      <sz val="11"/>
      <color theme="4" tint="-0.249977111117893"/>
      <name val="Calibri"/>
      <family val="2"/>
    </font>
    <font>
      <b/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217346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gray125">
        <fgColor theme="4" tint="0.79995117038483843"/>
        <bgColor theme="4" tint="0.79995117038483843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/>
      <bottom style="thin">
        <color theme="9" tint="0.39991454817346722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4" fillId="0" borderId="0" applyBorder="0" applyProtection="0"/>
    <xf numFmtId="0" fontId="3" fillId="0" borderId="0"/>
    <xf numFmtId="41" fontId="3" fillId="0" borderId="0" applyFont="0" applyFill="0" applyBorder="0" applyAlignment="0" applyProtection="0"/>
    <xf numFmtId="0" fontId="10" fillId="0" borderId="0"/>
    <xf numFmtId="0" fontId="11" fillId="4" borderId="0" applyNumberFormat="0" applyProtection="0">
      <alignment horizontal="left" wrapText="1" indent="4"/>
    </xf>
    <xf numFmtId="0" fontId="12" fillId="4" borderId="0" applyNumberFormat="0" applyProtection="0">
      <alignment horizontal="left" wrapText="1" indent="4"/>
    </xf>
    <xf numFmtId="0" fontId="13" fillId="4" borderId="0" applyNumberFormat="0" applyBorder="0" applyProtection="0">
      <alignment horizontal="left" indent="1"/>
    </xf>
    <xf numFmtId="0" fontId="12" fillId="0" borderId="0" applyFill="0" applyBorder="0">
      <alignment wrapText="1"/>
    </xf>
    <xf numFmtId="0" fontId="9" fillId="0" borderId="0"/>
    <xf numFmtId="164" fontId="10" fillId="0" borderId="0" applyFont="0" applyFill="0" applyBorder="0" applyAlignment="0" applyProtection="0"/>
    <xf numFmtId="16" fontId="7" fillId="0" borderId="0" applyFont="0" applyFill="0" applyBorder="0" applyAlignment="0">
      <alignment horizontal="left"/>
    </xf>
    <xf numFmtId="0" fontId="2" fillId="3" borderId="4" applyNumberFormat="0" applyAlignment="0" applyProtection="0"/>
    <xf numFmtId="0" fontId="10" fillId="5" borderId="3" applyNumberFormat="0" applyFont="0" applyFill="0" applyAlignment="0"/>
    <xf numFmtId="0" fontId="8" fillId="2" borderId="0" applyNumberFormat="0" applyBorder="0" applyAlignment="0" applyProtection="0"/>
    <xf numFmtId="0" fontId="10" fillId="5" borderId="5" applyNumberFormat="0" applyFont="0" applyFill="0" applyAlignment="0"/>
    <xf numFmtId="2" fontId="6" fillId="0" borderId="0">
      <alignment vertical="center"/>
    </xf>
  </cellStyleXfs>
  <cellXfs count="39">
    <xf numFmtId="0" fontId="0" fillId="0" borderId="0" xfId="0"/>
    <xf numFmtId="0" fontId="3" fillId="0" borderId="0" xfId="2"/>
    <xf numFmtId="0" fontId="1" fillId="0" borderId="0" xfId="2" applyFont="1" applyAlignment="1">
      <alignment vertical="center"/>
    </xf>
    <xf numFmtId="0" fontId="15" fillId="0" borderId="0" xfId="0" applyFont="1"/>
    <xf numFmtId="0" fontId="15" fillId="7" borderId="0" xfId="0" applyFont="1" applyFill="1"/>
    <xf numFmtId="0" fontId="3" fillId="8" borderId="0" xfId="2" applyFill="1"/>
    <xf numFmtId="0" fontId="3" fillId="8" borderId="0" xfId="2" applyFill="1" applyAlignment="1">
      <alignment horizontal="center" vertical="center"/>
    </xf>
    <xf numFmtId="0" fontId="3" fillId="8" borderId="0" xfId="2" applyFill="1" applyAlignment="1">
      <alignment vertical="center" wrapText="1"/>
    </xf>
    <xf numFmtId="0" fontId="3" fillId="8" borderId="0" xfId="2" applyFill="1" applyAlignment="1">
      <alignment horizontal="center" vertical="center" wrapText="1"/>
    </xf>
    <xf numFmtId="0" fontId="3" fillId="8" borderId="0" xfId="2" applyFill="1" applyAlignment="1">
      <alignment vertical="center"/>
    </xf>
    <xf numFmtId="41" fontId="0" fillId="8" borderId="0" xfId="3" applyFont="1" applyFill="1" applyAlignment="1">
      <alignment vertical="center"/>
    </xf>
    <xf numFmtId="41" fontId="0" fillId="8" borderId="0" xfId="3" applyFont="1" applyFill="1" applyAlignment="1">
      <alignment horizontal="right" vertical="center"/>
    </xf>
    <xf numFmtId="0" fontId="3" fillId="8" borderId="1" xfId="2" applyFill="1" applyBorder="1"/>
    <xf numFmtId="2" fontId="0" fillId="8" borderId="1" xfId="3" applyNumberFormat="1" applyFont="1" applyFill="1" applyBorder="1" applyAlignment="1">
      <alignment vertical="center"/>
    </xf>
    <xf numFmtId="0" fontId="0" fillId="8" borderId="0" xfId="0" applyFill="1"/>
    <xf numFmtId="0" fontId="5" fillId="0" borderId="8" xfId="2" applyNumberFormat="1" applyFont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41" fontId="5" fillId="6" borderId="9" xfId="3" applyNumberFormat="1" applyFont="1" applyFill="1" applyBorder="1" applyAlignment="1">
      <alignment horizontal="center" vertical="center" wrapText="1"/>
    </xf>
    <xf numFmtId="2" fontId="5" fillId="6" borderId="9" xfId="3" applyNumberFormat="1" applyFont="1" applyFill="1" applyBorder="1" applyAlignment="1">
      <alignment horizontal="center" vertical="center" wrapText="1"/>
    </xf>
    <xf numFmtId="41" fontId="16" fillId="6" borderId="10" xfId="3" applyNumberFormat="1" applyFont="1" applyFill="1" applyBorder="1" applyAlignment="1">
      <alignment horizontal="center" vertical="center" wrapText="1"/>
    </xf>
    <xf numFmtId="0" fontId="15" fillId="7" borderId="8" xfId="0" applyFont="1" applyFill="1" applyBorder="1"/>
    <xf numFmtId="0" fontId="15" fillId="7" borderId="11" xfId="0" applyFont="1" applyFill="1" applyBorder="1"/>
    <xf numFmtId="166" fontId="15" fillId="7" borderId="8" xfId="0" applyNumberFormat="1" applyFont="1" applyFill="1" applyBorder="1"/>
    <xf numFmtId="166" fontId="6" fillId="7" borderId="9" xfId="3" applyNumberFormat="1" applyFont="1" applyFill="1" applyBorder="1" applyAlignment="1">
      <alignment vertical="center"/>
    </xf>
    <xf numFmtId="2" fontId="6" fillId="7" borderId="9" xfId="3" applyNumberFormat="1" applyFont="1" applyFill="1" applyBorder="1" applyAlignment="1">
      <alignment vertical="center"/>
    </xf>
    <xf numFmtId="0" fontId="15" fillId="0" borderId="6" xfId="0" applyFont="1" applyBorder="1"/>
    <xf numFmtId="166" fontId="15" fillId="0" borderId="0" xfId="0" applyNumberFormat="1" applyFont="1"/>
    <xf numFmtId="166" fontId="6" fillId="0" borderId="9" xfId="3" applyNumberFormat="1" applyFont="1" applyBorder="1" applyAlignment="1">
      <alignment vertical="center"/>
    </xf>
    <xf numFmtId="0" fontId="15" fillId="7" borderId="6" xfId="0" applyFont="1" applyFill="1" applyBorder="1"/>
    <xf numFmtId="166" fontId="15" fillId="7" borderId="0" xfId="0" applyNumberFormat="1" applyFont="1" applyFill="1"/>
    <xf numFmtId="0" fontId="3" fillId="8" borderId="2" xfId="2" applyFill="1" applyBorder="1"/>
    <xf numFmtId="2" fontId="0" fillId="8" borderId="2" xfId="3" applyNumberFormat="1" applyFont="1" applyFill="1" applyBorder="1" applyAlignment="1">
      <alignment vertical="center"/>
    </xf>
    <xf numFmtId="166" fontId="6" fillId="7" borderId="13" xfId="3" applyNumberFormat="1" applyFont="1" applyFill="1" applyBorder="1" applyAlignment="1">
      <alignment horizontal="center" vertical="center"/>
    </xf>
    <xf numFmtId="2" fontId="6" fillId="7" borderId="16" xfId="3" applyNumberFormat="1" applyFont="1" applyFill="1" applyBorder="1" applyAlignment="1">
      <alignment vertical="center"/>
    </xf>
    <xf numFmtId="166" fontId="6" fillId="7" borderId="13" xfId="3" applyNumberFormat="1" applyFont="1" applyFill="1" applyBorder="1" applyAlignment="1">
      <alignment horizontal="center" vertical="center"/>
    </xf>
    <xf numFmtId="166" fontId="6" fillId="7" borderId="14" xfId="3" applyNumberFormat="1" applyFont="1" applyFill="1" applyBorder="1" applyAlignment="1">
      <alignment horizontal="center" vertical="center"/>
    </xf>
    <xf numFmtId="166" fontId="6" fillId="7" borderId="15" xfId="3" applyNumberFormat="1" applyFont="1" applyFill="1" applyBorder="1" applyAlignment="1">
      <alignment horizontal="center" vertical="center"/>
    </xf>
    <xf numFmtId="166" fontId="6" fillId="9" borderId="7" xfId="3" applyNumberFormat="1" applyFont="1" applyFill="1" applyBorder="1" applyAlignment="1">
      <alignment horizontal="center" vertical="center"/>
    </xf>
    <xf numFmtId="166" fontId="6" fillId="9" borderId="12" xfId="3" applyNumberFormat="1" applyFont="1" applyFill="1" applyBorder="1" applyAlignment="1">
      <alignment horizontal="center" vertical="center"/>
    </xf>
  </cellXfs>
  <cellStyles count="17">
    <cellStyle name="20% - Énfasis6 2" xfId="12" xr:uid="{00000000-0005-0000-0000-000000000000}"/>
    <cellStyle name="Borde de la tabla derecha" xfId="13" xr:uid="{00000000-0005-0000-0000-000001000000}"/>
    <cellStyle name="Borde de la tabla izquierda" xfId="15" xr:uid="{00000000-0005-0000-0000-000002000000}"/>
    <cellStyle name="Comma 2" xfId="1" xr:uid="{00000000-0005-0000-0000-000003000000}"/>
    <cellStyle name="Encabezado 1 2" xfId="5" xr:uid="{00000000-0005-0000-0000-000004000000}"/>
    <cellStyle name="Encabezado 2" xfId="6" xr:uid="{00000000-0005-0000-0000-000005000000}"/>
    <cellStyle name="Énfasis6 2" xfId="14" xr:uid="{00000000-0005-0000-0000-000006000000}"/>
    <cellStyle name="Fecha" xfId="11" xr:uid="{00000000-0005-0000-0000-000008000000}"/>
    <cellStyle name="Millares [0] 2" xfId="3" xr:uid="{00000000-0005-0000-0000-000009000000}"/>
    <cellStyle name="Moneda 2" xfId="10" xr:uid="{00000000-0005-0000-0000-00000A000000}"/>
    <cellStyle name="Normal" xfId="0" builtinId="0"/>
    <cellStyle name="Normal 2" xfId="2" xr:uid="{00000000-0005-0000-0000-00000C000000}"/>
    <cellStyle name="Normal 3" xfId="4" xr:uid="{00000000-0005-0000-0000-00000D000000}"/>
    <cellStyle name="tabla" xfId="16" xr:uid="{00000000-0005-0000-0000-00000E000000}"/>
    <cellStyle name="Texto de inicio" xfId="8" xr:uid="{00000000-0005-0000-0000-00000F000000}"/>
    <cellStyle name="Texto de la columna A" xfId="9" xr:uid="{00000000-0005-0000-0000-000010000000}"/>
    <cellStyle name="Título 4" xfId="7" xr:uid="{00000000-0005-0000-0000-00001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D03F7772-C5A6-4AF6-B18A-11413C269878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1B8CAB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E181E"/>
      <rgbColor rgb="00993366"/>
      <rgbColor rgb="00333399"/>
      <rgbColor rgb="00333333"/>
    </indexed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17587</xdr:colOff>
      <xdr:row>0</xdr:row>
      <xdr:rowOff>509954</xdr:rowOff>
    </xdr:from>
    <xdr:to>
      <xdr:col>31</xdr:col>
      <xdr:colOff>494061</xdr:colOff>
      <xdr:row>0</xdr:row>
      <xdr:rowOff>1122275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17F1CF-1355-41F6-8B9D-764BFB725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44147" y="509954"/>
          <a:ext cx="5970495" cy="62184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ersonalizado 1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7F25E-D95C-42A9-9A38-5049141C5E3E}">
  <sheetPr codeName="Hoja3">
    <tabColor rgb="FFFFFF00"/>
  </sheetPr>
  <dimension ref="A1:Y24"/>
  <sheetViews>
    <sheetView tabSelected="1" topLeftCell="N1" zoomScale="130" zoomScaleNormal="130" workbookViewId="0">
      <pane ySplit="1" topLeftCell="A4" activePane="bottomLeft" state="frozen"/>
      <selection activeCell="N1" sqref="N1"/>
      <selection pane="bottomLeft" activeCell="X17" sqref="X17"/>
    </sheetView>
  </sheetViews>
  <sheetFormatPr baseColWidth="10" defaultColWidth="11.42578125" defaultRowHeight="15" x14ac:dyDescent="0.25"/>
  <cols>
    <col min="1" max="1" width="5.140625" style="5" customWidth="1"/>
    <col min="2" max="2" width="12.42578125" style="6" bestFit="1" customWidth="1"/>
    <col min="3" max="3" width="85.28515625" style="7" customWidth="1"/>
    <col min="4" max="4" width="20.85546875" style="7" customWidth="1"/>
    <col min="5" max="5" width="36" style="8" customWidth="1"/>
    <col min="6" max="6" width="22.140625" style="7" hidden="1" customWidth="1"/>
    <col min="7" max="7" width="74.140625" style="9" hidden="1" customWidth="1"/>
    <col min="8" max="8" width="27.42578125" style="9" hidden="1" customWidth="1"/>
    <col min="9" max="9" width="25.140625" style="10" customWidth="1"/>
    <col min="10" max="10" width="28.5703125" style="11" customWidth="1"/>
    <col min="11" max="11" width="17.28515625" style="10" customWidth="1"/>
    <col min="12" max="12" width="25.42578125" style="10" customWidth="1"/>
    <col min="13" max="13" width="28.85546875" style="10" customWidth="1"/>
    <col min="14" max="14" width="15.140625" style="10" customWidth="1"/>
    <col min="15" max="15" width="17.7109375" style="10" customWidth="1"/>
    <col min="16" max="16" width="19.140625" style="10" customWidth="1"/>
    <col min="17" max="17" width="20" style="10" customWidth="1"/>
    <col min="18" max="18" width="15" style="12" customWidth="1"/>
    <col min="19" max="19" width="11.42578125" style="12"/>
    <col min="20" max="20" width="16.28515625" style="12" bestFit="1" customWidth="1"/>
    <col min="21" max="21" width="15.140625" style="12" bestFit="1" customWidth="1"/>
    <col min="22" max="22" width="12.85546875" style="13" customWidth="1"/>
    <col min="23" max="23" width="13.28515625" style="5" customWidth="1"/>
    <col min="24" max="24" width="35.140625" style="14" bestFit="1" customWidth="1"/>
    <col min="25" max="25" width="11.42578125" style="14"/>
    <col min="26" max="16384" width="11.42578125" style="5"/>
  </cols>
  <sheetData>
    <row r="1" spans="1:25" s="1" customFormat="1" ht="90" customHeight="1" x14ac:dyDescent="0.25">
      <c r="A1" s="2" t="s">
        <v>18</v>
      </c>
      <c r="B1" s="15" t="s">
        <v>0</v>
      </c>
      <c r="C1" s="15" t="s">
        <v>1</v>
      </c>
      <c r="D1" s="15" t="s">
        <v>4</v>
      </c>
      <c r="E1" s="15" t="s">
        <v>14</v>
      </c>
      <c r="F1" s="15" t="s">
        <v>15</v>
      </c>
      <c r="G1" s="16" t="s">
        <v>2</v>
      </c>
      <c r="H1" s="15" t="s">
        <v>3</v>
      </c>
      <c r="I1" s="15" t="s">
        <v>5</v>
      </c>
      <c r="J1" s="15" t="s">
        <v>6</v>
      </c>
      <c r="K1" s="15" t="s">
        <v>7</v>
      </c>
      <c r="L1" s="15" t="s">
        <v>8</v>
      </c>
      <c r="M1" s="15" t="s">
        <v>9</v>
      </c>
      <c r="N1" s="15" t="s">
        <v>10</v>
      </c>
      <c r="O1" s="15" t="s">
        <v>11</v>
      </c>
      <c r="P1" s="15" t="s">
        <v>12</v>
      </c>
      <c r="Q1" s="15" t="s">
        <v>13</v>
      </c>
      <c r="R1" s="17" t="s">
        <v>57</v>
      </c>
      <c r="S1" s="17" t="s">
        <v>58</v>
      </c>
      <c r="T1" s="17" t="s">
        <v>19</v>
      </c>
      <c r="U1" s="17" t="s">
        <v>20</v>
      </c>
      <c r="V1" s="18" t="s">
        <v>17</v>
      </c>
      <c r="W1" s="19" t="s">
        <v>59</v>
      </c>
      <c r="X1"/>
      <c r="Y1"/>
    </row>
    <row r="2" spans="1:25" s="1" customFormat="1" x14ac:dyDescent="0.25">
      <c r="A2" s="1">
        <v>7</v>
      </c>
      <c r="B2" s="20" t="s">
        <v>21</v>
      </c>
      <c r="C2" s="20" t="s">
        <v>22</v>
      </c>
      <c r="D2" s="20" t="s">
        <v>16</v>
      </c>
      <c r="E2" s="20">
        <v>9499</v>
      </c>
      <c r="F2" s="20"/>
      <c r="G2" s="20"/>
      <c r="H2" s="21"/>
      <c r="I2" s="22">
        <v>161968</v>
      </c>
      <c r="J2" s="22">
        <v>57243</v>
      </c>
      <c r="K2" s="22">
        <f>Ind_Eficiencia_ProcesoHC2026!$I2+Ind_Eficiencia_ProcesoHC2026!$J2</f>
        <v>219211</v>
      </c>
      <c r="L2" s="22">
        <v>17660</v>
      </c>
      <c r="M2" s="22">
        <v>0</v>
      </c>
      <c r="N2" s="22">
        <f>SUM(Ind_Eficiencia_ProcesoHC2026!$L2:$M2)</f>
        <v>17660</v>
      </c>
      <c r="O2" s="22">
        <v>201551</v>
      </c>
      <c r="P2" s="22">
        <v>2898</v>
      </c>
      <c r="Q2" s="22">
        <v>76126</v>
      </c>
      <c r="R2" s="23">
        <f>(Ind_Eficiencia_ProcesoHC2026!$K2-Ind_Eficiencia_ProcesoHC2026!$N2)</f>
        <v>201551</v>
      </c>
      <c r="S2" s="23">
        <f>R2-Ind_Eficiencia_ProcesoHC2026!$O2</f>
        <v>0</v>
      </c>
      <c r="T2" s="23">
        <v>187532871</v>
      </c>
      <c r="U2" s="23">
        <v>37506574</v>
      </c>
      <c r="V2" s="24">
        <f t="shared" ref="V2:V16" si="0">IF($U2=0,"INDETERMINADO",($T2/$U2)*100)</f>
        <v>500.00000266619924</v>
      </c>
      <c r="W2" s="37"/>
      <c r="X2"/>
      <c r="Y2"/>
    </row>
    <row r="3" spans="1:25" s="1" customFormat="1" x14ac:dyDescent="0.25">
      <c r="A3" s="1">
        <v>15</v>
      </c>
      <c r="B3" s="3" t="s">
        <v>24</v>
      </c>
      <c r="C3" s="3" t="s">
        <v>25</v>
      </c>
      <c r="D3" s="3" t="s">
        <v>16</v>
      </c>
      <c r="E3" s="3">
        <v>8899</v>
      </c>
      <c r="F3" s="3">
        <v>8559</v>
      </c>
      <c r="G3" s="3"/>
      <c r="H3" s="25"/>
      <c r="I3" s="26">
        <v>2674860</v>
      </c>
      <c r="J3" s="26">
        <v>38474</v>
      </c>
      <c r="K3" s="26">
        <f>Ind_Eficiencia_ProcesoHC2026!$I3+Ind_Eficiencia_ProcesoHC2026!$J3</f>
        <v>2713334</v>
      </c>
      <c r="L3" s="26">
        <v>61198</v>
      </c>
      <c r="M3" s="26">
        <v>1200000</v>
      </c>
      <c r="N3" s="26">
        <f>SUM(Ind_Eficiencia_ProcesoHC2026!$L3:$M3)</f>
        <v>1261198</v>
      </c>
      <c r="O3" s="26">
        <v>1452136</v>
      </c>
      <c r="P3" s="26">
        <v>3391</v>
      </c>
      <c r="Q3" s="26">
        <v>145423</v>
      </c>
      <c r="R3" s="27">
        <f>(Ind_Eficiencia_ProcesoHC2026!$K3-Ind_Eficiencia_ProcesoHC2026!$N3)</f>
        <v>1452136</v>
      </c>
      <c r="S3" s="27">
        <f>R3-Ind_Eficiencia_ProcesoHC2026!$O3</f>
        <v>0</v>
      </c>
      <c r="T3" s="27">
        <v>4284006870</v>
      </c>
      <c r="U3" s="27">
        <v>4561737379</v>
      </c>
      <c r="V3" s="27">
        <f t="shared" si="0"/>
        <v>93.911738315350306</v>
      </c>
      <c r="W3" s="38"/>
      <c r="X3"/>
      <c r="Y3"/>
    </row>
    <row r="4" spans="1:25" s="1" customFormat="1" x14ac:dyDescent="0.25">
      <c r="A4" s="1">
        <v>16</v>
      </c>
      <c r="B4" s="4" t="s">
        <v>26</v>
      </c>
      <c r="C4" s="4" t="s">
        <v>28</v>
      </c>
      <c r="D4" s="4" t="s">
        <v>27</v>
      </c>
      <c r="E4" s="4">
        <v>7020</v>
      </c>
      <c r="F4" s="4">
        <v>8230</v>
      </c>
      <c r="G4" s="4"/>
      <c r="H4" s="28"/>
      <c r="I4" s="29">
        <v>5023915</v>
      </c>
      <c r="J4" s="29">
        <v>243021</v>
      </c>
      <c r="K4" s="29">
        <f>Ind_Eficiencia_ProcesoHC2026!$I4+Ind_Eficiencia_ProcesoHC2026!$J4</f>
        <v>5266936</v>
      </c>
      <c r="L4" s="29">
        <v>72310</v>
      </c>
      <c r="M4" s="29">
        <v>0</v>
      </c>
      <c r="N4" s="29">
        <f>SUM(Ind_Eficiencia_ProcesoHC2026!$L4:$M4)</f>
        <v>72310</v>
      </c>
      <c r="O4" s="29">
        <v>5194626</v>
      </c>
      <c r="P4" s="29">
        <v>948545</v>
      </c>
      <c r="Q4" s="29">
        <v>553934</v>
      </c>
      <c r="R4" s="23">
        <f>(Ind_Eficiencia_ProcesoHC2026!$K4-Ind_Eficiencia_ProcesoHC2026!$N4)</f>
        <v>5194626</v>
      </c>
      <c r="S4" s="23">
        <f>R4-Ind_Eficiencia_ProcesoHC2026!$O4</f>
        <v>0</v>
      </c>
      <c r="T4" s="23">
        <v>950242000</v>
      </c>
      <c r="U4" s="23">
        <v>948545200</v>
      </c>
      <c r="V4" s="24">
        <f t="shared" si="0"/>
        <v>100.1788844643355</v>
      </c>
      <c r="W4" s="38"/>
      <c r="X4"/>
      <c r="Y4"/>
    </row>
    <row r="5" spans="1:25" s="1" customFormat="1" x14ac:dyDescent="0.25">
      <c r="A5" s="1">
        <v>17</v>
      </c>
      <c r="B5" s="3" t="s">
        <v>30</v>
      </c>
      <c r="C5" s="3" t="s">
        <v>29</v>
      </c>
      <c r="D5" s="3" t="s">
        <v>16</v>
      </c>
      <c r="E5" s="3">
        <v>9499</v>
      </c>
      <c r="F5" s="3">
        <v>8810</v>
      </c>
      <c r="G5" s="3"/>
      <c r="H5" s="25"/>
      <c r="I5" s="26">
        <v>6991409</v>
      </c>
      <c r="J5" s="26">
        <v>261732</v>
      </c>
      <c r="K5" s="26">
        <f>Ind_Eficiencia_ProcesoHC2026!$I5+Ind_Eficiencia_ProcesoHC2026!$J5</f>
        <v>7253141</v>
      </c>
      <c r="L5" s="26">
        <v>3386597</v>
      </c>
      <c r="M5" s="26">
        <v>0</v>
      </c>
      <c r="N5" s="26">
        <f>SUM(Ind_Eficiencia_ProcesoHC2026!$L5:$M5)</f>
        <v>3386597</v>
      </c>
      <c r="O5" s="26">
        <v>3866544</v>
      </c>
      <c r="P5" s="26">
        <v>2979</v>
      </c>
      <c r="Q5" s="26">
        <v>410338</v>
      </c>
      <c r="R5" s="27">
        <f>(Ind_Eficiencia_ProcesoHC2026!$K5-Ind_Eficiencia_ProcesoHC2026!$N5)</f>
        <v>3866544</v>
      </c>
      <c r="S5" s="27">
        <f>R5-Ind_Eficiencia_ProcesoHC2026!$O5</f>
        <v>0</v>
      </c>
      <c r="T5" s="27">
        <v>4366749189</v>
      </c>
      <c r="U5" s="27">
        <v>57525296</v>
      </c>
      <c r="V5" s="27">
        <f t="shared" si="0"/>
        <v>7591.0069006859176</v>
      </c>
      <c r="W5" s="38"/>
      <c r="X5"/>
      <c r="Y5"/>
    </row>
    <row r="6" spans="1:25" s="1" customFormat="1" x14ac:dyDescent="0.25">
      <c r="A6" s="1">
        <v>18</v>
      </c>
      <c r="B6" s="4" t="s">
        <v>32</v>
      </c>
      <c r="C6" s="4" t="s">
        <v>31</v>
      </c>
      <c r="D6" s="4"/>
      <c r="E6" s="4">
        <v>8560</v>
      </c>
      <c r="F6" s="4">
        <v>8559</v>
      </c>
      <c r="G6" s="4"/>
      <c r="H6" s="28"/>
      <c r="I6" s="29">
        <v>9393118</v>
      </c>
      <c r="J6" s="29">
        <v>878133</v>
      </c>
      <c r="K6" s="29">
        <f>Ind_Eficiencia_ProcesoHC2026!$I6+Ind_Eficiencia_ProcesoHC2026!$J6</f>
        <v>10271251</v>
      </c>
      <c r="L6" s="29">
        <v>2675265</v>
      </c>
      <c r="M6" s="29">
        <v>0</v>
      </c>
      <c r="N6" s="29">
        <f>SUM(Ind_Eficiencia_ProcesoHC2026!$L6:$M6)</f>
        <v>2675265</v>
      </c>
      <c r="O6" s="29">
        <v>7595986</v>
      </c>
      <c r="P6" s="29">
        <v>463616</v>
      </c>
      <c r="Q6" s="29">
        <v>626276</v>
      </c>
      <c r="R6" s="23">
        <f>(Ind_Eficiencia_ProcesoHC2026!$K6-Ind_Eficiencia_ProcesoHC2026!$N6)</f>
        <v>7595986</v>
      </c>
      <c r="S6" s="23">
        <f>R6-Ind_Eficiencia_ProcesoHC2026!$O6</f>
        <v>0</v>
      </c>
      <c r="T6" s="23">
        <v>4115765</v>
      </c>
      <c r="U6" s="23">
        <v>463616</v>
      </c>
      <c r="V6" s="24">
        <f t="shared" si="0"/>
        <v>887.75301111264491</v>
      </c>
      <c r="W6" s="38"/>
      <c r="X6"/>
      <c r="Y6"/>
    </row>
    <row r="7" spans="1:25" s="1" customFormat="1" x14ac:dyDescent="0.25">
      <c r="A7" s="1">
        <v>19</v>
      </c>
      <c r="B7" s="3" t="s">
        <v>33</v>
      </c>
      <c r="C7" s="3" t="s">
        <v>54</v>
      </c>
      <c r="D7" s="3" t="s">
        <v>34</v>
      </c>
      <c r="E7" s="3">
        <v>9499</v>
      </c>
      <c r="F7" s="3"/>
      <c r="G7" s="3"/>
      <c r="H7" s="25"/>
      <c r="I7" s="26">
        <v>74144000</v>
      </c>
      <c r="J7" s="26">
        <v>29129000</v>
      </c>
      <c r="K7" s="26">
        <f>Ind_Eficiencia_ProcesoHC2026!$I7+Ind_Eficiencia_ProcesoHC2026!$J7</f>
        <v>103273000</v>
      </c>
      <c r="L7" s="26">
        <v>0</v>
      </c>
      <c r="M7" s="26">
        <v>0</v>
      </c>
      <c r="N7" s="26">
        <f>SUM(Ind_Eficiencia_ProcesoHC2026!$L7:$M7)</f>
        <v>0</v>
      </c>
      <c r="O7" s="26">
        <v>103273000</v>
      </c>
      <c r="P7" s="26">
        <v>0</v>
      </c>
      <c r="Q7" s="26">
        <v>166000</v>
      </c>
      <c r="R7" s="27">
        <f>(Ind_Eficiencia_ProcesoHC2026!$K7-Ind_Eficiencia_ProcesoHC2026!$N7)</f>
        <v>103273000</v>
      </c>
      <c r="S7" s="27">
        <f>R7-Ind_Eficiencia_ProcesoHC2026!$O7</f>
        <v>0</v>
      </c>
      <c r="T7" s="27">
        <v>79739000</v>
      </c>
      <c r="U7" s="27">
        <f>79739000-1594950</f>
        <v>78144050</v>
      </c>
      <c r="V7" s="27">
        <f t="shared" si="0"/>
        <v>102.04103831321771</v>
      </c>
      <c r="W7" s="38"/>
      <c r="X7"/>
      <c r="Y7"/>
    </row>
    <row r="8" spans="1:25" s="1" customFormat="1" x14ac:dyDescent="0.25">
      <c r="A8" s="1">
        <v>20</v>
      </c>
      <c r="B8" s="4" t="s">
        <v>36</v>
      </c>
      <c r="C8" s="4" t="s">
        <v>35</v>
      </c>
      <c r="D8" s="4" t="s">
        <v>37</v>
      </c>
      <c r="E8" s="4">
        <v>9499</v>
      </c>
      <c r="F8" s="4"/>
      <c r="G8" s="4"/>
      <c r="H8" s="28"/>
      <c r="I8" s="29">
        <v>97000000</v>
      </c>
      <c r="J8" s="29">
        <v>115000000</v>
      </c>
      <c r="K8" s="29">
        <f>Ind_Eficiencia_ProcesoHC2026!$I8+Ind_Eficiencia_ProcesoHC2026!$J8</f>
        <v>212000000</v>
      </c>
      <c r="L8" s="29">
        <v>5000000</v>
      </c>
      <c r="M8" s="29">
        <v>129300000</v>
      </c>
      <c r="N8" s="29">
        <f>SUM(Ind_Eficiencia_ProcesoHC2026!$L8:$M8)</f>
        <v>134300000</v>
      </c>
      <c r="O8" s="29">
        <v>77700000</v>
      </c>
      <c r="P8" s="29">
        <v>200000</v>
      </c>
      <c r="Q8" s="29">
        <v>33000000</v>
      </c>
      <c r="R8" s="23">
        <f>(Ind_Eficiencia_ProcesoHC2026!$K8-Ind_Eficiencia_ProcesoHC2026!$N8)</f>
        <v>77700000</v>
      </c>
      <c r="S8" s="23">
        <f>R8-Ind_Eficiencia_ProcesoHC2026!$O8</f>
        <v>0</v>
      </c>
      <c r="T8" s="23">
        <v>12000000</v>
      </c>
      <c r="U8" s="23">
        <v>18000000</v>
      </c>
      <c r="V8" s="24">
        <f t="shared" si="0"/>
        <v>66.666666666666657</v>
      </c>
      <c r="W8" s="38"/>
      <c r="X8"/>
      <c r="Y8"/>
    </row>
    <row r="9" spans="1:25" s="1" customFormat="1" x14ac:dyDescent="0.25">
      <c r="A9" s="1">
        <v>21</v>
      </c>
      <c r="B9" s="3" t="s">
        <v>38</v>
      </c>
      <c r="C9" s="3" t="s">
        <v>39</v>
      </c>
      <c r="D9" s="3" t="s">
        <v>16</v>
      </c>
      <c r="E9" s="3">
        <v>9499</v>
      </c>
      <c r="F9" s="3">
        <v>8810</v>
      </c>
      <c r="G9" s="3"/>
      <c r="H9" s="25"/>
      <c r="I9" s="26">
        <v>25042450</v>
      </c>
      <c r="J9" s="26">
        <v>0</v>
      </c>
      <c r="K9" s="26">
        <f>Ind_Eficiencia_ProcesoHC2026!$I9+Ind_Eficiencia_ProcesoHC2026!$J9</f>
        <v>25042450</v>
      </c>
      <c r="L9" s="26">
        <v>5939174</v>
      </c>
      <c r="M9" s="26">
        <v>0</v>
      </c>
      <c r="N9" s="26">
        <f>SUM(Ind_Eficiencia_ProcesoHC2026!$L9:$M9)</f>
        <v>5939174</v>
      </c>
      <c r="O9" s="26">
        <v>19103276</v>
      </c>
      <c r="P9" s="26">
        <v>528348</v>
      </c>
      <c r="Q9" s="26">
        <v>463714</v>
      </c>
      <c r="R9" s="27">
        <f>(Ind_Eficiencia_ProcesoHC2026!$K9-Ind_Eficiencia_ProcesoHC2026!$N9)</f>
        <v>19103276</v>
      </c>
      <c r="S9" s="27">
        <f>R9-Ind_Eficiencia_ProcesoHC2026!$O9</f>
        <v>0</v>
      </c>
      <c r="T9" s="27">
        <v>28874723647</v>
      </c>
      <c r="U9" s="27">
        <v>482804921</v>
      </c>
      <c r="V9" s="27">
        <f t="shared" si="0"/>
        <v>5980.6191675084438</v>
      </c>
      <c r="W9" s="38"/>
      <c r="X9"/>
      <c r="Y9"/>
    </row>
    <row r="10" spans="1:25" s="1" customFormat="1" x14ac:dyDescent="0.25">
      <c r="A10" s="1">
        <v>22</v>
      </c>
      <c r="B10" s="4" t="s">
        <v>40</v>
      </c>
      <c r="C10" s="4" t="s">
        <v>41</v>
      </c>
      <c r="D10" s="4" t="s">
        <v>23</v>
      </c>
      <c r="E10" s="4">
        <v>9499</v>
      </c>
      <c r="F10" s="4"/>
      <c r="G10" s="4"/>
      <c r="H10" s="28"/>
      <c r="I10" s="29">
        <v>9343365</v>
      </c>
      <c r="J10" s="29">
        <v>1573170</v>
      </c>
      <c r="K10" s="29">
        <f>Ind_Eficiencia_ProcesoHC2026!$I10+Ind_Eficiencia_ProcesoHC2026!$J10</f>
        <v>10916535</v>
      </c>
      <c r="L10" s="29">
        <v>1379014</v>
      </c>
      <c r="M10" s="29">
        <v>5158197</v>
      </c>
      <c r="N10" s="29">
        <f>SUM(Ind_Eficiencia_ProcesoHC2026!$L10:$M10)</f>
        <v>6537211</v>
      </c>
      <c r="O10" s="29">
        <v>4379323</v>
      </c>
      <c r="P10" s="29">
        <v>206587</v>
      </c>
      <c r="Q10" s="29">
        <v>2026718</v>
      </c>
      <c r="R10" s="23">
        <f>(Ind_Eficiencia_ProcesoHC2026!$K10-Ind_Eficiencia_ProcesoHC2026!$N10)</f>
        <v>4379324</v>
      </c>
      <c r="S10" s="23">
        <f>R10-Ind_Eficiencia_ProcesoHC2026!$O10</f>
        <v>1</v>
      </c>
      <c r="T10" s="23">
        <v>12382914161</v>
      </c>
      <c r="U10" s="23">
        <v>1175979576</v>
      </c>
      <c r="V10" s="24">
        <f t="shared" si="0"/>
        <v>1052.9871788351536</v>
      </c>
      <c r="W10" s="38"/>
      <c r="X10"/>
      <c r="Y10"/>
    </row>
    <row r="11" spans="1:25" s="1" customFormat="1" x14ac:dyDescent="0.25">
      <c r="A11" s="1">
        <v>24</v>
      </c>
      <c r="B11" s="3" t="s">
        <v>42</v>
      </c>
      <c r="C11" s="3" t="s">
        <v>43</v>
      </c>
      <c r="D11" s="3" t="s">
        <v>16</v>
      </c>
      <c r="E11" s="3">
        <v>9499</v>
      </c>
      <c r="F11" s="3">
        <v>8210</v>
      </c>
      <c r="G11" s="3"/>
      <c r="H11" s="25"/>
      <c r="I11" s="26">
        <v>1203957</v>
      </c>
      <c r="J11" s="26">
        <v>146259</v>
      </c>
      <c r="K11" s="26">
        <f>Ind_Eficiencia_ProcesoHC2026!$I11+Ind_Eficiencia_ProcesoHC2026!$J11</f>
        <v>1350216</v>
      </c>
      <c r="L11" s="26">
        <v>60521</v>
      </c>
      <c r="M11" s="26">
        <v>0</v>
      </c>
      <c r="N11" s="26">
        <f>SUM(Ind_Eficiencia_ProcesoHC2026!$L11:$M11)</f>
        <v>60521</v>
      </c>
      <c r="O11" s="26">
        <v>1289695</v>
      </c>
      <c r="P11" s="26">
        <v>11250</v>
      </c>
      <c r="Q11" s="26">
        <v>143135</v>
      </c>
      <c r="R11" s="27">
        <f>(Ind_Eficiencia_ProcesoHC2026!$K11-Ind_Eficiencia_ProcesoHC2026!$N11)</f>
        <v>1289695</v>
      </c>
      <c r="S11" s="27">
        <f>R11-Ind_Eficiencia_ProcesoHC2026!$O11</f>
        <v>0</v>
      </c>
      <c r="T11" s="27">
        <v>5628475832</v>
      </c>
      <c r="U11" s="27">
        <v>3330753671</v>
      </c>
      <c r="V11" s="27">
        <f t="shared" si="0"/>
        <v>168.98505227227295</v>
      </c>
      <c r="W11" s="38"/>
      <c r="X11"/>
      <c r="Y11"/>
    </row>
    <row r="12" spans="1:25" s="1" customFormat="1" x14ac:dyDescent="0.25">
      <c r="A12" s="1">
        <v>25</v>
      </c>
      <c r="B12" s="4" t="s">
        <v>44</v>
      </c>
      <c r="C12" s="4" t="s">
        <v>45</v>
      </c>
      <c r="D12" s="4" t="s">
        <v>46</v>
      </c>
      <c r="E12" s="4">
        <v>9499</v>
      </c>
      <c r="F12" s="4">
        <v>8230</v>
      </c>
      <c r="G12" s="4"/>
      <c r="H12" s="28"/>
      <c r="I12" s="29">
        <v>271292</v>
      </c>
      <c r="J12" s="29">
        <v>83100</v>
      </c>
      <c r="K12" s="29">
        <f>Ind_Eficiencia_ProcesoHC2026!$I12+Ind_Eficiencia_ProcesoHC2026!$J12</f>
        <v>354392</v>
      </c>
      <c r="L12" s="29">
        <v>71080</v>
      </c>
      <c r="M12" s="29">
        <v>54312</v>
      </c>
      <c r="N12" s="29">
        <f>SUM(Ind_Eficiencia_ProcesoHC2026!$L12:$M12)</f>
        <v>125392</v>
      </c>
      <c r="O12" s="29">
        <v>229000</v>
      </c>
      <c r="P12" s="29">
        <v>1400</v>
      </c>
      <c r="Q12" s="29">
        <v>43200</v>
      </c>
      <c r="R12" s="23">
        <f>(Ind_Eficiencia_ProcesoHC2026!$K12-Ind_Eficiencia_ProcesoHC2026!$N12)</f>
        <v>229000</v>
      </c>
      <c r="S12" s="23">
        <f>R12-Ind_Eficiencia_ProcesoHC2026!$O12</f>
        <v>0</v>
      </c>
      <c r="T12" s="23">
        <v>281220000</v>
      </c>
      <c r="U12" s="23">
        <v>74100000</v>
      </c>
      <c r="V12" s="24">
        <f t="shared" si="0"/>
        <v>379.51417004048579</v>
      </c>
      <c r="W12" s="38"/>
      <c r="X12"/>
      <c r="Y12"/>
    </row>
    <row r="13" spans="1:25" s="1" customFormat="1" x14ac:dyDescent="0.25">
      <c r="A13" s="1">
        <v>26</v>
      </c>
      <c r="B13" s="3" t="s">
        <v>47</v>
      </c>
      <c r="C13" s="3" t="s">
        <v>48</v>
      </c>
      <c r="D13" s="3" t="s">
        <v>49</v>
      </c>
      <c r="E13" s="3">
        <v>9499</v>
      </c>
      <c r="F13" s="3"/>
      <c r="G13" s="3"/>
      <c r="H13" s="25"/>
      <c r="I13" s="26">
        <v>361990</v>
      </c>
      <c r="J13" s="26">
        <v>140150</v>
      </c>
      <c r="K13" s="26">
        <f>Ind_Eficiencia_ProcesoHC2026!$I13+Ind_Eficiencia_ProcesoHC2026!$J13</f>
        <v>502140</v>
      </c>
      <c r="L13" s="26">
        <v>27706</v>
      </c>
      <c r="M13" s="26">
        <v>0</v>
      </c>
      <c r="N13" s="26">
        <f>SUM(Ind_Eficiencia_ProcesoHC2026!$L13:$M13)</f>
        <v>27706</v>
      </c>
      <c r="O13" s="26">
        <v>474434</v>
      </c>
      <c r="P13" s="26">
        <v>15263</v>
      </c>
      <c r="Q13" s="26">
        <v>53451</v>
      </c>
      <c r="R13" s="27">
        <f>(Ind_Eficiencia_ProcesoHC2026!$K13-Ind_Eficiencia_ProcesoHC2026!$N13)</f>
        <v>474434</v>
      </c>
      <c r="S13" s="27">
        <f>R13-Ind_Eficiencia_ProcesoHC2026!$O13</f>
        <v>0</v>
      </c>
      <c r="T13" s="27">
        <v>52889953</v>
      </c>
      <c r="U13" s="27">
        <v>42121346</v>
      </c>
      <c r="V13" s="27">
        <f t="shared" si="0"/>
        <v>125.5656763675121</v>
      </c>
      <c r="W13" s="38"/>
      <c r="X13"/>
      <c r="Y13"/>
    </row>
    <row r="14" spans="1:25" s="1" customFormat="1" x14ac:dyDescent="0.25">
      <c r="A14" s="1">
        <v>27</v>
      </c>
      <c r="B14" s="4" t="s">
        <v>50</v>
      </c>
      <c r="C14" s="4" t="s">
        <v>51</v>
      </c>
      <c r="D14" s="4" t="s">
        <v>16</v>
      </c>
      <c r="E14" s="4">
        <v>8230</v>
      </c>
      <c r="F14" s="4"/>
      <c r="G14" s="4"/>
      <c r="H14" s="28"/>
      <c r="I14" s="29">
        <v>331235</v>
      </c>
      <c r="J14" s="29">
        <v>1782</v>
      </c>
      <c r="K14" s="29">
        <f>Ind_Eficiencia_ProcesoHC2026!$I14+Ind_Eficiencia_ProcesoHC2026!$J14</f>
        <v>333017</v>
      </c>
      <c r="L14" s="29">
        <v>24511</v>
      </c>
      <c r="M14" s="29">
        <v>0</v>
      </c>
      <c r="N14" s="29">
        <f>SUM(Ind_Eficiencia_ProcesoHC2026!$L14:$M14)</f>
        <v>24511</v>
      </c>
      <c r="O14" s="29">
        <v>308506</v>
      </c>
      <c r="P14" s="29">
        <v>14894</v>
      </c>
      <c r="Q14" s="29">
        <v>2127</v>
      </c>
      <c r="R14" s="23">
        <f>(Ind_Eficiencia_ProcesoHC2026!$K14-Ind_Eficiencia_ProcesoHC2026!$N14)</f>
        <v>308506</v>
      </c>
      <c r="S14" s="23">
        <f>R14-Ind_Eficiencia_ProcesoHC2026!$O14</f>
        <v>0</v>
      </c>
      <c r="T14" s="23">
        <v>4092735000</v>
      </c>
      <c r="U14" s="23">
        <v>11040000</v>
      </c>
      <c r="V14" s="24">
        <f t="shared" si="0"/>
        <v>37071.875</v>
      </c>
      <c r="W14" s="38"/>
      <c r="X14"/>
      <c r="Y14"/>
    </row>
    <row r="15" spans="1:25" s="1" customFormat="1" x14ac:dyDescent="0.25">
      <c r="A15" s="1">
        <v>30</v>
      </c>
      <c r="B15" s="3" t="s">
        <v>52</v>
      </c>
      <c r="C15" s="3" t="s">
        <v>53</v>
      </c>
      <c r="D15" s="3" t="s">
        <v>49</v>
      </c>
      <c r="E15" s="3">
        <v>9499</v>
      </c>
      <c r="F15" s="3">
        <v>9007</v>
      </c>
      <c r="G15" s="3"/>
      <c r="H15" s="25"/>
      <c r="I15" s="26">
        <v>90659</v>
      </c>
      <c r="J15" s="26">
        <v>19683</v>
      </c>
      <c r="K15" s="26">
        <f>Ind_Eficiencia_ProcesoHC2026!$I15+Ind_Eficiencia_ProcesoHC2026!$J15</f>
        <v>110342</v>
      </c>
      <c r="L15" s="26">
        <v>37601</v>
      </c>
      <c r="M15" s="26">
        <v>13000</v>
      </c>
      <c r="N15" s="26">
        <f>SUM(Ind_Eficiencia_ProcesoHC2026!$L15:$M15)</f>
        <v>50601</v>
      </c>
      <c r="O15" s="26">
        <v>59741</v>
      </c>
      <c r="P15" s="26">
        <v>26784</v>
      </c>
      <c r="Q15" s="26">
        <v>49741</v>
      </c>
      <c r="R15" s="27">
        <f>(Ind_Eficiencia_ProcesoHC2026!$K15-Ind_Eficiencia_ProcesoHC2026!$N15)</f>
        <v>59741</v>
      </c>
      <c r="S15" s="27">
        <f>R15-Ind_Eficiencia_ProcesoHC2026!$O15</f>
        <v>0</v>
      </c>
      <c r="T15" s="27">
        <v>352510778</v>
      </c>
      <c r="U15" s="27">
        <v>78142482</v>
      </c>
      <c r="V15" s="27">
        <f t="shared" si="0"/>
        <v>451.11285049788921</v>
      </c>
      <c r="W15" s="38"/>
      <c r="X15"/>
      <c r="Y15"/>
    </row>
    <row r="16" spans="1:25" s="1" customFormat="1" ht="15.75" thickBot="1" x14ac:dyDescent="0.3">
      <c r="A16" s="1">
        <v>35</v>
      </c>
      <c r="B16" s="4" t="s">
        <v>56</v>
      </c>
      <c r="C16" s="4" t="s">
        <v>55</v>
      </c>
      <c r="D16" s="4" t="s">
        <v>16</v>
      </c>
      <c r="E16" s="4">
        <v>9499</v>
      </c>
      <c r="F16" s="4"/>
      <c r="G16" s="4"/>
      <c r="H16" s="28"/>
      <c r="I16" s="29">
        <v>1091463472</v>
      </c>
      <c r="J16" s="29">
        <v>3317609385</v>
      </c>
      <c r="K16" s="29">
        <f>Ind_Eficiencia_ProcesoHC2026!$I16+Ind_Eficiencia_ProcesoHC2026!$J16</f>
        <v>4409072857</v>
      </c>
      <c r="L16" s="29">
        <v>773942864</v>
      </c>
      <c r="M16" s="29">
        <v>0</v>
      </c>
      <c r="N16" s="29">
        <f>SUM(Ind_Eficiencia_ProcesoHC2026!$L16:$M16)</f>
        <v>773942864</v>
      </c>
      <c r="O16" s="29">
        <v>3635129993</v>
      </c>
      <c r="P16" s="29">
        <v>82946694</v>
      </c>
      <c r="Q16" s="29">
        <v>375617368</v>
      </c>
      <c r="R16" s="23">
        <f>(Ind_Eficiencia_ProcesoHC2026!$K16-Ind_Eficiencia_ProcesoHC2026!$N16)</f>
        <v>3635129993</v>
      </c>
      <c r="S16" s="23">
        <f>R16-Ind_Eficiencia_ProcesoHC2026!$O16</f>
        <v>0</v>
      </c>
      <c r="T16" s="23">
        <v>20358510484</v>
      </c>
      <c r="U16" s="23">
        <v>436999447</v>
      </c>
      <c r="V16" s="24">
        <f t="shared" si="0"/>
        <v>4658.7039465979005</v>
      </c>
      <c r="W16" s="38"/>
      <c r="X16"/>
      <c r="Y16"/>
    </row>
    <row r="17" spans="1:25" s="1" customFormat="1" ht="15.75" thickBot="1" x14ac:dyDescent="0.3">
      <c r="A17" s="1">
        <v>39</v>
      </c>
      <c r="B17" s="4"/>
      <c r="C17" s="4"/>
      <c r="D17" s="4"/>
      <c r="E17" s="4"/>
      <c r="F17" s="4"/>
      <c r="G17" s="4"/>
      <c r="H17" s="28"/>
      <c r="I17" s="29"/>
      <c r="J17" s="29"/>
      <c r="K17" s="29">
        <f>Ind_Eficiencia_ProcesoHC2026!$I17+Ind_Eficiencia_ProcesoHC2026!$J17</f>
        <v>0</v>
      </c>
      <c r="L17" s="29"/>
      <c r="M17" s="29"/>
      <c r="N17" s="29">
        <f>SUM(Ind_Eficiencia_ProcesoHC2026!$L17:$M17)</f>
        <v>0</v>
      </c>
      <c r="O17" s="29"/>
      <c r="P17" s="29"/>
      <c r="Q17" s="29"/>
      <c r="R17" s="23"/>
      <c r="S17" s="23"/>
      <c r="T17" s="34" t="s">
        <v>60</v>
      </c>
      <c r="U17" s="35"/>
      <c r="V17" s="36"/>
      <c r="W17" s="33">
        <f>AVERAGE(V2:V16)</f>
        <v>3948.7280856229331</v>
      </c>
      <c r="X17"/>
      <c r="Y17"/>
    </row>
    <row r="18" spans="1:25" x14ac:dyDescent="0.25">
      <c r="T18" s="32" t="s">
        <v>61</v>
      </c>
      <c r="U18" s="30"/>
      <c r="V18" s="31"/>
      <c r="W18" s="33">
        <f>MEDIAN(V2:V16)</f>
        <v>451.11285049788921</v>
      </c>
    </row>
    <row r="19" spans="1:25" x14ac:dyDescent="0.25">
      <c r="T19" s="32" t="s">
        <v>62</v>
      </c>
      <c r="W19" s="33">
        <f>STDEV(V2:V16)</f>
        <v>9479.6936486276463</v>
      </c>
    </row>
    <row r="20" spans="1:25" x14ac:dyDescent="0.25">
      <c r="T20" s="32" t="s">
        <v>63</v>
      </c>
      <c r="W20" s="33">
        <f>PERCENTILE(V2:V16,0.05)</f>
        <v>85.738216820745208</v>
      </c>
    </row>
    <row r="21" spans="1:25" x14ac:dyDescent="0.25">
      <c r="T21" s="32" t="s">
        <v>64</v>
      </c>
      <c r="W21" s="33">
        <f>PERCENTILE(V2:V16,0.95)</f>
        <v>16435.26733048011</v>
      </c>
    </row>
    <row r="22" spans="1:25" x14ac:dyDescent="0.25">
      <c r="T22" s="32" t="s">
        <v>65</v>
      </c>
      <c r="W22" s="33">
        <f>(SUMIFS(V2:V16,V2:V16,"&gt;="&amp;W20,V2:V16,"&lt;="&amp;W21)+COUNTIF(V2:V16,"&lt;"&amp;W20)*W20+COUNTIF(V2:V16,"&gt;"&amp;W21)*W21)/COUNT(V2:V16)</f>
        <v>2574.2256776652116</v>
      </c>
    </row>
    <row r="23" spans="1:25" x14ac:dyDescent="0.25">
      <c r="T23" s="32" t="s">
        <v>66</v>
      </c>
      <c r="W23" s="33">
        <f>COUNT(V2:V16)</f>
        <v>15</v>
      </c>
    </row>
    <row r="24" spans="1:25" x14ac:dyDescent="0.25">
      <c r="T24" s="32" t="s">
        <v>67</v>
      </c>
      <c r="W24" s="33">
        <f>COUNTIF(V2:V16,"INDETERMINADO")</f>
        <v>0</v>
      </c>
    </row>
  </sheetData>
  <mergeCells count="2">
    <mergeCell ref="T17:V17"/>
    <mergeCell ref="W2:W16"/>
  </mergeCells>
  <phoneticPr fontId="14" type="noConversion"/>
  <conditionalFormatting sqref="B1">
    <cfRule type="duplicateValues" dxfId="3" priority="6"/>
  </conditionalFormatting>
  <conditionalFormatting sqref="B1:B1048576">
    <cfRule type="duplicateValues" dxfId="2" priority="1"/>
  </conditionalFormatting>
  <conditionalFormatting sqref="B1">
    <cfRule type="duplicateValues" dxfId="1" priority="126"/>
  </conditionalFormatting>
  <conditionalFormatting sqref="B2:B17">
    <cfRule type="duplicateValues" dxfId="0" priority="144"/>
  </conditionalFormatting>
  <pageMargins left="0.7" right="0.7" top="0.75" bottom="0.75" header="0.3" footer="0.3"/>
  <pageSetup paperSize="9" orientation="portrait" r:id="rId1"/>
  <ignoredErrors>
    <ignoredError sqref="V2 V3:V10 V11:V14 V15 V16" calculatedColumn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Ind_Eficiencia_ProcesoHC2026</vt:lpstr>
      <vt:lpstr>Ind_Eficiencia_ProcesoHC2026!Criterios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Consulting</dc:creator>
  <cp:lastModifiedBy>MIPCW11</cp:lastModifiedBy>
  <cp:lastPrinted>2020-06-09T19:08:14Z</cp:lastPrinted>
  <dcterms:created xsi:type="dcterms:W3CDTF">2019-06-14T20:22:31Z</dcterms:created>
  <dcterms:modified xsi:type="dcterms:W3CDTF">2026-09-09T19:19:18Z</dcterms:modified>
</cp:coreProperties>
</file>