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nia.davila\Downloads\"/>
    </mc:Choice>
  </mc:AlternateContent>
  <xr:revisionPtr revIDLastSave="0" documentId="13_ncr:1_{FA1FB707-4DE7-49F2-AFF9-0E13F7B71680}" xr6:coauthVersionLast="47" xr6:coauthVersionMax="47" xr10:uidLastSave="{00000000-0000-0000-0000-000000000000}"/>
  <bookViews>
    <workbookView xWindow="-120" yWindow="-120" windowWidth="24240" windowHeight="13140" activeTab="1" xr2:uid="{0E289D25-110F-442D-A484-B6E712EB48AB}"/>
  </bookViews>
  <sheets>
    <sheet name="29 a 31 Diciembre 2026" sheetId="1" r:id="rId1"/>
    <sheet name="De enero a mayo de 2027" sheetId="2" r:id="rId2"/>
    <sheet name="1 al 28 de junio 2027" sheetId="3" r:id="rId3"/>
  </sheets>
  <definedNames>
    <definedName name="_xlnm._FilterDatabase" localSheetId="2" hidden="1">'1 al 28 de junio 2027'!$B$13:$N$51</definedName>
    <definedName name="_xlnm._FilterDatabase" localSheetId="0" hidden="1">'29 a 31 Diciembre 2026'!$A$13:$T$51</definedName>
    <definedName name="_xlnm._FilterDatabase" localSheetId="1" hidden="1">'De enero a mayo de 2027'!$A$13:$T$51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3" i="2" l="1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N54" i="1"/>
  <c r="H15" i="3" l="1"/>
  <c r="Q4" i="3" l="1"/>
  <c r="Q1" i="3" l="1"/>
  <c r="Q1" i="2"/>
  <c r="K51" i="1"/>
  <c r="L51" i="1" s="1"/>
  <c r="M51" i="1" s="1"/>
  <c r="N51" i="1" s="1"/>
  <c r="Q51" i="1"/>
  <c r="Q52" i="1" s="1"/>
  <c r="R54" i="3"/>
  <c r="R55" i="3" s="1"/>
  <c r="R61" i="3" s="1"/>
  <c r="G15" i="3"/>
  <c r="G14" i="3"/>
  <c r="G6" i="3"/>
  <c r="R15" i="3"/>
  <c r="R38" i="3" s="1"/>
  <c r="G38" i="3" s="1"/>
  <c r="R16" i="3"/>
  <c r="G16" i="3" s="1"/>
  <c r="R51" i="3"/>
  <c r="G51" i="3" s="1"/>
  <c r="K51" i="3" s="1"/>
  <c r="R48" i="3"/>
  <c r="G48" i="3" s="1"/>
  <c r="R47" i="3"/>
  <c r="G47" i="3" s="1"/>
  <c r="R46" i="3"/>
  <c r="G46" i="3" s="1"/>
  <c r="R45" i="3"/>
  <c r="G45" i="3" s="1"/>
  <c r="R44" i="3"/>
  <c r="G44" i="3" s="1"/>
  <c r="R43" i="3"/>
  <c r="G43" i="3" s="1"/>
  <c r="R42" i="3"/>
  <c r="G42" i="3" s="1"/>
  <c r="R41" i="3"/>
  <c r="G41" i="3" s="1"/>
  <c r="R40" i="3"/>
  <c r="G40" i="3" s="1"/>
  <c r="R39" i="3"/>
  <c r="G39" i="3" s="1"/>
  <c r="R37" i="3"/>
  <c r="G37" i="3" s="1"/>
  <c r="R36" i="3"/>
  <c r="G36" i="3" s="1"/>
  <c r="R35" i="3"/>
  <c r="G35" i="3" s="1"/>
  <c r="R34" i="3"/>
  <c r="G34" i="3" s="1"/>
  <c r="R33" i="3"/>
  <c r="G33" i="3" s="1"/>
  <c r="R32" i="3"/>
  <c r="G32" i="3" s="1"/>
  <c r="R31" i="3"/>
  <c r="G31" i="3" s="1"/>
  <c r="R30" i="3"/>
  <c r="G30" i="3" s="1"/>
  <c r="R29" i="3"/>
  <c r="G29" i="3" s="1"/>
  <c r="R28" i="3"/>
  <c r="G28" i="3" s="1"/>
  <c r="R27" i="3"/>
  <c r="G27" i="3" s="1"/>
  <c r="R26" i="3"/>
  <c r="G26" i="3" s="1"/>
  <c r="R24" i="3"/>
  <c r="G24" i="3" s="1"/>
  <c r="R23" i="3"/>
  <c r="G23" i="3" s="1"/>
  <c r="R22" i="3"/>
  <c r="G22" i="3" s="1"/>
  <c r="R21" i="3"/>
  <c r="G21" i="3" s="1"/>
  <c r="R20" i="3"/>
  <c r="G20" i="3" s="1"/>
  <c r="R19" i="3"/>
  <c r="G19" i="3" s="1"/>
  <c r="R18" i="3"/>
  <c r="G18" i="3" s="1"/>
  <c r="R17" i="3"/>
  <c r="G17" i="3" s="1"/>
  <c r="G51" i="2"/>
  <c r="K51" i="2" s="1"/>
  <c r="L51" i="2" s="1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6" i="2"/>
  <c r="G14" i="2"/>
  <c r="Q3" i="3"/>
  <c r="Q3" i="2"/>
  <c r="Q3" i="1"/>
  <c r="Q4" i="1" s="1"/>
  <c r="S3" i="1" s="1"/>
  <c r="S4" i="1" s="1"/>
  <c r="M51" i="2" l="1"/>
  <c r="N51" i="2" s="1"/>
  <c r="Q4" i="2"/>
  <c r="R3" i="1"/>
  <c r="R4" i="1" s="1"/>
  <c r="L51" i="3"/>
  <c r="M51" i="3" s="1"/>
  <c r="N51" i="3" s="1"/>
  <c r="R25" i="3"/>
  <c r="G25" i="3" s="1"/>
  <c r="R3" i="3"/>
  <c r="R4" i="3" s="1"/>
  <c r="S3" i="3"/>
  <c r="S4" i="3" s="1"/>
  <c r="R3" i="2"/>
  <c r="R4" i="2" s="1"/>
  <c r="H17" i="2" s="1"/>
  <c r="J17" i="2" s="1"/>
  <c r="K17" i="2" s="1"/>
  <c r="S3" i="2"/>
  <c r="S4" i="2" s="1"/>
  <c r="H37" i="2" l="1"/>
  <c r="J37" i="2" s="1"/>
  <c r="K37" i="2" s="1"/>
  <c r="Q57" i="1"/>
  <c r="H18" i="1"/>
  <c r="J18" i="1" s="1"/>
  <c r="K18" i="1" s="1"/>
  <c r="H22" i="1"/>
  <c r="J22" i="1" s="1"/>
  <c r="K22" i="1" s="1"/>
  <c r="L22" i="1" s="1"/>
  <c r="M22" i="1" s="1"/>
  <c r="N22" i="1" s="1"/>
  <c r="H26" i="1"/>
  <c r="H30" i="1"/>
  <c r="J30" i="1" s="1"/>
  <c r="K30" i="1" s="1"/>
  <c r="L30" i="1" s="1"/>
  <c r="M30" i="1" s="1"/>
  <c r="N30" i="1" s="1"/>
  <c r="H34" i="1"/>
  <c r="H38" i="1"/>
  <c r="J38" i="1" s="1"/>
  <c r="K38" i="1" s="1"/>
  <c r="L38" i="1" s="1"/>
  <c r="M38" i="1" s="1"/>
  <c r="N38" i="1" s="1"/>
  <c r="H42" i="1"/>
  <c r="J42" i="1" s="1"/>
  <c r="K42" i="1" s="1"/>
  <c r="L42" i="1" s="1"/>
  <c r="M42" i="1" s="1"/>
  <c r="N42" i="1" s="1"/>
  <c r="H46" i="1"/>
  <c r="J46" i="1" s="1"/>
  <c r="K46" i="1" s="1"/>
  <c r="L46" i="1" s="1"/>
  <c r="M46" i="1" s="1"/>
  <c r="N46" i="1" s="1"/>
  <c r="H15" i="1"/>
  <c r="J15" i="1" s="1"/>
  <c r="K15" i="1" s="1"/>
  <c r="L15" i="1" s="1"/>
  <c r="M15" i="1" s="1"/>
  <c r="N15" i="1" s="1"/>
  <c r="H19" i="1"/>
  <c r="J19" i="1" s="1"/>
  <c r="K19" i="1" s="1"/>
  <c r="L19" i="1" s="1"/>
  <c r="M19" i="1" s="1"/>
  <c r="N19" i="1" s="1"/>
  <c r="H23" i="1"/>
  <c r="J23" i="1" s="1"/>
  <c r="K23" i="1" s="1"/>
  <c r="H27" i="1"/>
  <c r="J27" i="1" s="1"/>
  <c r="K27" i="1" s="1"/>
  <c r="L27" i="1" s="1"/>
  <c r="M27" i="1" s="1"/>
  <c r="N27" i="1" s="1"/>
  <c r="H31" i="1"/>
  <c r="J31" i="1" s="1"/>
  <c r="K31" i="1" s="1"/>
  <c r="H35" i="1"/>
  <c r="J35" i="1" s="1"/>
  <c r="K35" i="1" s="1"/>
  <c r="L35" i="1" s="1"/>
  <c r="M35" i="1" s="1"/>
  <c r="N35" i="1" s="1"/>
  <c r="H39" i="1"/>
  <c r="J39" i="1" s="1"/>
  <c r="K39" i="1" s="1"/>
  <c r="L39" i="1" s="1"/>
  <c r="M39" i="1" s="1"/>
  <c r="N39" i="1" s="1"/>
  <c r="H43" i="1"/>
  <c r="J43" i="1" s="1"/>
  <c r="K43" i="1" s="1"/>
  <c r="H47" i="1"/>
  <c r="J47" i="1" s="1"/>
  <c r="K47" i="1" s="1"/>
  <c r="H6" i="1"/>
  <c r="H16" i="1"/>
  <c r="J16" i="1" s="1"/>
  <c r="K16" i="1" s="1"/>
  <c r="L16" i="1" s="1"/>
  <c r="M16" i="1" s="1"/>
  <c r="N16" i="1" s="1"/>
  <c r="H20" i="1"/>
  <c r="J20" i="1" s="1"/>
  <c r="K20" i="1" s="1"/>
  <c r="L20" i="1" s="1"/>
  <c r="M20" i="1" s="1"/>
  <c r="N20" i="1" s="1"/>
  <c r="H24" i="1"/>
  <c r="J24" i="1" s="1"/>
  <c r="K24" i="1" s="1"/>
  <c r="L24" i="1" s="1"/>
  <c r="M24" i="1" s="1"/>
  <c r="N24" i="1" s="1"/>
  <c r="H28" i="1"/>
  <c r="J28" i="1" s="1"/>
  <c r="K28" i="1" s="1"/>
  <c r="L28" i="1" s="1"/>
  <c r="M28" i="1" s="1"/>
  <c r="N28" i="1" s="1"/>
  <c r="H32" i="1"/>
  <c r="J32" i="1" s="1"/>
  <c r="K32" i="1" s="1"/>
  <c r="L32" i="1" s="1"/>
  <c r="M32" i="1" s="1"/>
  <c r="N32" i="1" s="1"/>
  <c r="H36" i="1"/>
  <c r="J36" i="1" s="1"/>
  <c r="K36" i="1" s="1"/>
  <c r="L36" i="1" s="1"/>
  <c r="M36" i="1" s="1"/>
  <c r="N36" i="1" s="1"/>
  <c r="H40" i="1"/>
  <c r="J40" i="1" s="1"/>
  <c r="K40" i="1" s="1"/>
  <c r="L40" i="1" s="1"/>
  <c r="M40" i="1" s="1"/>
  <c r="N40" i="1" s="1"/>
  <c r="H44" i="1"/>
  <c r="J44" i="1" s="1"/>
  <c r="K44" i="1" s="1"/>
  <c r="L44" i="1" s="1"/>
  <c r="M44" i="1" s="1"/>
  <c r="N44" i="1" s="1"/>
  <c r="H48" i="1"/>
  <c r="J48" i="1" s="1"/>
  <c r="K48" i="1" s="1"/>
  <c r="L48" i="1" s="1"/>
  <c r="M48" i="1" s="1"/>
  <c r="N48" i="1" s="1"/>
  <c r="H17" i="1"/>
  <c r="J17" i="1" s="1"/>
  <c r="K17" i="1" s="1"/>
  <c r="L17" i="1" s="1"/>
  <c r="M17" i="1" s="1"/>
  <c r="N17" i="1" s="1"/>
  <c r="H21" i="1"/>
  <c r="J21" i="1" s="1"/>
  <c r="K21" i="1" s="1"/>
  <c r="L21" i="1" s="1"/>
  <c r="M21" i="1" s="1"/>
  <c r="N21" i="1" s="1"/>
  <c r="H25" i="1"/>
  <c r="J25" i="1" s="1"/>
  <c r="K25" i="1" s="1"/>
  <c r="L25" i="1" s="1"/>
  <c r="M25" i="1" s="1"/>
  <c r="N25" i="1" s="1"/>
  <c r="H29" i="1"/>
  <c r="J29" i="1" s="1"/>
  <c r="K29" i="1" s="1"/>
  <c r="L29" i="1" s="1"/>
  <c r="M29" i="1" s="1"/>
  <c r="N29" i="1" s="1"/>
  <c r="H33" i="1"/>
  <c r="J33" i="1" s="1"/>
  <c r="K33" i="1" s="1"/>
  <c r="L33" i="1" s="1"/>
  <c r="M33" i="1" s="1"/>
  <c r="N33" i="1" s="1"/>
  <c r="H37" i="1"/>
  <c r="J37" i="1" s="1"/>
  <c r="K37" i="1" s="1"/>
  <c r="L37" i="1" s="1"/>
  <c r="M37" i="1" s="1"/>
  <c r="N37" i="1" s="1"/>
  <c r="H41" i="1"/>
  <c r="J41" i="1" s="1"/>
  <c r="K41" i="1" s="1"/>
  <c r="L41" i="1" s="1"/>
  <c r="M41" i="1" s="1"/>
  <c r="N41" i="1" s="1"/>
  <c r="H45" i="1"/>
  <c r="J45" i="1" s="1"/>
  <c r="K45" i="1" s="1"/>
  <c r="L45" i="1" s="1"/>
  <c r="M45" i="1" s="1"/>
  <c r="N45" i="1" s="1"/>
  <c r="H14" i="1"/>
  <c r="J14" i="1" s="1"/>
  <c r="K14" i="1" s="1"/>
  <c r="L14" i="1" s="1"/>
  <c r="M14" i="1" s="1"/>
  <c r="L31" i="1"/>
  <c r="M31" i="1" s="1"/>
  <c r="N31" i="1"/>
  <c r="L23" i="1"/>
  <c r="M23" i="1" s="1"/>
  <c r="N23" i="1" s="1"/>
  <c r="H45" i="3"/>
  <c r="H41" i="3"/>
  <c r="H37" i="3"/>
  <c r="H33" i="3"/>
  <c r="H29" i="3"/>
  <c r="J29" i="3" s="1"/>
  <c r="K29" i="3" s="1"/>
  <c r="L29" i="3" s="1"/>
  <c r="M29" i="3" s="1"/>
  <c r="H25" i="3"/>
  <c r="J25" i="3" s="1"/>
  <c r="K25" i="3" s="1"/>
  <c r="L25" i="3" s="1"/>
  <c r="M25" i="3" s="1"/>
  <c r="N25" i="3" s="1"/>
  <c r="H21" i="3"/>
  <c r="J21" i="3" s="1"/>
  <c r="K21" i="3" s="1"/>
  <c r="L21" i="3" s="1"/>
  <c r="M21" i="3" s="1"/>
  <c r="H17" i="3"/>
  <c r="H6" i="3"/>
  <c r="J6" i="3" s="1"/>
  <c r="K6" i="3" s="1"/>
  <c r="H48" i="3"/>
  <c r="J48" i="3" s="1"/>
  <c r="K48" i="3" s="1"/>
  <c r="L48" i="3" s="1"/>
  <c r="M48" i="3" s="1"/>
  <c r="N48" i="3" s="1"/>
  <c r="H44" i="3"/>
  <c r="J44" i="3" s="1"/>
  <c r="K44" i="3" s="1"/>
  <c r="H40" i="3"/>
  <c r="J40" i="3" s="1"/>
  <c r="K40" i="3" s="1"/>
  <c r="L40" i="3" s="1"/>
  <c r="H36" i="3"/>
  <c r="J36" i="3" s="1"/>
  <c r="K36" i="3" s="1"/>
  <c r="L36" i="3" s="1"/>
  <c r="M36" i="3" s="1"/>
  <c r="N36" i="3" s="1"/>
  <c r="H32" i="3"/>
  <c r="J32" i="3" s="1"/>
  <c r="K32" i="3" s="1"/>
  <c r="H28" i="3"/>
  <c r="J28" i="3" s="1"/>
  <c r="K28" i="3" s="1"/>
  <c r="L28" i="3" s="1"/>
  <c r="M28" i="3" s="1"/>
  <c r="N28" i="3" s="1"/>
  <c r="H24" i="3"/>
  <c r="J24" i="3" s="1"/>
  <c r="K24" i="3" s="1"/>
  <c r="H20" i="3"/>
  <c r="J20" i="3" s="1"/>
  <c r="K20" i="3" s="1"/>
  <c r="L20" i="3" s="1"/>
  <c r="M20" i="3" s="1"/>
  <c r="N20" i="3" s="1"/>
  <c r="H16" i="3"/>
  <c r="J16" i="3" s="1"/>
  <c r="K16" i="3" s="1"/>
  <c r="L16" i="3" s="1"/>
  <c r="M16" i="3" s="1"/>
  <c r="N16" i="3" s="1"/>
  <c r="H47" i="3"/>
  <c r="H43" i="3"/>
  <c r="J43" i="3" s="1"/>
  <c r="K43" i="3" s="1"/>
  <c r="L43" i="3" s="1"/>
  <c r="M43" i="3" s="1"/>
  <c r="H39" i="3"/>
  <c r="J39" i="3" s="1"/>
  <c r="K39" i="3" s="1"/>
  <c r="L39" i="3" s="1"/>
  <c r="M39" i="3" s="1"/>
  <c r="H35" i="3"/>
  <c r="J35" i="3" s="1"/>
  <c r="K35" i="3" s="1"/>
  <c r="L35" i="3" s="1"/>
  <c r="H31" i="3"/>
  <c r="H27" i="3"/>
  <c r="J27" i="3" s="1"/>
  <c r="K27" i="3" s="1"/>
  <c r="L27" i="3" s="1"/>
  <c r="M27" i="3" s="1"/>
  <c r="N27" i="3" s="1"/>
  <c r="H23" i="3"/>
  <c r="H19" i="3"/>
  <c r="J19" i="3" s="1"/>
  <c r="K19" i="3" s="1"/>
  <c r="L19" i="3" s="1"/>
  <c r="M19" i="3" s="1"/>
  <c r="N19" i="3" s="1"/>
  <c r="J15" i="3"/>
  <c r="K15" i="3" s="1"/>
  <c r="L15" i="3" s="1"/>
  <c r="M15" i="3" s="1"/>
  <c r="H46" i="3"/>
  <c r="J46" i="3" s="1"/>
  <c r="K46" i="3" s="1"/>
  <c r="H42" i="3"/>
  <c r="J42" i="3" s="1"/>
  <c r="K42" i="3" s="1"/>
  <c r="H38" i="3"/>
  <c r="J38" i="3" s="1"/>
  <c r="K38" i="3" s="1"/>
  <c r="L38" i="3" s="1"/>
  <c r="M38" i="3" s="1"/>
  <c r="N38" i="3" s="1"/>
  <c r="H34" i="3"/>
  <c r="J34" i="3" s="1"/>
  <c r="K34" i="3" s="1"/>
  <c r="H30" i="3"/>
  <c r="J30" i="3" s="1"/>
  <c r="K30" i="3" s="1"/>
  <c r="L30" i="3" s="1"/>
  <c r="M30" i="3" s="1"/>
  <c r="N30" i="3" s="1"/>
  <c r="H26" i="3"/>
  <c r="J26" i="3" s="1"/>
  <c r="K26" i="3" s="1"/>
  <c r="H22" i="3"/>
  <c r="J22" i="3" s="1"/>
  <c r="K22" i="3" s="1"/>
  <c r="L22" i="3" s="1"/>
  <c r="M22" i="3" s="1"/>
  <c r="N22" i="3" s="1"/>
  <c r="H18" i="3"/>
  <c r="J18" i="3" s="1"/>
  <c r="K18" i="3" s="1"/>
  <c r="H14" i="3"/>
  <c r="J14" i="3" s="1"/>
  <c r="K14" i="3" s="1"/>
  <c r="L14" i="3" s="1"/>
  <c r="M14" i="3" s="1"/>
  <c r="N14" i="3" s="1"/>
  <c r="H14" i="2"/>
  <c r="J14" i="2" s="1"/>
  <c r="K14" i="2" s="1"/>
  <c r="L14" i="2" s="1"/>
  <c r="M14" i="2" s="1"/>
  <c r="N14" i="2" s="1"/>
  <c r="H44" i="2"/>
  <c r="J44" i="2" s="1"/>
  <c r="K44" i="2" s="1"/>
  <c r="L44" i="2" s="1"/>
  <c r="M44" i="2" s="1"/>
  <c r="N44" i="2" s="1"/>
  <c r="H39" i="2"/>
  <c r="J39" i="2" s="1"/>
  <c r="K39" i="2" s="1"/>
  <c r="L39" i="2" s="1"/>
  <c r="H34" i="2"/>
  <c r="J34" i="2" s="1"/>
  <c r="K34" i="2" s="1"/>
  <c r="L34" i="2" s="1"/>
  <c r="N34" i="2" s="1"/>
  <c r="H28" i="2"/>
  <c r="J28" i="2" s="1"/>
  <c r="K28" i="2" s="1"/>
  <c r="L28" i="2" s="1"/>
  <c r="N28" i="2" s="1"/>
  <c r="H23" i="2"/>
  <c r="J23" i="2" s="1"/>
  <c r="K23" i="2" s="1"/>
  <c r="L23" i="2" s="1"/>
  <c r="H18" i="2"/>
  <c r="J18" i="2" s="1"/>
  <c r="K18" i="2" s="1"/>
  <c r="L18" i="2" s="1"/>
  <c r="M18" i="2" s="1"/>
  <c r="N18" i="2" s="1"/>
  <c r="H47" i="2"/>
  <c r="J47" i="2" s="1"/>
  <c r="K47" i="2" s="1"/>
  <c r="L47" i="2" s="1"/>
  <c r="M47" i="2" s="1"/>
  <c r="H42" i="2"/>
  <c r="J42" i="2" s="1"/>
  <c r="K42" i="2" s="1"/>
  <c r="L42" i="2" s="1"/>
  <c r="N42" i="2" s="1"/>
  <c r="H31" i="2"/>
  <c r="J31" i="2" s="1"/>
  <c r="K31" i="2" s="1"/>
  <c r="H20" i="2"/>
  <c r="J20" i="2" s="1"/>
  <c r="K20" i="2" s="1"/>
  <c r="L20" i="2" s="1"/>
  <c r="M20" i="2" s="1"/>
  <c r="N20" i="2" s="1"/>
  <c r="H35" i="2"/>
  <c r="J35" i="2" s="1"/>
  <c r="K35" i="2" s="1"/>
  <c r="L35" i="2" s="1"/>
  <c r="H24" i="2"/>
  <c r="J24" i="2" s="1"/>
  <c r="K24" i="2" s="1"/>
  <c r="L24" i="2" s="1"/>
  <c r="N24" i="2" s="1"/>
  <c r="H48" i="2"/>
  <c r="J48" i="2" s="1"/>
  <c r="K48" i="2" s="1"/>
  <c r="L48" i="2" s="1"/>
  <c r="M48" i="2" s="1"/>
  <c r="N48" i="2" s="1"/>
  <c r="H43" i="2"/>
  <c r="J43" i="2" s="1"/>
  <c r="K43" i="2" s="1"/>
  <c r="H38" i="2"/>
  <c r="J38" i="2" s="1"/>
  <c r="K38" i="2" s="1"/>
  <c r="L38" i="2" s="1"/>
  <c r="N38" i="2" s="1"/>
  <c r="H32" i="2"/>
  <c r="J32" i="2" s="1"/>
  <c r="K32" i="2" s="1"/>
  <c r="L32" i="2" s="1"/>
  <c r="N32" i="2" s="1"/>
  <c r="H27" i="2"/>
  <c r="J27" i="2" s="1"/>
  <c r="K27" i="2" s="1"/>
  <c r="L27" i="2" s="1"/>
  <c r="N27" i="2" s="1"/>
  <c r="H22" i="2"/>
  <c r="J22" i="2" s="1"/>
  <c r="K22" i="2" s="1"/>
  <c r="L22" i="2" s="1"/>
  <c r="M22" i="2" s="1"/>
  <c r="N22" i="2" s="1"/>
  <c r="H16" i="2"/>
  <c r="J16" i="2" s="1"/>
  <c r="K16" i="2" s="1"/>
  <c r="L16" i="2" s="1"/>
  <c r="M16" i="2" s="1"/>
  <c r="N16" i="2" s="1"/>
  <c r="H36" i="2"/>
  <c r="J36" i="2" s="1"/>
  <c r="K36" i="2" s="1"/>
  <c r="L36" i="2" s="1"/>
  <c r="N36" i="2" s="1"/>
  <c r="H26" i="2"/>
  <c r="J26" i="2" s="1"/>
  <c r="K26" i="2" s="1"/>
  <c r="L26" i="2" s="1"/>
  <c r="N26" i="2" s="1"/>
  <c r="H15" i="2"/>
  <c r="J15" i="2" s="1"/>
  <c r="K15" i="2" s="1"/>
  <c r="L15" i="2" s="1"/>
  <c r="M15" i="2" s="1"/>
  <c r="N15" i="2" s="1"/>
  <c r="H46" i="2"/>
  <c r="J46" i="2" s="1"/>
  <c r="K46" i="2" s="1"/>
  <c r="L46" i="2" s="1"/>
  <c r="M46" i="2" s="1"/>
  <c r="N46" i="2" s="1"/>
  <c r="H40" i="2"/>
  <c r="J40" i="2" s="1"/>
  <c r="K40" i="2" s="1"/>
  <c r="H30" i="2"/>
  <c r="J30" i="2" s="1"/>
  <c r="K30" i="2" s="1"/>
  <c r="H19" i="2"/>
  <c r="J19" i="2" s="1"/>
  <c r="K19" i="2" s="1"/>
  <c r="L19" i="2" s="1"/>
  <c r="M19" i="2" s="1"/>
  <c r="H45" i="2"/>
  <c r="J45" i="2" s="1"/>
  <c r="K45" i="2" s="1"/>
  <c r="L45" i="2" s="1"/>
  <c r="M45" i="2" s="1"/>
  <c r="H25" i="2"/>
  <c r="J25" i="2" s="1"/>
  <c r="K25" i="2" s="1"/>
  <c r="L25" i="2" s="1"/>
  <c r="N25" i="2" s="1"/>
  <c r="H6" i="2"/>
  <c r="H33" i="2"/>
  <c r="J33" i="2" s="1"/>
  <c r="K33" i="2" s="1"/>
  <c r="L33" i="2" s="1"/>
  <c r="N33" i="2" s="1"/>
  <c r="H29" i="2"/>
  <c r="J29" i="2" s="1"/>
  <c r="K29" i="2" s="1"/>
  <c r="L29" i="2" s="1"/>
  <c r="N29" i="2" s="1"/>
  <c r="H41" i="2"/>
  <c r="J41" i="2" s="1"/>
  <c r="K41" i="2" s="1"/>
  <c r="L41" i="2" s="1"/>
  <c r="N41" i="2" s="1"/>
  <c r="H21" i="2"/>
  <c r="J21" i="2" s="1"/>
  <c r="K21" i="2" s="1"/>
  <c r="M35" i="3"/>
  <c r="N35" i="3" s="1"/>
  <c r="L6" i="3"/>
  <c r="M6" i="3" s="1"/>
  <c r="N6" i="3" s="1"/>
  <c r="L37" i="2"/>
  <c r="N37" i="2" s="1"/>
  <c r="L21" i="2"/>
  <c r="M21" i="2" s="1"/>
  <c r="N21" i="2" s="1"/>
  <c r="L31" i="2"/>
  <c r="N31" i="2" s="1"/>
  <c r="L43" i="2"/>
  <c r="M43" i="2" s="1"/>
  <c r="L17" i="2"/>
  <c r="M17" i="2" s="1"/>
  <c r="N17" i="2" s="1"/>
  <c r="N14" i="1"/>
  <c r="N23" i="2" l="1"/>
  <c r="J6" i="1"/>
  <c r="K6" i="1"/>
  <c r="L47" i="1"/>
  <c r="M47" i="1" s="1"/>
  <c r="N47" i="1"/>
  <c r="J34" i="1"/>
  <c r="K34" i="1"/>
  <c r="L34" i="1" s="1"/>
  <c r="M34" i="1" s="1"/>
  <c r="N34" i="1" s="1"/>
  <c r="L18" i="1"/>
  <c r="M18" i="1" s="1"/>
  <c r="N18" i="1"/>
  <c r="L43" i="1"/>
  <c r="M43" i="1" s="1"/>
  <c r="N43" i="1"/>
  <c r="J26" i="1"/>
  <c r="K26" i="1"/>
  <c r="L26" i="1" s="1"/>
  <c r="M26" i="1" s="1"/>
  <c r="N26" i="1" s="1"/>
  <c r="N15" i="3"/>
  <c r="N39" i="3"/>
  <c r="N29" i="3"/>
  <c r="L40" i="2"/>
  <c r="N40" i="2" s="1"/>
  <c r="N21" i="3"/>
  <c r="N45" i="2"/>
  <c r="N43" i="2"/>
  <c r="L46" i="3"/>
  <c r="M46" i="3" s="1"/>
  <c r="N46" i="3" s="1"/>
  <c r="L24" i="3"/>
  <c r="M24" i="3" s="1"/>
  <c r="N24" i="3" s="1"/>
  <c r="M40" i="3"/>
  <c r="N40" i="3" s="1"/>
  <c r="J17" i="3"/>
  <c r="K17" i="3" s="1"/>
  <c r="J33" i="3"/>
  <c r="K33" i="3" s="1"/>
  <c r="L18" i="3"/>
  <c r="M18" i="3" s="1"/>
  <c r="N18" i="3" s="1"/>
  <c r="L34" i="3"/>
  <c r="M34" i="3" s="1"/>
  <c r="N34" i="3" s="1"/>
  <c r="J31" i="3"/>
  <c r="K31" i="3"/>
  <c r="J47" i="3"/>
  <c r="K47" i="3" s="1"/>
  <c r="L44" i="3"/>
  <c r="M44" i="3" s="1"/>
  <c r="N44" i="3" s="1"/>
  <c r="J37" i="3"/>
  <c r="K37" i="3"/>
  <c r="N43" i="3"/>
  <c r="L32" i="3"/>
  <c r="M32" i="3" s="1"/>
  <c r="N32" i="3" s="1"/>
  <c r="J41" i="3"/>
  <c r="K41" i="3" s="1"/>
  <c r="L26" i="3"/>
  <c r="M26" i="3" s="1"/>
  <c r="N26" i="3" s="1"/>
  <c r="L42" i="3"/>
  <c r="M42" i="3" s="1"/>
  <c r="N42" i="3" s="1"/>
  <c r="J23" i="3"/>
  <c r="K23" i="3" s="1"/>
  <c r="L23" i="3" s="1"/>
  <c r="J45" i="3"/>
  <c r="K45" i="3" s="1"/>
  <c r="L45" i="3" s="1"/>
  <c r="M45" i="3" s="1"/>
  <c r="N45" i="3" s="1"/>
  <c r="N39" i="2"/>
  <c r="N19" i="2"/>
  <c r="N35" i="2"/>
  <c r="N47" i="2"/>
  <c r="J6" i="2"/>
  <c r="K6" i="2"/>
  <c r="L6" i="2" s="1"/>
  <c r="M6" i="2" s="1"/>
  <c r="N6" i="2" s="1"/>
  <c r="L30" i="2"/>
  <c r="N30" i="2" s="1"/>
  <c r="N54" i="2" l="1"/>
  <c r="L6" i="1"/>
  <c r="M6" i="1" s="1"/>
  <c r="N6" i="1" s="1"/>
  <c r="L41" i="3"/>
  <c r="M41" i="3" s="1"/>
  <c r="N41" i="3"/>
  <c r="L17" i="3"/>
  <c r="M17" i="3" s="1"/>
  <c r="N17" i="3" s="1"/>
  <c r="L31" i="3"/>
  <c r="M31" i="3" s="1"/>
  <c r="N31" i="3" s="1"/>
  <c r="L37" i="3"/>
  <c r="M37" i="3" s="1"/>
  <c r="N37" i="3" s="1"/>
  <c r="N54" i="3" s="1"/>
  <c r="L47" i="3"/>
  <c r="M47" i="3" s="1"/>
  <c r="N47" i="3" s="1"/>
  <c r="L33" i="3"/>
  <c r="M33" i="3" s="1"/>
  <c r="N33" i="3" s="1"/>
  <c r="M23" i="3"/>
  <c r="N23" i="3" s="1"/>
  <c r="P54" i="2"/>
  <c r="P54" i="1" l="1"/>
  <c r="P54" i="3"/>
  <c r="Q58" i="1" s="1"/>
  <c r="N56" i="3" l="1"/>
</calcChain>
</file>

<file path=xl/sharedStrings.xml><?xml version="1.0" encoding="utf-8"?>
<sst xmlns="http://schemas.openxmlformats.org/spreadsheetml/2006/main" count="466" uniqueCount="94">
  <si>
    <t>EMPRESA</t>
  </si>
  <si>
    <t>ITEM</t>
  </si>
  <si>
    <t>LOCALIDAD</t>
  </si>
  <si>
    <t>UBICACIÓN</t>
  </si>
  <si>
    <t>CANTIDAD</t>
  </si>
  <si>
    <t>DESCRIPCIÓN</t>
  </si>
  <si>
    <t>TECNISEG</t>
  </si>
  <si>
    <t>BUCARAMANGA</t>
  </si>
  <si>
    <t>DIRECCION EJECUTIVA</t>
  </si>
  <si>
    <t>SIN ARMA 12 HORAS DE LUNES A VIERNES SIN INCLUIR FESTIVOS CONTROLANDO INGRESO (7:00 A.M. A 19:00 P.M.)</t>
  </si>
  <si>
    <t>PALACIO DE JUSTICIA - PUERTA PRINCIPAL - SERVIDORES JUDICIALES</t>
  </si>
  <si>
    <t>CON ARMA 24 HORAS DE DOMINGO A DOMINGO</t>
  </si>
  <si>
    <t>PALACIO DE JUSTICIA - CONTROL DE INGRESO -DIGITOS</t>
  </si>
  <si>
    <t xml:space="preserve">CON ARMA 12 HORAS DE LUNES A VIERNES SIN INCLUIR FESTIVOS </t>
  </si>
  <si>
    <t>PALACIO DE JUSTICIA - TONEL SCANNER</t>
  </si>
  <si>
    <t xml:space="preserve">SIN ARMA 8 HORAS DE LUNES A VIERNES SIN INCLUIR FESTIVOS </t>
  </si>
  <si>
    <t>PALACIO DE JUSTICIA - RONDA EXTERNA</t>
  </si>
  <si>
    <t>CON ARMA (ESCOPETA CALIBRE 12 Y CHALECO ANTIBALAS) 24 HORAS DE DOMINGO A DOMINGO</t>
  </si>
  <si>
    <t>CON ARMA 12 HORAS DE DOMINGO A - DOMINGO</t>
  </si>
  <si>
    <t>SISTEMA PENAL ACUSATORIO SPA REJAS</t>
  </si>
  <si>
    <t>PALACIO JUSTICIA - CENTRO DE MONITOREO</t>
  </si>
  <si>
    <t>SIN ARMA 24 HORAS DE DOMINGO A DOMINGO</t>
  </si>
  <si>
    <t>PALACIO DE JUSTICIA - SISTEMA PENAL ACUSATORIA (PUERTA SPA)</t>
  </si>
  <si>
    <t>SISTEMA PENAL ACUSATORIO R.I</t>
  </si>
  <si>
    <t>PALACIO DE JUSTICIA - RONDA CANINO</t>
  </si>
  <si>
    <t>CON CANINO RASTREADOR PARA DETECTAR EXPLOSIVOS MES 12 HORAS DIURNAS DE 6:00 A.M. A 18:00 PM DE DOMINGO A DOMINGO</t>
  </si>
  <si>
    <t>ESCUELA DE BOLIVAR - CASA ROJA</t>
  </si>
  <si>
    <t>SEDE JUZGADOS ADMINNISTRATIVOS (EDIIFICIO JOSE ACEVEDO Y GOMEZ)</t>
  </si>
  <si>
    <t>SEDE JUZGADOS VARIOS - CONTROL DE INGRESO (SEDE EL FRENTE)</t>
  </si>
  <si>
    <t>SEDE BODEGA DE ALMACEN- ARCHIVO E INVENTARIOS (CALLE 45 No. 14A-50)</t>
  </si>
  <si>
    <t>SEDE ARCHIVO DESPACHOS JUDICIALES (CARRERA 12 No.31-47 ARCHIVO)</t>
  </si>
  <si>
    <t>FLORIDABLANCA</t>
  </si>
  <si>
    <t>SEDE SISTEMA PENAL ACUSATORIO (CARRERA 4-38)</t>
  </si>
  <si>
    <t>SEDE JUZGADOS PROMISCUOS MUNICIPALES (CARRERA 10 No. 4-48</t>
  </si>
  <si>
    <t>GIRON</t>
  </si>
  <si>
    <t>SEDE JUZGADOS PROMISCUOS MUNICIPALES Y DE GARANTIAS (CARRERA 26 No. 31-36)</t>
  </si>
  <si>
    <t>SEDE ARCHIVOS DESPACHOS JUDICIALES (CALLE 33 No. 26-48)</t>
  </si>
  <si>
    <t>BARRANCABERMEJA</t>
  </si>
  <si>
    <t>PALACIO DE JUSTICIA BARRANCABERMEJA - CONTROL DE INGRESO</t>
  </si>
  <si>
    <t>PALACIO DE JUSTICIA (CALLE 50 CON CARRERA 9 Y 10) RONDA INTERNA</t>
  </si>
  <si>
    <t xml:space="preserve">PALACIO DE JUSTICIA (CALLE 50 CON CARRERA 9 Y 10) (RONDA) </t>
  </si>
  <si>
    <t>SEDE NUEVA ARCHIVOS</t>
  </si>
  <si>
    <t>CON ARMA 12 HORAS DE DOMINGO A - DOMINGO RONDA INTERNA-EXTERNA (7:00 A.M. A 19:00 P.M.)</t>
  </si>
  <si>
    <t>SAN GIL</t>
  </si>
  <si>
    <t>PALACIO DE JUSTICIA (CARRERA 10 CALLE 9 Y 10) CONTROL DE INGRESO</t>
  </si>
  <si>
    <t>PALACIO DE JUSTICIA (CARRERA 10 CALLE 9 Y 10) SOTWARE - DIGITOS usuarios</t>
  </si>
  <si>
    <t>SIN ARMA 8 HORAS DIURNAS DE LUNES A VIERNES SIN INCLUIR FESTIVOS</t>
  </si>
  <si>
    <t>PALACIO DE JUSTICIA (CARRERA 10 CALLE 9 Y 10) RONDA EXTERNA/ INTERNA / ARCHIVO</t>
  </si>
  <si>
    <t>PALACIO DE JUSTICIA (CARRERA 10 CALLE 9 Y 10) CANINO RASTREADOR</t>
  </si>
  <si>
    <t>SOCORRO</t>
  </si>
  <si>
    <t>PALACIO DE JUSTICIA- CONTROL DE INGRESO</t>
  </si>
  <si>
    <t>CON ARMA 24 HORAS DE DOMINGO A DOMINGO CONTROLANDO INGRESO</t>
  </si>
  <si>
    <t>PALACIO DE JUSTICIA- RONDA INTERNA</t>
  </si>
  <si>
    <t>CON ARMA 12 HORAS DIURNAS DE DOMINGO A DOMINGO</t>
  </si>
  <si>
    <t>VELEZ</t>
  </si>
  <si>
    <t>CHARALA</t>
  </si>
  <si>
    <t xml:space="preserve">CON ARMA 24 HORAS DE DOMINGO A DOMINGO </t>
  </si>
  <si>
    <t>PUENTE NACIONAL</t>
  </si>
  <si>
    <t>MALAGA</t>
  </si>
  <si>
    <t>SEDE JUDICIAL - CONTROL DE INGRESO</t>
  </si>
  <si>
    <t>SAN VICENTE DE CHUCURI</t>
  </si>
  <si>
    <t>MEDIOS TECNOLOGICOS</t>
  </si>
  <si>
    <t>DIAS</t>
  </si>
  <si>
    <t>COSTO DIRECTO</t>
  </si>
  <si>
    <t>% AYS</t>
  </si>
  <si>
    <t>AYS</t>
  </si>
  <si>
    <t>SUBTOTAL</t>
  </si>
  <si>
    <t xml:space="preserve">BASE GRAVABLE </t>
  </si>
  <si>
    <t>IVA</t>
  </si>
  <si>
    <t>TOTAL</t>
  </si>
  <si>
    <r>
      <rPr>
        <sz val="11"/>
        <color rgb="FFFF0000"/>
        <rFont val="Calibri"/>
        <family val="2"/>
        <scheme val="minor"/>
      </rPr>
      <t>NOTA 1:</t>
    </r>
    <r>
      <rPr>
        <sz val="11"/>
        <color theme="1"/>
        <rFont val="Calibri"/>
        <family val="2"/>
        <scheme val="minor"/>
      </rPr>
      <t xml:space="preserve"> MEDIOS TECNOLÓGICOS: Tener en cuenta que el IVA de los medios tecnologicos se debe calcular sobre la base gravable del 10%. El valor de la base gravable no se debe sumar al valor de medios tecnologicos solo es una refrencia (BASE) para establecer el IVA.</t>
    </r>
  </si>
  <si>
    <r>
      <rPr>
        <sz val="11"/>
        <color rgb="FFFF0000"/>
        <rFont val="Calibri"/>
        <family val="2"/>
        <scheme val="minor"/>
      </rPr>
      <t>NOTA 2:</t>
    </r>
    <r>
      <rPr>
        <sz val="11"/>
        <color theme="1"/>
        <rFont val="Calibri"/>
        <family val="2"/>
        <scheme val="minor"/>
      </rPr>
      <t xml:space="preserve"> PARA TODOS LOS SERVICIOS: Conforme al ARTÍCULO 462-1, sobre la BASE GRAVABLE ESPECIAL del Estatuto tributario, tenga en cuenta que cuando el AYS supera el 10% la base gravable del iva sera el AYS.</t>
    </r>
  </si>
  <si>
    <t>MEDIOS TECNOLÓGICOS (POR EL PLAZO TOTAL DEL CONTRATO)</t>
  </si>
  <si>
    <r>
      <rPr>
        <sz val="11"/>
        <color rgb="FFFF0000"/>
        <rFont val="Calibri"/>
        <family val="2"/>
        <scheme val="minor"/>
      </rPr>
      <t>NOTA 3:</t>
    </r>
    <r>
      <rPr>
        <sz val="11"/>
        <color theme="1"/>
        <rFont val="Calibri"/>
        <family val="2"/>
        <scheme val="minor"/>
      </rPr>
      <t xml:space="preserve"> LA ENTIDAD CONTEMPLA UN INCREMENTO ESTIMADO DEL 6% EN LOS SERVICIOS DE LA VIGENCIA 2027, POR LO QUE LA COTIZACIÓN DEBERÁ CONTEMPLAR DICHO INCREMENTO.</t>
    </r>
  </si>
  <si>
    <t>COTIZACIÓN DEL 1 DE ENERO DE 2027 A 31 DE MAYO DE 2027 SUB - UNIDAD 221 (5 MESES DE SERVICIO)</t>
  </si>
  <si>
    <t>COTIZACIÓN DEL 29 DE DICIEMBRE DE 2026 A 31 DE DICIEMBRE DE 2026 SUB - UUNIDAD 221 (3 DIAS DE SERVICIO)</t>
  </si>
  <si>
    <t>COTIZACIÓN DEL 29 DE DICIEMBRE DE 2026 A 31 DE DICIEMBRE DE 2026 SUB UNIDAD 821 (3 DIAS DE SERVICIO)</t>
  </si>
  <si>
    <t>COTIZACIÓN DEL 1 DE ENERO DE 2027 A 31 DE MAYO DE 2027 SUB UNIDAD 821 (5 MESES DE SERVICIO)</t>
  </si>
  <si>
    <r>
      <rPr>
        <sz val="11"/>
        <color rgb="FFFF0000"/>
        <rFont val="Calibri"/>
        <family val="2"/>
        <scheme val="minor"/>
      </rPr>
      <t>NOTA 3:</t>
    </r>
    <r>
      <rPr>
        <sz val="11"/>
        <color theme="1"/>
        <rFont val="Calibri"/>
        <family val="2"/>
        <scheme val="minor"/>
      </rPr>
      <t xml:space="preserve"> LA ENTIDAD CONTEMPLA UN INCREMENTO ESTIMADO DEL 6% EN LOS SERVICIOS DE LA VIGENCIA 2027, POR LO QUE LA COTIZACIÓN </t>
    </r>
    <r>
      <rPr>
        <b/>
        <u/>
        <sz val="11"/>
        <color theme="1"/>
        <rFont val="Calibri"/>
        <family val="2"/>
        <scheme val="minor"/>
      </rPr>
      <t>DEBERÁ</t>
    </r>
    <r>
      <rPr>
        <sz val="11"/>
        <color theme="1"/>
        <rFont val="Calibri"/>
        <family val="2"/>
        <scheme val="minor"/>
      </rPr>
      <t xml:space="preserve"> CONTEMPLAR DICHO INCREMENTO.</t>
    </r>
  </si>
  <si>
    <t>COTIZACIÓN DEL 1 AL 28 DE JUNIO DE 2027 SUB - UNIDAD 221</t>
  </si>
  <si>
    <t>COTIZACIÓN DEL 1 AL 28 DE JUNIO DE 2027 SUB UNIDAD 821</t>
  </si>
  <si>
    <t>SMMLV</t>
  </si>
  <si>
    <t>FACTOR</t>
  </si>
  <si>
    <t>SEG VIDA</t>
  </si>
  <si>
    <t xml:space="preserve">TOTAL </t>
  </si>
  <si>
    <t xml:space="preserve">HORA DIA </t>
  </si>
  <si>
    <t xml:space="preserve">HORA NOCHE </t>
  </si>
  <si>
    <t xml:space="preserve">DIAS </t>
  </si>
  <si>
    <t>HORAS DIURNAS</t>
  </si>
  <si>
    <t xml:space="preserve">HORAS NOCTURNAS </t>
  </si>
  <si>
    <t>11 HORAS CON ARMA NOCTURNAS DE DOMINGO A DOMINGO (19:00 PM A 6:00 AM)</t>
  </si>
  <si>
    <t>VALOR TOTAL</t>
  </si>
  <si>
    <t xml:space="preserve">VALOR TOTAL </t>
  </si>
  <si>
    <t>VALOR TOTAL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</si>
</sst>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&quot;$&quot;\ * #,##0.000_-;\-&quot;$&quot;\ * #,##0.000_-;_-&quot;$&quot;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0" xfId="0" applyFont="1"/>
    <xf numFmtId="43" fontId="0" fillId="0" borderId="0" xfId="0" applyNumberFormat="1"/>
    <xf numFmtId="0" fontId="0" fillId="0" borderId="1" xfId="0" applyBorder="1" applyAlignment="1">
      <alignment horizontal="left"/>
    </xf>
    <xf numFmtId="0" fontId="2" fillId="2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left"/>
    </xf>
    <xf numFmtId="0" fontId="2" fillId="2" borderId="2" xfId="0" applyFont="1" applyFill="1" applyBorder="1"/>
    <xf numFmtId="0" fontId="0" fillId="0" borderId="1" xfId="0" applyBorder="1" applyAlignment="1">
      <alignment vertical="center"/>
    </xf>
    <xf numFmtId="0" fontId="5" fillId="3" borderId="1" xfId="0" applyFont="1" applyFill="1" applyBorder="1" applyAlignment="1">
      <alignment horizontal="left" vertical="center" wrapText="1"/>
    </xf>
    <xf numFmtId="0" fontId="0" fillId="3" borderId="1" xfId="0" applyFill="1" applyBorder="1"/>
    <xf numFmtId="164" fontId="6" fillId="2" borderId="1" xfId="2" applyNumberFormat="1" applyFont="1" applyFill="1" applyBorder="1" applyAlignment="1">
      <alignment horizontal="center" vertical="center" wrapText="1"/>
    </xf>
    <xf numFmtId="164" fontId="0" fillId="0" borderId="1" xfId="2" applyNumberFormat="1" applyFont="1" applyBorder="1"/>
    <xf numFmtId="164" fontId="3" fillId="0" borderId="0" xfId="2" applyNumberFormat="1" applyFont="1"/>
    <xf numFmtId="164" fontId="0" fillId="0" borderId="0" xfId="2" applyNumberFormat="1" applyFont="1"/>
    <xf numFmtId="9" fontId="6" fillId="2" borderId="1" xfId="3" applyFont="1" applyFill="1" applyBorder="1" applyAlignment="1">
      <alignment horizontal="center" vertical="center" wrapText="1"/>
    </xf>
    <xf numFmtId="9" fontId="0" fillId="0" borderId="1" xfId="3" applyFont="1" applyBorder="1" applyAlignment="1">
      <alignment horizontal="center"/>
    </xf>
    <xf numFmtId="9" fontId="3" fillId="0" borderId="0" xfId="3" applyFont="1" applyAlignment="1">
      <alignment horizontal="center"/>
    </xf>
    <xf numFmtId="9" fontId="0" fillId="0" borderId="0" xfId="3" applyFont="1" applyAlignment="1">
      <alignment horizontal="center"/>
    </xf>
    <xf numFmtId="164" fontId="6" fillId="2" borderId="9" xfId="2" applyNumberFormat="1" applyFont="1" applyFill="1" applyBorder="1" applyAlignment="1">
      <alignment horizontal="center" vertical="center" wrapText="1"/>
    </xf>
    <xf numFmtId="164" fontId="0" fillId="0" borderId="0" xfId="2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0" fillId="0" borderId="0" xfId="0" applyNumberFormat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43" fontId="0" fillId="0" borderId="0" xfId="0" applyNumberFormat="1" applyAlignment="1">
      <alignment horizontal="center"/>
    </xf>
    <xf numFmtId="0" fontId="9" fillId="0" borderId="0" xfId="0" applyFont="1" applyAlignment="1">
      <alignment horizontal="center" vertical="center"/>
    </xf>
    <xf numFmtId="42" fontId="9" fillId="0" borderId="0" xfId="0" applyNumberFormat="1" applyFont="1" applyAlignment="1">
      <alignment horizontal="center" vertical="center"/>
    </xf>
    <xf numFmtId="164" fontId="0" fillId="0" borderId="1" xfId="2" applyNumberFormat="1" applyFont="1" applyFill="1" applyBorder="1"/>
    <xf numFmtId="9" fontId="0" fillId="0" borderId="1" xfId="3" applyFont="1" applyFill="1" applyBorder="1" applyAlignment="1">
      <alignment horizontal="center"/>
    </xf>
    <xf numFmtId="164" fontId="0" fillId="0" borderId="0" xfId="2" applyNumberFormat="1" applyFont="1" applyFill="1"/>
    <xf numFmtId="165" fontId="0" fillId="0" borderId="1" xfId="2" applyNumberFormat="1" applyFont="1" applyBorder="1"/>
    <xf numFmtId="0" fontId="4" fillId="2" borderId="1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9" fillId="5" borderId="1" xfId="0" applyFont="1" applyFill="1" applyBorder="1" applyAlignment="1">
      <alignment horizontal="center" vertical="center"/>
    </xf>
    <xf numFmtId="42" fontId="9" fillId="5" borderId="1" xfId="0" applyNumberFormat="1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42" fontId="9" fillId="6" borderId="1" xfId="0" applyNumberFormat="1" applyFont="1" applyFill="1" applyBorder="1" applyAlignment="1">
      <alignment horizontal="center" vertical="center"/>
    </xf>
    <xf numFmtId="164" fontId="0" fillId="7" borderId="1" xfId="2" applyNumberFormat="1" applyFont="1" applyFill="1" applyBorder="1"/>
  </cellXfs>
  <cellStyles count="4">
    <cellStyle name="Millares 2" xfId="1" xr:uid="{D54E8E02-F1FB-4F00-B980-0850A956CAAD}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74BD3-A1D3-4063-ABF5-7287AFDA7F67}">
  <dimension ref="A1:T59"/>
  <sheetViews>
    <sheetView topLeftCell="B64" zoomScale="85" zoomScaleNormal="85" workbookViewId="0">
      <selection activeCell="L28" sqref="L28"/>
    </sheetView>
  </sheetViews>
  <sheetFormatPr baseColWidth="10" defaultRowHeight="15" x14ac:dyDescent="0.25"/>
  <cols>
    <col min="1" max="1" width="12.5703125" hidden="1" customWidth="1"/>
    <col min="2" max="2" width="6.5703125" style="1" customWidth="1"/>
    <col min="3" max="3" width="28.28515625" style="2" customWidth="1"/>
    <col min="4" max="4" width="67.140625" customWidth="1"/>
    <col min="5" max="5" width="11.42578125" style="1" customWidth="1"/>
    <col min="6" max="6" width="148.28515625" customWidth="1"/>
    <col min="7" max="7" width="13.42578125" style="1" customWidth="1"/>
    <col min="8" max="8" width="12.7109375" style="20" bestFit="1" customWidth="1"/>
    <col min="9" max="9" width="11.42578125" style="24" customWidth="1"/>
    <col min="10" max="10" width="11.42578125" style="20" customWidth="1"/>
    <col min="11" max="11" width="12.7109375" style="20" bestFit="1" customWidth="1"/>
    <col min="12" max="13" width="11.42578125" style="20" customWidth="1"/>
    <col min="14" max="14" width="22.42578125" style="20" customWidth="1"/>
    <col min="16" max="17" width="16.42578125" style="1" customWidth="1"/>
    <col min="18" max="19" width="13.85546875" style="20" customWidth="1"/>
    <col min="20" max="20" width="12.7109375" style="20" customWidth="1"/>
  </cols>
  <sheetData>
    <row r="1" spans="1:20" x14ac:dyDescent="0.25">
      <c r="P1" s="1" t="s">
        <v>81</v>
      </c>
      <c r="Q1" s="26">
        <v>1750905</v>
      </c>
    </row>
    <row r="2" spans="1:20" x14ac:dyDescent="0.25">
      <c r="P2" s="1" t="s">
        <v>82</v>
      </c>
      <c r="Q2" s="1">
        <v>10.210000000000001</v>
      </c>
      <c r="R2" s="20" t="s">
        <v>85</v>
      </c>
      <c r="S2" s="20" t="s">
        <v>86</v>
      </c>
      <c r="T2" s="20" t="s">
        <v>87</v>
      </c>
    </row>
    <row r="3" spans="1:20" x14ac:dyDescent="0.25">
      <c r="P3" s="1" t="s">
        <v>83</v>
      </c>
      <c r="Q3" s="27">
        <f>1250*3</f>
        <v>3750</v>
      </c>
      <c r="R3" s="20">
        <f>+(Q4*0.4759)/13</f>
        <v>654563.4780611539</v>
      </c>
      <c r="S3" s="20">
        <f>+(Q4*0.5241)/11</f>
        <v>851924.07592772727</v>
      </c>
    </row>
    <row r="4" spans="1:20" ht="31.5" x14ac:dyDescent="0.5">
      <c r="A4" s="6"/>
      <c r="B4" s="40" t="s">
        <v>75</v>
      </c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P4" s="1" t="s">
        <v>84</v>
      </c>
      <c r="Q4" s="26">
        <f>+(Q1*Q2)+Q3</f>
        <v>17880490.050000001</v>
      </c>
      <c r="R4" s="20">
        <f>+R3/30</f>
        <v>21818.782602038464</v>
      </c>
      <c r="S4" s="20">
        <f>+S3/30</f>
        <v>28397.469197590908</v>
      </c>
    </row>
    <row r="5" spans="1:20" ht="25.5" x14ac:dyDescent="0.25">
      <c r="A5" s="15" t="s">
        <v>0</v>
      </c>
      <c r="B5" s="3" t="s">
        <v>1</v>
      </c>
      <c r="C5" s="4" t="s">
        <v>2</v>
      </c>
      <c r="D5" s="5" t="s">
        <v>3</v>
      </c>
      <c r="E5" s="5" t="s">
        <v>4</v>
      </c>
      <c r="F5" s="5" t="s">
        <v>5</v>
      </c>
      <c r="G5" s="5" t="s">
        <v>62</v>
      </c>
      <c r="H5" s="17" t="s">
        <v>63</v>
      </c>
      <c r="I5" s="21" t="s">
        <v>64</v>
      </c>
      <c r="J5" s="17" t="s">
        <v>65</v>
      </c>
      <c r="K5" s="17" t="s">
        <v>66</v>
      </c>
      <c r="L5" s="17" t="s">
        <v>67</v>
      </c>
      <c r="M5" s="17" t="s">
        <v>68</v>
      </c>
      <c r="N5" s="17" t="s">
        <v>69</v>
      </c>
      <c r="P5" s="25" t="s">
        <v>88</v>
      </c>
      <c r="Q5" s="25" t="s">
        <v>89</v>
      </c>
      <c r="R5" s="20" t="s">
        <v>87</v>
      </c>
    </row>
    <row r="6" spans="1:20" x14ac:dyDescent="0.25">
      <c r="A6" s="16" t="s">
        <v>6</v>
      </c>
      <c r="B6" s="6">
        <v>1</v>
      </c>
      <c r="C6" s="6" t="s">
        <v>7</v>
      </c>
      <c r="D6" s="6" t="s">
        <v>8</v>
      </c>
      <c r="E6" s="7">
        <v>1</v>
      </c>
      <c r="F6" s="6" t="s">
        <v>9</v>
      </c>
      <c r="G6" s="32">
        <v>3</v>
      </c>
      <c r="H6" s="18">
        <f>+(($R$4*P6)+($S$4*Q6))*G6</f>
        <v>785476.17367338459</v>
      </c>
      <c r="I6" s="22">
        <v>0.08</v>
      </c>
      <c r="J6" s="18">
        <f>+H6*I6</f>
        <v>62838.09389387077</v>
      </c>
      <c r="K6" s="18">
        <f>+H6+J6</f>
        <v>848314.2675672553</v>
      </c>
      <c r="L6" s="18">
        <f>+K6*10%</f>
        <v>84831.42675672553</v>
      </c>
      <c r="M6" s="18">
        <f>+L6*19%</f>
        <v>16117.971083777851</v>
      </c>
      <c r="N6" s="39">
        <f>+K6+M6</f>
        <v>864432.23865103314</v>
      </c>
      <c r="P6" s="1">
        <v>12</v>
      </c>
      <c r="Q6" s="1">
        <v>0</v>
      </c>
    </row>
    <row r="7" spans="1:20" s="8" customFormat="1" x14ac:dyDescent="0.25">
      <c r="B7" s="11"/>
      <c r="C7" s="12"/>
      <c r="D7" s="13"/>
      <c r="E7" s="11"/>
      <c r="F7" s="13"/>
      <c r="G7" s="28"/>
      <c r="H7" s="19"/>
      <c r="I7" s="23"/>
      <c r="J7" s="19"/>
      <c r="K7" s="19"/>
      <c r="L7" s="19"/>
      <c r="M7" s="19"/>
      <c r="N7" s="19"/>
      <c r="P7" s="28"/>
      <c r="Q7" s="28"/>
      <c r="R7" s="19"/>
      <c r="S7" s="19"/>
      <c r="T7" s="19"/>
    </row>
    <row r="12" spans="1:20" ht="31.5" x14ac:dyDescent="0.5">
      <c r="B12" s="40" t="s">
        <v>76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</row>
    <row r="13" spans="1:20" ht="25.5" x14ac:dyDescent="0.25">
      <c r="B13" s="3" t="s">
        <v>1</v>
      </c>
      <c r="C13" s="4" t="s">
        <v>2</v>
      </c>
      <c r="D13" s="5" t="s">
        <v>3</v>
      </c>
      <c r="E13" s="5" t="s">
        <v>4</v>
      </c>
      <c r="F13" s="5" t="s">
        <v>5</v>
      </c>
      <c r="G13" s="5" t="s">
        <v>62</v>
      </c>
      <c r="H13" s="17" t="s">
        <v>63</v>
      </c>
      <c r="I13" s="21" t="s">
        <v>64</v>
      </c>
      <c r="J13" s="17" t="s">
        <v>65</v>
      </c>
      <c r="K13" s="17" t="s">
        <v>66</v>
      </c>
      <c r="L13" s="17" t="s">
        <v>67</v>
      </c>
      <c r="M13" s="17" t="s">
        <v>68</v>
      </c>
      <c r="N13" s="17" t="s">
        <v>69</v>
      </c>
    </row>
    <row r="14" spans="1:20" x14ac:dyDescent="0.25">
      <c r="B14" s="6">
        <v>1</v>
      </c>
      <c r="C14" s="6" t="s">
        <v>7</v>
      </c>
      <c r="D14" s="6" t="s">
        <v>10</v>
      </c>
      <c r="E14" s="7">
        <v>1</v>
      </c>
      <c r="F14" s="6" t="s">
        <v>11</v>
      </c>
      <c r="G14" s="32">
        <v>3</v>
      </c>
      <c r="H14" s="18">
        <f>+(($R$4*P14)+($S$4*Q14))*G14</f>
        <v>1788049.0049999999</v>
      </c>
      <c r="I14" s="22">
        <v>0.1</v>
      </c>
      <c r="J14" s="18">
        <f t="shared" ref="J14:J48" si="0">+H14*I14</f>
        <v>178804.90049999999</v>
      </c>
      <c r="K14" s="18">
        <f t="shared" ref="K14:K48" si="1">+H14+J14</f>
        <v>1966853.9054999999</v>
      </c>
      <c r="L14" s="18">
        <f t="shared" ref="L14:L48" si="2">+K14*10%</f>
        <v>196685.39055000001</v>
      </c>
      <c r="M14" s="18">
        <f t="shared" ref="M14:M48" si="3">+L14*19%</f>
        <v>37370.224204500002</v>
      </c>
      <c r="N14" s="18">
        <f t="shared" ref="N14:N48" si="4">+K14+M14</f>
        <v>2004224.1297044999</v>
      </c>
      <c r="P14" s="1">
        <v>13</v>
      </c>
      <c r="Q14" s="1">
        <v>11</v>
      </c>
    </row>
    <row r="15" spans="1:20" x14ac:dyDescent="0.25">
      <c r="B15" s="14">
        <v>2</v>
      </c>
      <c r="C15" s="6" t="s">
        <v>7</v>
      </c>
      <c r="D15" s="6" t="s">
        <v>12</v>
      </c>
      <c r="E15" s="7">
        <v>1</v>
      </c>
      <c r="F15" s="6" t="s">
        <v>13</v>
      </c>
      <c r="G15" s="32">
        <v>3</v>
      </c>
      <c r="H15" s="18">
        <f t="shared" ref="H15:H48" si="5">+(($R$4*P15)+($S$4*Q15))*G15</f>
        <v>785476.17367338459</v>
      </c>
      <c r="I15" s="22">
        <v>0.1</v>
      </c>
      <c r="J15" s="18">
        <f t="shared" si="0"/>
        <v>78547.617367338462</v>
      </c>
      <c r="K15" s="18">
        <f t="shared" si="1"/>
        <v>864023.7910407231</v>
      </c>
      <c r="L15" s="18">
        <f t="shared" si="2"/>
        <v>86402.379104072315</v>
      </c>
      <c r="M15" s="18">
        <f t="shared" si="3"/>
        <v>16416.45202977374</v>
      </c>
      <c r="N15" s="18">
        <f t="shared" si="4"/>
        <v>880440.24307049683</v>
      </c>
      <c r="P15" s="1">
        <v>12</v>
      </c>
      <c r="Q15" s="1">
        <v>0</v>
      </c>
    </row>
    <row r="16" spans="1:20" x14ac:dyDescent="0.25">
      <c r="B16" s="6">
        <v>3</v>
      </c>
      <c r="C16" s="6" t="s">
        <v>7</v>
      </c>
      <c r="D16" s="6" t="s">
        <v>14</v>
      </c>
      <c r="E16" s="7">
        <v>1</v>
      </c>
      <c r="F16" s="6" t="s">
        <v>15</v>
      </c>
      <c r="G16" s="32">
        <v>3</v>
      </c>
      <c r="H16" s="18">
        <f t="shared" si="5"/>
        <v>523650.7824489231</v>
      </c>
      <c r="I16" s="22">
        <v>0.08</v>
      </c>
      <c r="J16" s="18">
        <f t="shared" si="0"/>
        <v>41892.062595913849</v>
      </c>
      <c r="K16" s="18">
        <f t="shared" si="1"/>
        <v>565542.84504483698</v>
      </c>
      <c r="L16" s="18">
        <f t="shared" si="2"/>
        <v>56554.284504483701</v>
      </c>
      <c r="M16" s="18">
        <f t="shared" si="3"/>
        <v>10745.314055851903</v>
      </c>
      <c r="N16" s="18">
        <f t="shared" si="4"/>
        <v>576288.15910068888</v>
      </c>
      <c r="P16" s="1">
        <v>8</v>
      </c>
      <c r="Q16" s="1">
        <v>0</v>
      </c>
    </row>
    <row r="17" spans="2:17" x14ac:dyDescent="0.25">
      <c r="B17" s="14">
        <v>4</v>
      </c>
      <c r="C17" s="6" t="s">
        <v>7</v>
      </c>
      <c r="D17" s="6" t="s">
        <v>16</v>
      </c>
      <c r="E17" s="7">
        <v>1</v>
      </c>
      <c r="F17" s="6" t="s">
        <v>17</v>
      </c>
      <c r="G17" s="32">
        <v>3</v>
      </c>
      <c r="H17" s="18">
        <f t="shared" si="5"/>
        <v>1788049.0049999999</v>
      </c>
      <c r="I17" s="22">
        <v>0.1</v>
      </c>
      <c r="J17" s="18">
        <f t="shared" si="0"/>
        <v>178804.90049999999</v>
      </c>
      <c r="K17" s="18">
        <f t="shared" si="1"/>
        <v>1966853.9054999999</v>
      </c>
      <c r="L17" s="18">
        <f t="shared" si="2"/>
        <v>196685.39055000001</v>
      </c>
      <c r="M17" s="18">
        <f t="shared" si="3"/>
        <v>37370.224204500002</v>
      </c>
      <c r="N17" s="18">
        <f t="shared" si="4"/>
        <v>2004224.1297044999</v>
      </c>
      <c r="P17" s="1">
        <v>13</v>
      </c>
      <c r="Q17" s="1">
        <v>11</v>
      </c>
    </row>
    <row r="18" spans="2:17" x14ac:dyDescent="0.25">
      <c r="B18" s="6">
        <v>5</v>
      </c>
      <c r="C18" s="6" t="s">
        <v>7</v>
      </c>
      <c r="D18" s="6" t="s">
        <v>16</v>
      </c>
      <c r="E18" s="7">
        <v>1</v>
      </c>
      <c r="F18" s="6" t="s">
        <v>17</v>
      </c>
      <c r="G18" s="32">
        <v>3</v>
      </c>
      <c r="H18" s="18">
        <f t="shared" si="5"/>
        <v>1788049.0049999999</v>
      </c>
      <c r="I18" s="22">
        <v>0.1</v>
      </c>
      <c r="J18" s="18">
        <f t="shared" si="0"/>
        <v>178804.90049999999</v>
      </c>
      <c r="K18" s="18">
        <f t="shared" si="1"/>
        <v>1966853.9054999999</v>
      </c>
      <c r="L18" s="18">
        <f t="shared" si="2"/>
        <v>196685.39055000001</v>
      </c>
      <c r="M18" s="18">
        <f t="shared" si="3"/>
        <v>37370.224204500002</v>
      </c>
      <c r="N18" s="18">
        <f t="shared" si="4"/>
        <v>2004224.1297044999</v>
      </c>
      <c r="P18" s="1">
        <v>13</v>
      </c>
      <c r="Q18" s="1">
        <v>11</v>
      </c>
    </row>
    <row r="19" spans="2:17" x14ac:dyDescent="0.25">
      <c r="B19" s="14">
        <v>6</v>
      </c>
      <c r="C19" s="6" t="s">
        <v>7</v>
      </c>
      <c r="D19" s="6" t="s">
        <v>19</v>
      </c>
      <c r="E19" s="7">
        <v>1</v>
      </c>
      <c r="F19" s="6" t="s">
        <v>18</v>
      </c>
      <c r="G19" s="32">
        <v>3</v>
      </c>
      <c r="H19" s="18">
        <f t="shared" si="5"/>
        <v>785476.17367338459</v>
      </c>
      <c r="I19" s="22">
        <v>0.1</v>
      </c>
      <c r="J19" s="18">
        <f t="shared" si="0"/>
        <v>78547.617367338462</v>
      </c>
      <c r="K19" s="18">
        <f t="shared" si="1"/>
        <v>864023.7910407231</v>
      </c>
      <c r="L19" s="18">
        <f t="shared" si="2"/>
        <v>86402.379104072315</v>
      </c>
      <c r="M19" s="18">
        <f t="shared" si="3"/>
        <v>16416.45202977374</v>
      </c>
      <c r="N19" s="18">
        <f t="shared" si="4"/>
        <v>880440.24307049683</v>
      </c>
      <c r="P19" s="1">
        <v>12</v>
      </c>
      <c r="Q19" s="1">
        <v>0</v>
      </c>
    </row>
    <row r="20" spans="2:17" x14ac:dyDescent="0.25">
      <c r="B20" s="6">
        <v>7</v>
      </c>
      <c r="C20" s="6" t="s">
        <v>7</v>
      </c>
      <c r="D20" s="6" t="s">
        <v>20</v>
      </c>
      <c r="E20" s="7">
        <v>1</v>
      </c>
      <c r="F20" s="6" t="s">
        <v>21</v>
      </c>
      <c r="G20" s="32">
        <v>3</v>
      </c>
      <c r="H20" s="18">
        <f t="shared" si="5"/>
        <v>1788049.0049999999</v>
      </c>
      <c r="I20" s="22">
        <v>0.08</v>
      </c>
      <c r="J20" s="18">
        <f t="shared" si="0"/>
        <v>143043.9204</v>
      </c>
      <c r="K20" s="18">
        <f t="shared" si="1"/>
        <v>1931092.9253999998</v>
      </c>
      <c r="L20" s="18">
        <f t="shared" si="2"/>
        <v>193109.29253999999</v>
      </c>
      <c r="M20" s="18">
        <f t="shared" si="3"/>
        <v>36690.765582599997</v>
      </c>
      <c r="N20" s="18">
        <f t="shared" si="4"/>
        <v>1967783.6909825997</v>
      </c>
      <c r="P20" s="1">
        <v>13</v>
      </c>
      <c r="Q20" s="1">
        <v>11</v>
      </c>
    </row>
    <row r="21" spans="2:17" x14ac:dyDescent="0.25">
      <c r="B21" s="14">
        <v>8</v>
      </c>
      <c r="C21" s="6" t="s">
        <v>7</v>
      </c>
      <c r="D21" s="6" t="s">
        <v>22</v>
      </c>
      <c r="E21" s="7">
        <v>1</v>
      </c>
      <c r="F21" s="10" t="s">
        <v>11</v>
      </c>
      <c r="G21" s="32">
        <v>3</v>
      </c>
      <c r="H21" s="18">
        <f t="shared" si="5"/>
        <v>1788049.0049999999</v>
      </c>
      <c r="I21" s="22">
        <v>0.1</v>
      </c>
      <c r="J21" s="18">
        <f t="shared" si="0"/>
        <v>178804.90049999999</v>
      </c>
      <c r="K21" s="18">
        <f t="shared" si="1"/>
        <v>1966853.9054999999</v>
      </c>
      <c r="L21" s="18">
        <f t="shared" si="2"/>
        <v>196685.39055000001</v>
      </c>
      <c r="M21" s="18">
        <f t="shared" si="3"/>
        <v>37370.224204500002</v>
      </c>
      <c r="N21" s="18">
        <f t="shared" si="4"/>
        <v>2004224.1297044999</v>
      </c>
      <c r="P21" s="1">
        <v>13</v>
      </c>
      <c r="Q21" s="1">
        <v>11</v>
      </c>
    </row>
    <row r="22" spans="2:17" x14ac:dyDescent="0.25">
      <c r="B22" s="6">
        <v>9</v>
      </c>
      <c r="C22" s="6" t="s">
        <v>7</v>
      </c>
      <c r="D22" s="6" t="s">
        <v>23</v>
      </c>
      <c r="E22" s="7">
        <v>1</v>
      </c>
      <c r="F22" s="10" t="s">
        <v>18</v>
      </c>
      <c r="G22" s="32">
        <v>3</v>
      </c>
      <c r="H22" s="18">
        <f t="shared" si="5"/>
        <v>785476.17367338459</v>
      </c>
      <c r="I22" s="22">
        <v>0.1</v>
      </c>
      <c r="J22" s="18">
        <f t="shared" si="0"/>
        <v>78547.617367338462</v>
      </c>
      <c r="K22" s="18">
        <f t="shared" si="1"/>
        <v>864023.7910407231</v>
      </c>
      <c r="L22" s="18">
        <f t="shared" si="2"/>
        <v>86402.379104072315</v>
      </c>
      <c r="M22" s="18">
        <f t="shared" si="3"/>
        <v>16416.45202977374</v>
      </c>
      <c r="N22" s="18">
        <f t="shared" si="4"/>
        <v>880440.24307049683</v>
      </c>
      <c r="P22" s="1">
        <v>12</v>
      </c>
      <c r="Q22" s="1">
        <v>0</v>
      </c>
    </row>
    <row r="23" spans="2:17" x14ac:dyDescent="0.25">
      <c r="B23" s="14">
        <v>10</v>
      </c>
      <c r="C23" s="6" t="s">
        <v>7</v>
      </c>
      <c r="D23" s="6" t="s">
        <v>24</v>
      </c>
      <c r="E23" s="7">
        <v>1</v>
      </c>
      <c r="F23" s="6" t="s">
        <v>25</v>
      </c>
      <c r="G23" s="32">
        <v>3</v>
      </c>
      <c r="H23" s="36">
        <f t="shared" si="5"/>
        <v>785476.17367338459</v>
      </c>
      <c r="I23" s="37">
        <v>0.11</v>
      </c>
      <c r="J23" s="36">
        <f t="shared" si="0"/>
        <v>86402.379104072301</v>
      </c>
      <c r="K23" s="36">
        <f t="shared" si="1"/>
        <v>871878.55277745693</v>
      </c>
      <c r="L23" s="36">
        <f>+K23*11%</f>
        <v>95906.640805520263</v>
      </c>
      <c r="M23" s="36">
        <f t="shared" si="3"/>
        <v>18222.26175304885</v>
      </c>
      <c r="N23" s="36">
        <f t="shared" si="4"/>
        <v>890100.8145305058</v>
      </c>
      <c r="P23" s="1">
        <v>12</v>
      </c>
      <c r="Q23" s="1">
        <v>0</v>
      </c>
    </row>
    <row r="24" spans="2:17" x14ac:dyDescent="0.25">
      <c r="B24" s="6">
        <v>11</v>
      </c>
      <c r="C24" s="6" t="s">
        <v>7</v>
      </c>
      <c r="D24" s="6" t="s">
        <v>26</v>
      </c>
      <c r="E24" s="7">
        <v>1</v>
      </c>
      <c r="F24" s="10" t="s">
        <v>90</v>
      </c>
      <c r="G24" s="32">
        <v>3</v>
      </c>
      <c r="H24" s="36">
        <f t="shared" si="5"/>
        <v>937116.48352050001</v>
      </c>
      <c r="I24" s="37">
        <v>0.1</v>
      </c>
      <c r="J24" s="36">
        <f t="shared" si="0"/>
        <v>93711.648352050004</v>
      </c>
      <c r="K24" s="36">
        <f t="shared" si="1"/>
        <v>1030828.13187255</v>
      </c>
      <c r="L24" s="36">
        <f t="shared" si="2"/>
        <v>103082.813187255</v>
      </c>
      <c r="M24" s="36">
        <f t="shared" si="3"/>
        <v>19585.73450557845</v>
      </c>
      <c r="N24" s="36">
        <f t="shared" si="4"/>
        <v>1050413.8663781285</v>
      </c>
      <c r="P24" s="1">
        <v>0</v>
      </c>
      <c r="Q24" s="1">
        <v>11</v>
      </c>
    </row>
    <row r="25" spans="2:17" x14ac:dyDescent="0.25">
      <c r="B25" s="14">
        <v>12</v>
      </c>
      <c r="C25" s="6" t="s">
        <v>7</v>
      </c>
      <c r="D25" s="6" t="s">
        <v>27</v>
      </c>
      <c r="E25" s="7">
        <v>1</v>
      </c>
      <c r="F25" s="6" t="s">
        <v>13</v>
      </c>
      <c r="G25" s="32">
        <v>3</v>
      </c>
      <c r="H25" s="18">
        <f t="shared" si="5"/>
        <v>785476.17367338459</v>
      </c>
      <c r="I25" s="22">
        <v>0.1</v>
      </c>
      <c r="J25" s="18">
        <f t="shared" si="0"/>
        <v>78547.617367338462</v>
      </c>
      <c r="K25" s="18">
        <f t="shared" si="1"/>
        <v>864023.7910407231</v>
      </c>
      <c r="L25" s="18">
        <f t="shared" si="2"/>
        <v>86402.379104072315</v>
      </c>
      <c r="M25" s="18">
        <f t="shared" si="3"/>
        <v>16416.45202977374</v>
      </c>
      <c r="N25" s="18">
        <f t="shared" si="4"/>
        <v>880440.24307049683</v>
      </c>
      <c r="P25" s="1">
        <v>12</v>
      </c>
      <c r="Q25" s="1">
        <v>0</v>
      </c>
    </row>
    <row r="26" spans="2:17" x14ac:dyDescent="0.25">
      <c r="B26" s="6">
        <v>13</v>
      </c>
      <c r="C26" s="6" t="s">
        <v>7</v>
      </c>
      <c r="D26" s="6" t="s">
        <v>28</v>
      </c>
      <c r="E26" s="7">
        <v>1</v>
      </c>
      <c r="F26" s="6" t="s">
        <v>11</v>
      </c>
      <c r="G26" s="32">
        <v>3</v>
      </c>
      <c r="H26" s="18">
        <f t="shared" si="5"/>
        <v>1788049.0049999999</v>
      </c>
      <c r="I26" s="22">
        <v>0.1</v>
      </c>
      <c r="J26" s="18">
        <f t="shared" si="0"/>
        <v>178804.90049999999</v>
      </c>
      <c r="K26" s="18">
        <f t="shared" si="1"/>
        <v>1966853.9054999999</v>
      </c>
      <c r="L26" s="18">
        <f t="shared" si="2"/>
        <v>196685.39055000001</v>
      </c>
      <c r="M26" s="18">
        <f t="shared" si="3"/>
        <v>37370.224204500002</v>
      </c>
      <c r="N26" s="18">
        <f t="shared" si="4"/>
        <v>2004224.1297044999</v>
      </c>
      <c r="P26" s="1">
        <v>13</v>
      </c>
      <c r="Q26" s="1">
        <v>11</v>
      </c>
    </row>
    <row r="27" spans="2:17" x14ac:dyDescent="0.25">
      <c r="B27" s="14">
        <v>14</v>
      </c>
      <c r="C27" s="6" t="s">
        <v>7</v>
      </c>
      <c r="D27" s="6" t="s">
        <v>29</v>
      </c>
      <c r="E27" s="7">
        <v>1</v>
      </c>
      <c r="F27" s="6" t="s">
        <v>11</v>
      </c>
      <c r="G27" s="32">
        <v>3</v>
      </c>
      <c r="H27" s="18">
        <f t="shared" si="5"/>
        <v>1788049.0049999999</v>
      </c>
      <c r="I27" s="22">
        <v>0.1</v>
      </c>
      <c r="J27" s="18">
        <f t="shared" si="0"/>
        <v>178804.90049999999</v>
      </c>
      <c r="K27" s="18">
        <f t="shared" si="1"/>
        <v>1966853.9054999999</v>
      </c>
      <c r="L27" s="18">
        <f t="shared" si="2"/>
        <v>196685.39055000001</v>
      </c>
      <c r="M27" s="18">
        <f t="shared" si="3"/>
        <v>37370.224204500002</v>
      </c>
      <c r="N27" s="18">
        <f t="shared" si="4"/>
        <v>2004224.1297044999</v>
      </c>
      <c r="P27" s="1">
        <v>13</v>
      </c>
      <c r="Q27" s="1">
        <v>11</v>
      </c>
    </row>
    <row r="28" spans="2:17" x14ac:dyDescent="0.25">
      <c r="B28" s="6">
        <v>15</v>
      </c>
      <c r="C28" s="6" t="s">
        <v>7</v>
      </c>
      <c r="D28" s="6" t="s">
        <v>30</v>
      </c>
      <c r="E28" s="7">
        <v>1</v>
      </c>
      <c r="F28" s="6" t="s">
        <v>11</v>
      </c>
      <c r="G28" s="32">
        <v>3</v>
      </c>
      <c r="H28" s="18">
        <f t="shared" si="5"/>
        <v>1788049.0049999999</v>
      </c>
      <c r="I28" s="22">
        <v>0.1</v>
      </c>
      <c r="J28" s="18">
        <f t="shared" si="0"/>
        <v>178804.90049999999</v>
      </c>
      <c r="K28" s="18">
        <f t="shared" si="1"/>
        <v>1966853.9054999999</v>
      </c>
      <c r="L28" s="18">
        <f t="shared" si="2"/>
        <v>196685.39055000001</v>
      </c>
      <c r="M28" s="18">
        <f t="shared" si="3"/>
        <v>37370.224204500002</v>
      </c>
      <c r="N28" s="18">
        <f t="shared" si="4"/>
        <v>2004224.1297044999</v>
      </c>
      <c r="P28" s="1">
        <v>13</v>
      </c>
      <c r="Q28" s="1">
        <v>11</v>
      </c>
    </row>
    <row r="29" spans="2:17" x14ac:dyDescent="0.25">
      <c r="B29" s="14">
        <v>16</v>
      </c>
      <c r="C29" s="6" t="s">
        <v>31</v>
      </c>
      <c r="D29" s="6" t="s">
        <v>32</v>
      </c>
      <c r="E29" s="7">
        <v>1</v>
      </c>
      <c r="F29" s="6" t="s">
        <v>11</v>
      </c>
      <c r="G29" s="32">
        <v>3</v>
      </c>
      <c r="H29" s="18">
        <f t="shared" si="5"/>
        <v>1788049.0049999999</v>
      </c>
      <c r="I29" s="22">
        <v>0.1</v>
      </c>
      <c r="J29" s="18">
        <f t="shared" si="0"/>
        <v>178804.90049999999</v>
      </c>
      <c r="K29" s="18">
        <f t="shared" si="1"/>
        <v>1966853.9054999999</v>
      </c>
      <c r="L29" s="18">
        <f t="shared" si="2"/>
        <v>196685.39055000001</v>
      </c>
      <c r="M29" s="18">
        <f t="shared" si="3"/>
        <v>37370.224204500002</v>
      </c>
      <c r="N29" s="18">
        <f t="shared" si="4"/>
        <v>2004224.1297044999</v>
      </c>
      <c r="P29" s="1">
        <v>13</v>
      </c>
      <c r="Q29" s="1">
        <v>11</v>
      </c>
    </row>
    <row r="30" spans="2:17" x14ac:dyDescent="0.25">
      <c r="B30" s="6">
        <v>17</v>
      </c>
      <c r="C30" s="6" t="s">
        <v>31</v>
      </c>
      <c r="D30" s="6" t="s">
        <v>33</v>
      </c>
      <c r="E30" s="7">
        <v>1</v>
      </c>
      <c r="F30" s="6" t="s">
        <v>11</v>
      </c>
      <c r="G30" s="32">
        <v>3</v>
      </c>
      <c r="H30" s="18">
        <f t="shared" si="5"/>
        <v>1788049.0049999999</v>
      </c>
      <c r="I30" s="22">
        <v>0.1</v>
      </c>
      <c r="J30" s="18">
        <f t="shared" si="0"/>
        <v>178804.90049999999</v>
      </c>
      <c r="K30" s="18">
        <f t="shared" si="1"/>
        <v>1966853.9054999999</v>
      </c>
      <c r="L30" s="18">
        <f t="shared" si="2"/>
        <v>196685.39055000001</v>
      </c>
      <c r="M30" s="18">
        <f t="shared" si="3"/>
        <v>37370.224204500002</v>
      </c>
      <c r="N30" s="18">
        <f t="shared" si="4"/>
        <v>2004224.1297044999</v>
      </c>
      <c r="P30" s="1">
        <v>13</v>
      </c>
      <c r="Q30" s="1">
        <v>11</v>
      </c>
    </row>
    <row r="31" spans="2:17" x14ac:dyDescent="0.25">
      <c r="B31" s="14">
        <v>18</v>
      </c>
      <c r="C31" s="6" t="s">
        <v>34</v>
      </c>
      <c r="D31" s="6" t="s">
        <v>35</v>
      </c>
      <c r="E31" s="7">
        <v>1</v>
      </c>
      <c r="F31" s="6" t="s">
        <v>11</v>
      </c>
      <c r="G31" s="32">
        <v>3</v>
      </c>
      <c r="H31" s="18">
        <f t="shared" si="5"/>
        <v>1788049.0049999999</v>
      </c>
      <c r="I31" s="22">
        <v>0.1</v>
      </c>
      <c r="J31" s="18">
        <f t="shared" si="0"/>
        <v>178804.90049999999</v>
      </c>
      <c r="K31" s="18">
        <f t="shared" si="1"/>
        <v>1966853.9054999999</v>
      </c>
      <c r="L31" s="18">
        <f t="shared" si="2"/>
        <v>196685.39055000001</v>
      </c>
      <c r="M31" s="18">
        <f t="shared" si="3"/>
        <v>37370.224204500002</v>
      </c>
      <c r="N31" s="18">
        <f t="shared" si="4"/>
        <v>2004224.1297044999</v>
      </c>
      <c r="P31" s="1">
        <v>13</v>
      </c>
      <c r="Q31" s="1">
        <v>11</v>
      </c>
    </row>
    <row r="32" spans="2:17" x14ac:dyDescent="0.25">
      <c r="B32" s="6">
        <v>19</v>
      </c>
      <c r="C32" s="6" t="s">
        <v>34</v>
      </c>
      <c r="D32" s="6" t="s">
        <v>36</v>
      </c>
      <c r="E32" s="7">
        <v>1</v>
      </c>
      <c r="F32" s="6" t="s">
        <v>11</v>
      </c>
      <c r="G32" s="32">
        <v>3</v>
      </c>
      <c r="H32" s="18">
        <f t="shared" si="5"/>
        <v>1788049.0049999999</v>
      </c>
      <c r="I32" s="22">
        <v>0.1</v>
      </c>
      <c r="J32" s="18">
        <f t="shared" si="0"/>
        <v>178804.90049999999</v>
      </c>
      <c r="K32" s="18">
        <f t="shared" si="1"/>
        <v>1966853.9054999999</v>
      </c>
      <c r="L32" s="18">
        <f t="shared" si="2"/>
        <v>196685.39055000001</v>
      </c>
      <c r="M32" s="18">
        <f t="shared" si="3"/>
        <v>37370.224204500002</v>
      </c>
      <c r="N32" s="18">
        <f t="shared" si="4"/>
        <v>2004224.1297044999</v>
      </c>
      <c r="P32" s="1">
        <v>13</v>
      </c>
      <c r="Q32" s="1">
        <v>11</v>
      </c>
    </row>
    <row r="33" spans="2:17" x14ac:dyDescent="0.25">
      <c r="B33" s="14">
        <v>20</v>
      </c>
      <c r="C33" s="6" t="s">
        <v>37</v>
      </c>
      <c r="D33" s="6" t="s">
        <v>38</v>
      </c>
      <c r="E33" s="7">
        <v>1</v>
      </c>
      <c r="F33" s="6" t="s">
        <v>11</v>
      </c>
      <c r="G33" s="32">
        <v>3</v>
      </c>
      <c r="H33" s="18">
        <f t="shared" si="5"/>
        <v>1788049.0049999999</v>
      </c>
      <c r="I33" s="22">
        <v>0.1</v>
      </c>
      <c r="J33" s="18">
        <f t="shared" si="0"/>
        <v>178804.90049999999</v>
      </c>
      <c r="K33" s="18">
        <f t="shared" si="1"/>
        <v>1966853.9054999999</v>
      </c>
      <c r="L33" s="18">
        <f t="shared" si="2"/>
        <v>196685.39055000001</v>
      </c>
      <c r="M33" s="18">
        <f t="shared" si="3"/>
        <v>37370.224204500002</v>
      </c>
      <c r="N33" s="18">
        <f t="shared" si="4"/>
        <v>2004224.1297044999</v>
      </c>
      <c r="P33" s="1">
        <v>13</v>
      </c>
      <c r="Q33" s="1">
        <v>11</v>
      </c>
    </row>
    <row r="34" spans="2:17" x14ac:dyDescent="0.25">
      <c r="B34" s="6">
        <v>21</v>
      </c>
      <c r="C34" s="6" t="s">
        <v>37</v>
      </c>
      <c r="D34" s="6" t="s">
        <v>39</v>
      </c>
      <c r="E34" s="7">
        <v>1</v>
      </c>
      <c r="F34" s="6" t="s">
        <v>11</v>
      </c>
      <c r="G34" s="32">
        <v>3</v>
      </c>
      <c r="H34" s="18">
        <f t="shared" si="5"/>
        <v>1788049.0049999999</v>
      </c>
      <c r="I34" s="22">
        <v>0.1</v>
      </c>
      <c r="J34" s="18">
        <f t="shared" si="0"/>
        <v>178804.90049999999</v>
      </c>
      <c r="K34" s="18">
        <f t="shared" si="1"/>
        <v>1966853.9054999999</v>
      </c>
      <c r="L34" s="18">
        <f t="shared" si="2"/>
        <v>196685.39055000001</v>
      </c>
      <c r="M34" s="18">
        <f t="shared" si="3"/>
        <v>37370.224204500002</v>
      </c>
      <c r="N34" s="18">
        <f t="shared" si="4"/>
        <v>2004224.1297044999</v>
      </c>
      <c r="P34" s="1">
        <v>13</v>
      </c>
      <c r="Q34" s="1">
        <v>11</v>
      </c>
    </row>
    <row r="35" spans="2:17" x14ac:dyDescent="0.25">
      <c r="B35" s="14">
        <v>22</v>
      </c>
      <c r="C35" s="6" t="s">
        <v>37</v>
      </c>
      <c r="D35" s="6" t="s">
        <v>40</v>
      </c>
      <c r="E35" s="7">
        <v>1</v>
      </c>
      <c r="F35" s="6" t="s">
        <v>25</v>
      </c>
      <c r="G35" s="32">
        <v>3</v>
      </c>
      <c r="H35" s="18">
        <f t="shared" si="5"/>
        <v>785476.17367338459</v>
      </c>
      <c r="I35" s="22">
        <v>0.11</v>
      </c>
      <c r="J35" s="18">
        <f t="shared" si="0"/>
        <v>86402.379104072301</v>
      </c>
      <c r="K35" s="18">
        <f t="shared" si="1"/>
        <v>871878.55277745693</v>
      </c>
      <c r="L35" s="18">
        <f>+K35*11%</f>
        <v>95906.640805520263</v>
      </c>
      <c r="M35" s="18">
        <f t="shared" si="3"/>
        <v>18222.26175304885</v>
      </c>
      <c r="N35" s="18">
        <f t="shared" si="4"/>
        <v>890100.8145305058</v>
      </c>
      <c r="P35" s="1">
        <v>12</v>
      </c>
      <c r="Q35" s="1">
        <v>0</v>
      </c>
    </row>
    <row r="36" spans="2:17" x14ac:dyDescent="0.25">
      <c r="B36" s="6">
        <v>23</v>
      </c>
      <c r="C36" s="6" t="s">
        <v>37</v>
      </c>
      <c r="D36" s="6" t="s">
        <v>41</v>
      </c>
      <c r="E36" s="7">
        <v>1</v>
      </c>
      <c r="F36" s="6" t="s">
        <v>42</v>
      </c>
      <c r="G36" s="32">
        <v>3</v>
      </c>
      <c r="H36" s="18">
        <f t="shared" si="5"/>
        <v>785476.17367338459</v>
      </c>
      <c r="I36" s="22">
        <v>0.1</v>
      </c>
      <c r="J36" s="18">
        <f t="shared" si="0"/>
        <v>78547.617367338462</v>
      </c>
      <c r="K36" s="18">
        <f t="shared" si="1"/>
        <v>864023.7910407231</v>
      </c>
      <c r="L36" s="18">
        <f t="shared" si="2"/>
        <v>86402.379104072315</v>
      </c>
      <c r="M36" s="18">
        <f t="shared" si="3"/>
        <v>16416.45202977374</v>
      </c>
      <c r="N36" s="18">
        <f t="shared" si="4"/>
        <v>880440.24307049683</v>
      </c>
      <c r="P36" s="1">
        <v>12</v>
      </c>
      <c r="Q36" s="1">
        <v>0</v>
      </c>
    </row>
    <row r="37" spans="2:17" x14ac:dyDescent="0.25">
      <c r="B37" s="14">
        <v>24</v>
      </c>
      <c r="C37" s="6" t="s">
        <v>43</v>
      </c>
      <c r="D37" s="6" t="s">
        <v>44</v>
      </c>
      <c r="E37" s="7">
        <v>1</v>
      </c>
      <c r="F37" s="6" t="s">
        <v>11</v>
      </c>
      <c r="G37" s="32">
        <v>3</v>
      </c>
      <c r="H37" s="18">
        <f t="shared" si="5"/>
        <v>1788049.0049999999</v>
      </c>
      <c r="I37" s="22">
        <v>0.1</v>
      </c>
      <c r="J37" s="18">
        <f t="shared" si="0"/>
        <v>178804.90049999999</v>
      </c>
      <c r="K37" s="18">
        <f t="shared" si="1"/>
        <v>1966853.9054999999</v>
      </c>
      <c r="L37" s="18">
        <f t="shared" si="2"/>
        <v>196685.39055000001</v>
      </c>
      <c r="M37" s="18">
        <f t="shared" si="3"/>
        <v>37370.224204500002</v>
      </c>
      <c r="N37" s="18">
        <f t="shared" si="4"/>
        <v>2004224.1297044999</v>
      </c>
      <c r="P37" s="1">
        <v>13</v>
      </c>
      <c r="Q37" s="1">
        <v>11</v>
      </c>
    </row>
    <row r="38" spans="2:17" x14ac:dyDescent="0.25">
      <c r="B38" s="6">
        <v>25</v>
      </c>
      <c r="C38" s="6" t="s">
        <v>43</v>
      </c>
      <c r="D38" s="6" t="s">
        <v>45</v>
      </c>
      <c r="E38" s="7">
        <v>1</v>
      </c>
      <c r="F38" s="6" t="s">
        <v>46</v>
      </c>
      <c r="G38" s="32">
        <v>3</v>
      </c>
      <c r="H38" s="18">
        <f t="shared" si="5"/>
        <v>523650.7824489231</v>
      </c>
      <c r="I38" s="22">
        <v>0.08</v>
      </c>
      <c r="J38" s="18">
        <f t="shared" si="0"/>
        <v>41892.062595913849</v>
      </c>
      <c r="K38" s="18">
        <f t="shared" si="1"/>
        <v>565542.84504483698</v>
      </c>
      <c r="L38" s="18">
        <f t="shared" si="2"/>
        <v>56554.284504483701</v>
      </c>
      <c r="M38" s="18">
        <f t="shared" si="3"/>
        <v>10745.314055851903</v>
      </c>
      <c r="N38" s="18">
        <f t="shared" si="4"/>
        <v>576288.15910068888</v>
      </c>
      <c r="P38" s="1">
        <v>8</v>
      </c>
      <c r="Q38" s="1">
        <v>0</v>
      </c>
    </row>
    <row r="39" spans="2:17" x14ac:dyDescent="0.25">
      <c r="B39" s="14">
        <v>26</v>
      </c>
      <c r="C39" s="6" t="s">
        <v>43</v>
      </c>
      <c r="D39" s="6" t="s">
        <v>47</v>
      </c>
      <c r="E39" s="7">
        <v>1</v>
      </c>
      <c r="F39" s="6" t="s">
        <v>11</v>
      </c>
      <c r="G39" s="32">
        <v>3</v>
      </c>
      <c r="H39" s="18">
        <f t="shared" si="5"/>
        <v>1788049.0049999999</v>
      </c>
      <c r="I39" s="22">
        <v>0.1</v>
      </c>
      <c r="J39" s="18">
        <f t="shared" si="0"/>
        <v>178804.90049999999</v>
      </c>
      <c r="K39" s="18">
        <f t="shared" si="1"/>
        <v>1966853.9054999999</v>
      </c>
      <c r="L39" s="18">
        <f t="shared" si="2"/>
        <v>196685.39055000001</v>
      </c>
      <c r="M39" s="18">
        <f t="shared" si="3"/>
        <v>37370.224204500002</v>
      </c>
      <c r="N39" s="18">
        <f t="shared" si="4"/>
        <v>2004224.1297044999</v>
      </c>
      <c r="P39" s="1">
        <v>13</v>
      </c>
      <c r="Q39" s="1">
        <v>11</v>
      </c>
    </row>
    <row r="40" spans="2:17" x14ac:dyDescent="0.25">
      <c r="B40" s="6">
        <v>27</v>
      </c>
      <c r="C40" s="6" t="s">
        <v>43</v>
      </c>
      <c r="D40" s="6" t="s">
        <v>48</v>
      </c>
      <c r="E40" s="7">
        <v>1</v>
      </c>
      <c r="F40" s="6" t="s">
        <v>25</v>
      </c>
      <c r="G40" s="32">
        <v>3</v>
      </c>
      <c r="H40" s="18">
        <f t="shared" si="5"/>
        <v>785476.17367338459</v>
      </c>
      <c r="I40" s="22">
        <v>0.11</v>
      </c>
      <c r="J40" s="18">
        <f t="shared" si="0"/>
        <v>86402.379104072301</v>
      </c>
      <c r="K40" s="18">
        <f t="shared" si="1"/>
        <v>871878.55277745693</v>
      </c>
      <c r="L40" s="18">
        <f>+K40*11%</f>
        <v>95906.640805520263</v>
      </c>
      <c r="M40" s="18">
        <f t="shared" si="3"/>
        <v>18222.26175304885</v>
      </c>
      <c r="N40" s="18">
        <f t="shared" si="4"/>
        <v>890100.8145305058</v>
      </c>
      <c r="P40" s="1">
        <v>12</v>
      </c>
      <c r="Q40" s="1">
        <v>0</v>
      </c>
    </row>
    <row r="41" spans="2:17" x14ac:dyDescent="0.25">
      <c r="B41" s="14">
        <v>28</v>
      </c>
      <c r="C41" s="6" t="s">
        <v>49</v>
      </c>
      <c r="D41" s="6" t="s">
        <v>50</v>
      </c>
      <c r="E41" s="7">
        <v>1</v>
      </c>
      <c r="F41" s="6" t="s">
        <v>51</v>
      </c>
      <c r="G41" s="32">
        <v>3</v>
      </c>
      <c r="H41" s="18">
        <f t="shared" si="5"/>
        <v>1788049.0049999999</v>
      </c>
      <c r="I41" s="22">
        <v>0.1</v>
      </c>
      <c r="J41" s="18">
        <f t="shared" si="0"/>
        <v>178804.90049999999</v>
      </c>
      <c r="K41" s="18">
        <f t="shared" si="1"/>
        <v>1966853.9054999999</v>
      </c>
      <c r="L41" s="18">
        <f t="shared" si="2"/>
        <v>196685.39055000001</v>
      </c>
      <c r="M41" s="18">
        <f t="shared" si="3"/>
        <v>37370.224204500002</v>
      </c>
      <c r="N41" s="18">
        <f t="shared" si="4"/>
        <v>2004224.1297044999</v>
      </c>
      <c r="P41" s="1">
        <v>13</v>
      </c>
      <c r="Q41" s="1">
        <v>11</v>
      </c>
    </row>
    <row r="42" spans="2:17" x14ac:dyDescent="0.25">
      <c r="B42" s="6">
        <v>29</v>
      </c>
      <c r="C42" s="6" t="s">
        <v>49</v>
      </c>
      <c r="D42" s="6" t="s">
        <v>52</v>
      </c>
      <c r="E42" s="7">
        <v>1</v>
      </c>
      <c r="F42" s="6" t="s">
        <v>42</v>
      </c>
      <c r="G42" s="32">
        <v>3</v>
      </c>
      <c r="H42" s="18">
        <f t="shared" si="5"/>
        <v>785476.17367338459</v>
      </c>
      <c r="I42" s="22">
        <v>0.1</v>
      </c>
      <c r="J42" s="18">
        <f t="shared" si="0"/>
        <v>78547.617367338462</v>
      </c>
      <c r="K42" s="18">
        <f t="shared" si="1"/>
        <v>864023.7910407231</v>
      </c>
      <c r="L42" s="18">
        <f t="shared" si="2"/>
        <v>86402.379104072315</v>
      </c>
      <c r="M42" s="18">
        <f t="shared" si="3"/>
        <v>16416.45202977374</v>
      </c>
      <c r="N42" s="18">
        <f t="shared" si="4"/>
        <v>880440.24307049683</v>
      </c>
      <c r="P42" s="1">
        <v>12</v>
      </c>
      <c r="Q42" s="1">
        <v>0</v>
      </c>
    </row>
    <row r="43" spans="2:17" x14ac:dyDescent="0.25">
      <c r="B43" s="14">
        <v>30</v>
      </c>
      <c r="C43" s="6" t="s">
        <v>49</v>
      </c>
      <c r="D43" s="6" t="s">
        <v>41</v>
      </c>
      <c r="E43" s="7">
        <v>1</v>
      </c>
      <c r="F43" s="6" t="s">
        <v>53</v>
      </c>
      <c r="G43" s="32">
        <v>3</v>
      </c>
      <c r="H43" s="18">
        <f t="shared" si="5"/>
        <v>785476.17367338459</v>
      </c>
      <c r="I43" s="22">
        <v>0.1</v>
      </c>
      <c r="J43" s="18">
        <f t="shared" si="0"/>
        <v>78547.617367338462</v>
      </c>
      <c r="K43" s="18">
        <f t="shared" si="1"/>
        <v>864023.7910407231</v>
      </c>
      <c r="L43" s="18">
        <f t="shared" si="2"/>
        <v>86402.379104072315</v>
      </c>
      <c r="M43" s="18">
        <f t="shared" si="3"/>
        <v>16416.45202977374</v>
      </c>
      <c r="N43" s="18">
        <f t="shared" si="4"/>
        <v>880440.24307049683</v>
      </c>
      <c r="P43" s="1">
        <v>12</v>
      </c>
      <c r="Q43" s="1">
        <v>0</v>
      </c>
    </row>
    <row r="44" spans="2:17" x14ac:dyDescent="0.25">
      <c r="B44" s="6">
        <v>31</v>
      </c>
      <c r="C44" s="6" t="s">
        <v>54</v>
      </c>
      <c r="D44" s="6" t="s">
        <v>50</v>
      </c>
      <c r="E44" s="7">
        <v>1</v>
      </c>
      <c r="F44" s="6" t="s">
        <v>11</v>
      </c>
      <c r="G44" s="32">
        <v>3</v>
      </c>
      <c r="H44" s="18">
        <f t="shared" si="5"/>
        <v>1788049.0049999999</v>
      </c>
      <c r="I44" s="22">
        <v>0.1</v>
      </c>
      <c r="J44" s="18">
        <f t="shared" si="0"/>
        <v>178804.90049999999</v>
      </c>
      <c r="K44" s="18">
        <f t="shared" si="1"/>
        <v>1966853.9054999999</v>
      </c>
      <c r="L44" s="18">
        <f t="shared" si="2"/>
        <v>196685.39055000001</v>
      </c>
      <c r="M44" s="18">
        <f t="shared" si="3"/>
        <v>37370.224204500002</v>
      </c>
      <c r="N44" s="18">
        <f t="shared" si="4"/>
        <v>2004224.1297044999</v>
      </c>
      <c r="P44" s="1">
        <v>13</v>
      </c>
      <c r="Q44" s="1">
        <v>11</v>
      </c>
    </row>
    <row r="45" spans="2:17" x14ac:dyDescent="0.25">
      <c r="B45" s="14">
        <v>32</v>
      </c>
      <c r="C45" s="6" t="s">
        <v>55</v>
      </c>
      <c r="D45" s="6" t="s">
        <v>50</v>
      </c>
      <c r="E45" s="7">
        <v>1</v>
      </c>
      <c r="F45" s="6" t="s">
        <v>56</v>
      </c>
      <c r="G45" s="32">
        <v>3</v>
      </c>
      <c r="H45" s="18">
        <f t="shared" si="5"/>
        <v>1788049.0049999999</v>
      </c>
      <c r="I45" s="22">
        <v>0.1</v>
      </c>
      <c r="J45" s="18">
        <f t="shared" si="0"/>
        <v>178804.90049999999</v>
      </c>
      <c r="K45" s="18">
        <f t="shared" si="1"/>
        <v>1966853.9054999999</v>
      </c>
      <c r="L45" s="18">
        <f t="shared" si="2"/>
        <v>196685.39055000001</v>
      </c>
      <c r="M45" s="18">
        <f t="shared" si="3"/>
        <v>37370.224204500002</v>
      </c>
      <c r="N45" s="18">
        <f t="shared" si="4"/>
        <v>2004224.1297044999</v>
      </c>
      <c r="P45" s="1">
        <v>13</v>
      </c>
      <c r="Q45" s="1">
        <v>11</v>
      </c>
    </row>
    <row r="46" spans="2:17" x14ac:dyDescent="0.25">
      <c r="B46" s="6">
        <v>33</v>
      </c>
      <c r="C46" s="6" t="s">
        <v>57</v>
      </c>
      <c r="D46" s="6" t="s">
        <v>50</v>
      </c>
      <c r="E46" s="7">
        <v>1</v>
      </c>
      <c r="F46" s="6" t="s">
        <v>11</v>
      </c>
      <c r="G46" s="32">
        <v>3</v>
      </c>
      <c r="H46" s="18">
        <f t="shared" si="5"/>
        <v>1788049.0049999999</v>
      </c>
      <c r="I46" s="22">
        <v>0.1</v>
      </c>
      <c r="J46" s="18">
        <f t="shared" si="0"/>
        <v>178804.90049999999</v>
      </c>
      <c r="K46" s="18">
        <f t="shared" si="1"/>
        <v>1966853.9054999999</v>
      </c>
      <c r="L46" s="18">
        <f t="shared" si="2"/>
        <v>196685.39055000001</v>
      </c>
      <c r="M46" s="18">
        <f t="shared" si="3"/>
        <v>37370.224204500002</v>
      </c>
      <c r="N46" s="18">
        <f t="shared" si="4"/>
        <v>2004224.1297044999</v>
      </c>
      <c r="P46" s="1">
        <v>13</v>
      </c>
      <c r="Q46" s="1">
        <v>11</v>
      </c>
    </row>
    <row r="47" spans="2:17" x14ac:dyDescent="0.25">
      <c r="B47" s="14">
        <v>34</v>
      </c>
      <c r="C47" s="6" t="s">
        <v>58</v>
      </c>
      <c r="D47" s="6" t="s">
        <v>59</v>
      </c>
      <c r="E47" s="7">
        <v>1</v>
      </c>
      <c r="F47" s="6" t="s">
        <v>11</v>
      </c>
      <c r="G47" s="32">
        <v>3</v>
      </c>
      <c r="H47" s="18">
        <f t="shared" si="5"/>
        <v>1788049.0049999999</v>
      </c>
      <c r="I47" s="22">
        <v>0.1</v>
      </c>
      <c r="J47" s="18">
        <f t="shared" si="0"/>
        <v>178804.90049999999</v>
      </c>
      <c r="K47" s="18">
        <f t="shared" si="1"/>
        <v>1966853.9054999999</v>
      </c>
      <c r="L47" s="18">
        <f t="shared" si="2"/>
        <v>196685.39055000001</v>
      </c>
      <c r="M47" s="18">
        <f t="shared" si="3"/>
        <v>37370.224204500002</v>
      </c>
      <c r="N47" s="18">
        <f t="shared" si="4"/>
        <v>2004224.1297044999</v>
      </c>
      <c r="P47" s="1">
        <v>13</v>
      </c>
      <c r="Q47" s="1">
        <v>11</v>
      </c>
    </row>
    <row r="48" spans="2:17" x14ac:dyDescent="0.25">
      <c r="B48" s="6">
        <v>35</v>
      </c>
      <c r="C48" s="6" t="s">
        <v>60</v>
      </c>
      <c r="D48" s="6" t="s">
        <v>59</v>
      </c>
      <c r="E48" s="7">
        <v>1</v>
      </c>
      <c r="F48" s="6" t="s">
        <v>11</v>
      </c>
      <c r="G48" s="32">
        <v>3</v>
      </c>
      <c r="H48" s="18">
        <f t="shared" si="5"/>
        <v>1788049.0049999999</v>
      </c>
      <c r="I48" s="22">
        <v>0.1</v>
      </c>
      <c r="J48" s="18">
        <f t="shared" si="0"/>
        <v>178804.90049999999</v>
      </c>
      <c r="K48" s="18">
        <f t="shared" si="1"/>
        <v>1966853.9054999999</v>
      </c>
      <c r="L48" s="18">
        <f t="shared" si="2"/>
        <v>196685.39055000001</v>
      </c>
      <c r="M48" s="18">
        <f t="shared" si="3"/>
        <v>37370.224204500002</v>
      </c>
      <c r="N48" s="18">
        <f t="shared" si="4"/>
        <v>2004224.1297044999</v>
      </c>
      <c r="P48" s="1">
        <v>13</v>
      </c>
      <c r="Q48" s="1">
        <v>11</v>
      </c>
    </row>
    <row r="49" spans="2:18" x14ac:dyDescent="0.25">
      <c r="B49" s="41" t="s">
        <v>72</v>
      </c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3"/>
    </row>
    <row r="50" spans="2:18" ht="5.25" customHeight="1" x14ac:dyDescent="0.25">
      <c r="B50" s="44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6"/>
    </row>
    <row r="51" spans="2:18" x14ac:dyDescent="0.25">
      <c r="B51" s="14">
        <v>36</v>
      </c>
      <c r="C51" s="6"/>
      <c r="D51" s="6" t="s">
        <v>61</v>
      </c>
      <c r="E51" s="7">
        <v>1</v>
      </c>
      <c r="F51" s="6" t="s">
        <v>61</v>
      </c>
      <c r="G51" s="32">
        <v>3</v>
      </c>
      <c r="H51" s="18"/>
      <c r="I51" s="22"/>
      <c r="J51" s="18"/>
      <c r="K51" s="18">
        <f>+Q53*G51</f>
        <v>19500</v>
      </c>
      <c r="L51" s="18">
        <f t="shared" ref="L51" si="6">+K51*10%</f>
        <v>1950</v>
      </c>
      <c r="M51" s="18">
        <f t="shared" ref="M51" si="7">+L51*19%</f>
        <v>370.5</v>
      </c>
      <c r="N51" s="18">
        <f t="shared" ref="N51" si="8">+K51+M51</f>
        <v>19870.5</v>
      </c>
      <c r="P51"/>
      <c r="Q51">
        <f>28+3+150</f>
        <v>181</v>
      </c>
      <c r="R51"/>
    </row>
    <row r="52" spans="2:18" x14ac:dyDescent="0.25">
      <c r="B52" s="11"/>
      <c r="C52" s="12"/>
      <c r="D52" s="13"/>
      <c r="E52" s="11"/>
      <c r="F52" s="13"/>
      <c r="G52" s="33"/>
      <c r="P52" s="20">
        <v>1200000</v>
      </c>
      <c r="Q52">
        <f>+ROUND((P52/Q51),0)</f>
        <v>6630</v>
      </c>
      <c r="R52"/>
    </row>
    <row r="53" spans="2:18" x14ac:dyDescent="0.25">
      <c r="P53"/>
      <c r="Q53">
        <v>6500</v>
      </c>
      <c r="R53"/>
    </row>
    <row r="54" spans="2:18" x14ac:dyDescent="0.25">
      <c r="E54" s="47" t="s">
        <v>91</v>
      </c>
      <c r="F54" s="47"/>
      <c r="G54" s="47"/>
      <c r="H54" s="47"/>
      <c r="I54" s="47"/>
      <c r="J54" s="47"/>
      <c r="K54" s="47"/>
      <c r="L54" s="47"/>
      <c r="M54" s="47"/>
      <c r="N54" s="48">
        <f>SUM(N14:N51)+N6</f>
        <v>55977167.483092628</v>
      </c>
      <c r="P54" s="27">
        <f>SUM(N6:N51)</f>
        <v>55977167.483092636</v>
      </c>
    </row>
    <row r="55" spans="2:18" x14ac:dyDescent="0.25">
      <c r="E55" s="47"/>
      <c r="F55" s="47"/>
      <c r="G55" s="47"/>
      <c r="H55" s="47"/>
      <c r="I55" s="47"/>
      <c r="J55" s="47"/>
      <c r="K55" s="47"/>
      <c r="L55" s="47"/>
      <c r="M55" s="47"/>
      <c r="N55" s="48"/>
    </row>
    <row r="56" spans="2:18" ht="21" x14ac:dyDescent="0.25">
      <c r="E56" s="34"/>
      <c r="F56" s="34"/>
      <c r="G56" s="34"/>
      <c r="H56" s="34"/>
      <c r="I56" s="34"/>
      <c r="J56" s="34"/>
      <c r="K56" s="34"/>
      <c r="L56" s="34"/>
      <c r="M56" s="34"/>
      <c r="N56" s="35"/>
    </row>
    <row r="57" spans="2:18" x14ac:dyDescent="0.25">
      <c r="D57" t="s">
        <v>70</v>
      </c>
      <c r="Q57" s="27">
        <f>+N51+'De enero a mayo de 2027'!N51+'1 al 28 de junio 2027'!N51</f>
        <v>1198853.5</v>
      </c>
    </row>
    <row r="58" spans="2:18" x14ac:dyDescent="0.25">
      <c r="D58" t="s">
        <v>71</v>
      </c>
      <c r="Q58" s="27">
        <f>+P54+'De enero a mayo de 2027'!P54+'1 al 28 de junio 2027'!P54</f>
        <v>3497699288.3526258</v>
      </c>
    </row>
    <row r="59" spans="2:18" x14ac:dyDescent="0.25">
      <c r="D59" t="s">
        <v>73</v>
      </c>
    </row>
  </sheetData>
  <mergeCells count="5">
    <mergeCell ref="B4:N4"/>
    <mergeCell ref="B12:N12"/>
    <mergeCell ref="B49:N50"/>
    <mergeCell ref="E54:M55"/>
    <mergeCell ref="N54:N55"/>
  </mergeCells>
  <pageMargins left="0.7" right="0.7" top="0.75" bottom="0.75" header="0.3" footer="0.3"/>
  <pageSetup paperSize="14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9134A-C5F5-4E3A-AA53-2C437E8958E6}">
  <dimension ref="A1:T59"/>
  <sheetViews>
    <sheetView tabSelected="1" topLeftCell="E17" zoomScale="85" zoomScaleNormal="85" workbookViewId="0">
      <selection activeCell="J38" sqref="J38"/>
    </sheetView>
  </sheetViews>
  <sheetFormatPr baseColWidth="10" defaultRowHeight="15" x14ac:dyDescent="0.25"/>
  <cols>
    <col min="1" max="1" width="12.5703125" hidden="1" customWidth="1"/>
    <col min="2" max="2" width="6.5703125" style="1" customWidth="1"/>
    <col min="3" max="3" width="28.28515625" style="2" customWidth="1"/>
    <col min="4" max="4" width="67.140625" customWidth="1"/>
    <col min="5" max="5" width="11.42578125" style="1"/>
    <col min="6" max="6" width="119.85546875" customWidth="1"/>
    <col min="7" max="7" width="11.28515625" style="29" customWidth="1"/>
    <col min="8" max="8" width="13" bestFit="1" customWidth="1"/>
    <col min="9" max="9" width="11.42578125" customWidth="1"/>
    <col min="10" max="10" width="12" bestFit="1" customWidth="1"/>
    <col min="11" max="11" width="14" bestFit="1" customWidth="1"/>
    <col min="12" max="12" width="13" bestFit="1" customWidth="1"/>
    <col min="13" max="13" width="12" bestFit="1" customWidth="1"/>
    <col min="14" max="14" width="23.42578125" customWidth="1"/>
    <col min="15" max="15" width="11.42578125" customWidth="1"/>
    <col min="16" max="16" width="15.5703125" customWidth="1"/>
    <col min="17" max="17" width="15.7109375" customWidth="1"/>
    <col min="18" max="18" width="13.42578125" customWidth="1"/>
    <col min="19" max="19" width="17.28515625" customWidth="1"/>
    <col min="20" max="20" width="8.5703125" customWidth="1"/>
  </cols>
  <sheetData>
    <row r="1" spans="1:20" x14ac:dyDescent="0.25">
      <c r="P1" s="1" t="s">
        <v>81</v>
      </c>
      <c r="Q1" s="26">
        <f>+ROUND(((1750905*1.06)),0)</f>
        <v>1855959</v>
      </c>
      <c r="R1" s="20"/>
      <c r="S1" s="20"/>
      <c r="T1" s="20"/>
    </row>
    <row r="2" spans="1:20" x14ac:dyDescent="0.25">
      <c r="P2" s="1" t="s">
        <v>82</v>
      </c>
      <c r="Q2" s="1">
        <v>10.210000000000001</v>
      </c>
      <c r="R2" s="20" t="s">
        <v>85</v>
      </c>
      <c r="S2" s="20" t="s">
        <v>86</v>
      </c>
      <c r="T2" s="20" t="s">
        <v>87</v>
      </c>
    </row>
    <row r="3" spans="1:20" x14ac:dyDescent="0.25">
      <c r="P3" s="1" t="s">
        <v>83</v>
      </c>
      <c r="Q3" s="27">
        <f>1250*3</f>
        <v>3750</v>
      </c>
      <c r="R3" s="20">
        <f>+(Q4*0.4759)/13</f>
        <v>693828.93788469222</v>
      </c>
      <c r="S3" s="20">
        <f>+(Q4*0.5241)/11</f>
        <v>903028.65431809099</v>
      </c>
      <c r="T3" s="20"/>
    </row>
    <row r="4" spans="1:20" ht="31.5" x14ac:dyDescent="0.5">
      <c r="A4" s="6"/>
      <c r="B4" s="40" t="s">
        <v>74</v>
      </c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P4" s="1" t="s">
        <v>84</v>
      </c>
      <c r="Q4" s="26">
        <f>+(Q1*Q2)+Q3</f>
        <v>18953091.390000001</v>
      </c>
      <c r="R4" s="20">
        <f>+R3/30</f>
        <v>23127.631262823073</v>
      </c>
      <c r="S4" s="20">
        <f>+S3/30</f>
        <v>30100.955143936368</v>
      </c>
      <c r="T4" s="20"/>
    </row>
    <row r="5" spans="1:20" ht="25.5" x14ac:dyDescent="0.25">
      <c r="A5" s="15" t="s">
        <v>0</v>
      </c>
      <c r="B5" s="3" t="s">
        <v>1</v>
      </c>
      <c r="C5" s="4" t="s">
        <v>2</v>
      </c>
      <c r="D5" s="5" t="s">
        <v>3</v>
      </c>
      <c r="E5" s="5" t="s">
        <v>4</v>
      </c>
      <c r="F5" s="5" t="s">
        <v>5</v>
      </c>
      <c r="G5" s="5" t="s">
        <v>62</v>
      </c>
      <c r="H5" s="5" t="s">
        <v>63</v>
      </c>
      <c r="I5" s="5" t="s">
        <v>64</v>
      </c>
      <c r="J5" s="5" t="s">
        <v>65</v>
      </c>
      <c r="K5" s="5" t="s">
        <v>66</v>
      </c>
      <c r="L5" s="5" t="s">
        <v>67</v>
      </c>
      <c r="M5" s="5" t="s">
        <v>68</v>
      </c>
      <c r="N5" s="5" t="s">
        <v>69</v>
      </c>
      <c r="P5" s="25" t="s">
        <v>88</v>
      </c>
      <c r="Q5" s="25" t="s">
        <v>89</v>
      </c>
      <c r="R5" s="25" t="s">
        <v>87</v>
      </c>
      <c r="S5" s="20"/>
      <c r="T5" s="20"/>
    </row>
    <row r="6" spans="1:20" x14ac:dyDescent="0.25">
      <c r="A6" s="16" t="s">
        <v>6</v>
      </c>
      <c r="B6" s="6">
        <v>1</v>
      </c>
      <c r="C6" s="6" t="s">
        <v>7</v>
      </c>
      <c r="D6" s="6" t="s">
        <v>8</v>
      </c>
      <c r="E6" s="7">
        <v>1</v>
      </c>
      <c r="F6" s="6" t="s">
        <v>9</v>
      </c>
      <c r="G6" s="7">
        <f>+R6*5</f>
        <v>100</v>
      </c>
      <c r="H6" s="18">
        <f>+(($R$4*P6)+($S$4*Q6))*G6</f>
        <v>27753157.515387692</v>
      </c>
      <c r="I6" s="22">
        <v>0.08</v>
      </c>
      <c r="J6" s="18">
        <f>+H6*I6</f>
        <v>2220252.6012310153</v>
      </c>
      <c r="K6" s="18">
        <f>+H6+J6</f>
        <v>29973410.116618708</v>
      </c>
      <c r="L6" s="18">
        <f>+K6*10%</f>
        <v>2997341.0116618709</v>
      </c>
      <c r="M6" s="18">
        <f>+L6*19%</f>
        <v>569494.79221575544</v>
      </c>
      <c r="N6" s="18">
        <f>+K6+M6</f>
        <v>30542904.908834465</v>
      </c>
      <c r="P6" s="1">
        <v>12</v>
      </c>
      <c r="Q6" s="1">
        <v>0</v>
      </c>
      <c r="R6" s="1">
        <v>20</v>
      </c>
      <c r="S6" s="20"/>
      <c r="T6" s="20"/>
    </row>
    <row r="7" spans="1:20" s="8" customFormat="1" x14ac:dyDescent="0.25">
      <c r="B7" s="11"/>
      <c r="C7" s="12"/>
      <c r="D7" s="13"/>
      <c r="E7" s="11"/>
      <c r="F7" s="13"/>
      <c r="G7" s="30"/>
      <c r="P7" s="28"/>
      <c r="Q7" s="28"/>
      <c r="R7" s="19"/>
      <c r="S7" s="19"/>
      <c r="T7" s="19"/>
    </row>
    <row r="8" spans="1:20" x14ac:dyDescent="0.25">
      <c r="P8" s="1"/>
      <c r="Q8" s="1"/>
      <c r="R8" s="20"/>
      <c r="S8" s="20"/>
      <c r="T8" s="20"/>
    </row>
    <row r="9" spans="1:20" x14ac:dyDescent="0.25">
      <c r="P9" s="1"/>
      <c r="Q9" s="1"/>
      <c r="R9" s="20"/>
      <c r="S9" s="20"/>
      <c r="T9" s="20"/>
    </row>
    <row r="10" spans="1:20" x14ac:dyDescent="0.25">
      <c r="P10" s="1"/>
      <c r="Q10" s="1"/>
      <c r="R10" s="20"/>
      <c r="S10" s="20"/>
      <c r="T10" s="20"/>
    </row>
    <row r="11" spans="1:20" x14ac:dyDescent="0.25">
      <c r="P11" s="1"/>
      <c r="Q11" s="1"/>
      <c r="R11" s="20"/>
      <c r="S11" s="20"/>
      <c r="T11" s="20"/>
    </row>
    <row r="12" spans="1:20" ht="31.5" x14ac:dyDescent="0.5">
      <c r="B12" s="40" t="s">
        <v>77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P12" s="1"/>
      <c r="Q12" s="1"/>
      <c r="R12" s="20"/>
      <c r="S12" s="20"/>
      <c r="T12" s="20"/>
    </row>
    <row r="13" spans="1:20" ht="25.5" x14ac:dyDescent="0.25">
      <c r="B13" s="3" t="s">
        <v>1</v>
      </c>
      <c r="C13" s="4" t="s">
        <v>2</v>
      </c>
      <c r="D13" s="5" t="s">
        <v>3</v>
      </c>
      <c r="E13" s="5" t="s">
        <v>4</v>
      </c>
      <c r="F13" s="5" t="s">
        <v>5</v>
      </c>
      <c r="G13" s="5" t="s">
        <v>62</v>
      </c>
      <c r="H13" s="5" t="s">
        <v>63</v>
      </c>
      <c r="I13" s="5" t="s">
        <v>64</v>
      </c>
      <c r="J13" s="5" t="s">
        <v>65</v>
      </c>
      <c r="K13" s="5" t="s">
        <v>66</v>
      </c>
      <c r="L13" s="5" t="s">
        <v>67</v>
      </c>
      <c r="M13" s="5" t="s">
        <v>68</v>
      </c>
      <c r="N13" s="5" t="s">
        <v>69</v>
      </c>
      <c r="P13" s="1"/>
      <c r="Q13" s="1"/>
      <c r="R13" s="20"/>
      <c r="S13" s="20"/>
      <c r="T13" s="20"/>
    </row>
    <row r="14" spans="1:20" x14ac:dyDescent="0.25">
      <c r="B14" s="6">
        <v>1</v>
      </c>
      <c r="C14" s="6" t="s">
        <v>7</v>
      </c>
      <c r="D14" s="6" t="s">
        <v>10</v>
      </c>
      <c r="E14" s="7">
        <v>1</v>
      </c>
      <c r="F14" s="6" t="s">
        <v>11</v>
      </c>
      <c r="G14" s="7">
        <f>+R14*5</f>
        <v>150</v>
      </c>
      <c r="H14" s="18">
        <f>+(($R$4*P14)+($S$4*Q14))*G14</f>
        <v>94765456.950000003</v>
      </c>
      <c r="I14" s="22">
        <v>0.1</v>
      </c>
      <c r="J14" s="18">
        <f t="shared" ref="J14:J48" si="0">+H14*I14</f>
        <v>9476545.6950000003</v>
      </c>
      <c r="K14" s="18">
        <f t="shared" ref="K14:K48" si="1">+H14+J14</f>
        <v>104242002.64500001</v>
      </c>
      <c r="L14" s="18">
        <f t="shared" ref="L14:L48" si="2">+K14*10%</f>
        <v>10424200.264500001</v>
      </c>
      <c r="M14" s="18">
        <f t="shared" ref="M14:M48" si="3">+L14*19%</f>
        <v>1980598.0502550004</v>
      </c>
      <c r="N14" s="18">
        <f t="shared" ref="N14:N48" si="4">+K14+M14</f>
        <v>106222600.69525501</v>
      </c>
      <c r="P14" s="1">
        <v>13</v>
      </c>
      <c r="Q14" s="1">
        <v>11</v>
      </c>
      <c r="R14" s="1">
        <v>30</v>
      </c>
      <c r="S14" s="20"/>
      <c r="T14" s="20"/>
    </row>
    <row r="15" spans="1:20" x14ac:dyDescent="0.25">
      <c r="B15" s="14">
        <v>2</v>
      </c>
      <c r="C15" s="6" t="s">
        <v>7</v>
      </c>
      <c r="D15" s="6" t="s">
        <v>12</v>
      </c>
      <c r="E15" s="7">
        <v>1</v>
      </c>
      <c r="F15" s="6" t="s">
        <v>13</v>
      </c>
      <c r="G15" s="7">
        <f t="shared" ref="G15:G48" si="5">+R15*5</f>
        <v>100</v>
      </c>
      <c r="H15" s="18">
        <f t="shared" ref="H15:H48" si="6">+(($R$4*P15)+($S$4*Q15))*G15</f>
        <v>27753157.515387692</v>
      </c>
      <c r="I15" s="22">
        <v>0.1</v>
      </c>
      <c r="J15" s="18">
        <f t="shared" si="0"/>
        <v>2775315.7515387693</v>
      </c>
      <c r="K15" s="18">
        <f t="shared" si="1"/>
        <v>30528473.26692646</v>
      </c>
      <c r="L15" s="18">
        <f t="shared" si="2"/>
        <v>3052847.3266926464</v>
      </c>
      <c r="M15" s="18">
        <f t="shared" si="3"/>
        <v>580040.99207160284</v>
      </c>
      <c r="N15" s="18">
        <f t="shared" si="4"/>
        <v>31108514.258998062</v>
      </c>
      <c r="P15" s="1">
        <v>12</v>
      </c>
      <c r="Q15" s="1">
        <v>0</v>
      </c>
      <c r="R15" s="1">
        <v>20</v>
      </c>
      <c r="S15" s="20"/>
      <c r="T15" s="20"/>
    </row>
    <row r="16" spans="1:20" x14ac:dyDescent="0.25">
      <c r="B16" s="6">
        <v>3</v>
      </c>
      <c r="C16" s="6" t="s">
        <v>7</v>
      </c>
      <c r="D16" s="6" t="s">
        <v>14</v>
      </c>
      <c r="E16" s="7">
        <v>1</v>
      </c>
      <c r="F16" s="6" t="s">
        <v>15</v>
      </c>
      <c r="G16" s="7">
        <f t="shared" si="5"/>
        <v>100</v>
      </c>
      <c r="H16" s="18">
        <f t="shared" si="6"/>
        <v>18502105.010258459</v>
      </c>
      <c r="I16" s="22">
        <v>0.08</v>
      </c>
      <c r="J16" s="18">
        <f t="shared" si="0"/>
        <v>1480168.4008206767</v>
      </c>
      <c r="K16" s="18">
        <f t="shared" si="1"/>
        <v>19982273.411079135</v>
      </c>
      <c r="L16" s="18">
        <f t="shared" si="2"/>
        <v>1998227.3411079135</v>
      </c>
      <c r="M16" s="18">
        <f t="shared" si="3"/>
        <v>379663.19481050357</v>
      </c>
      <c r="N16" s="18">
        <f t="shared" si="4"/>
        <v>20361936.605889637</v>
      </c>
      <c r="P16" s="1">
        <v>8</v>
      </c>
      <c r="Q16" s="1">
        <v>0</v>
      </c>
      <c r="R16" s="1">
        <v>20</v>
      </c>
      <c r="S16" s="20"/>
      <c r="T16" s="20"/>
    </row>
    <row r="17" spans="2:20" x14ac:dyDescent="0.25">
      <c r="B17" s="14">
        <v>4</v>
      </c>
      <c r="C17" s="6" t="s">
        <v>7</v>
      </c>
      <c r="D17" s="6" t="s">
        <v>16</v>
      </c>
      <c r="E17" s="7">
        <v>1</v>
      </c>
      <c r="F17" s="6" t="s">
        <v>17</v>
      </c>
      <c r="G17" s="7">
        <f t="shared" si="5"/>
        <v>150</v>
      </c>
      <c r="H17" s="18">
        <f t="shared" si="6"/>
        <v>94765456.950000003</v>
      </c>
      <c r="I17" s="22">
        <v>0.1</v>
      </c>
      <c r="J17" s="18">
        <f t="shared" si="0"/>
        <v>9476545.6950000003</v>
      </c>
      <c r="K17" s="18">
        <f t="shared" si="1"/>
        <v>104242002.64500001</v>
      </c>
      <c r="L17" s="18">
        <f t="shared" si="2"/>
        <v>10424200.264500001</v>
      </c>
      <c r="M17" s="18">
        <f t="shared" si="3"/>
        <v>1980598.0502550004</v>
      </c>
      <c r="N17" s="18">
        <f t="shared" si="4"/>
        <v>106222600.69525501</v>
      </c>
      <c r="P17" s="1">
        <v>13</v>
      </c>
      <c r="Q17" s="1">
        <v>11</v>
      </c>
      <c r="R17" s="1">
        <v>30</v>
      </c>
      <c r="S17" s="20"/>
      <c r="T17" s="20"/>
    </row>
    <row r="18" spans="2:20" x14ac:dyDescent="0.25">
      <c r="B18" s="6">
        <v>5</v>
      </c>
      <c r="C18" s="6" t="s">
        <v>7</v>
      </c>
      <c r="D18" s="6" t="s">
        <v>16</v>
      </c>
      <c r="E18" s="7">
        <v>1</v>
      </c>
      <c r="F18" s="6" t="s">
        <v>17</v>
      </c>
      <c r="G18" s="7">
        <f t="shared" si="5"/>
        <v>150</v>
      </c>
      <c r="H18" s="18">
        <f t="shared" si="6"/>
        <v>94765456.950000003</v>
      </c>
      <c r="I18" s="22">
        <v>0.1</v>
      </c>
      <c r="J18" s="18">
        <f t="shared" si="0"/>
        <v>9476545.6950000003</v>
      </c>
      <c r="K18" s="18">
        <f t="shared" si="1"/>
        <v>104242002.64500001</v>
      </c>
      <c r="L18" s="18">
        <f t="shared" si="2"/>
        <v>10424200.264500001</v>
      </c>
      <c r="M18" s="18">
        <f t="shared" si="3"/>
        <v>1980598.0502550004</v>
      </c>
      <c r="N18" s="18">
        <f t="shared" si="4"/>
        <v>106222600.69525501</v>
      </c>
      <c r="P18" s="1">
        <v>13</v>
      </c>
      <c r="Q18" s="1">
        <v>11</v>
      </c>
      <c r="R18" s="1">
        <v>30</v>
      </c>
      <c r="S18" s="20"/>
      <c r="T18" s="20"/>
    </row>
    <row r="19" spans="2:20" x14ac:dyDescent="0.25">
      <c r="B19" s="14">
        <v>6</v>
      </c>
      <c r="C19" s="6" t="s">
        <v>7</v>
      </c>
      <c r="D19" s="6" t="s">
        <v>19</v>
      </c>
      <c r="E19" s="7">
        <v>1</v>
      </c>
      <c r="F19" s="6" t="s">
        <v>18</v>
      </c>
      <c r="G19" s="7">
        <f t="shared" si="5"/>
        <v>150</v>
      </c>
      <c r="H19" s="18">
        <f t="shared" si="6"/>
        <v>41629736.273081534</v>
      </c>
      <c r="I19" s="22">
        <v>0.1</v>
      </c>
      <c r="J19" s="18">
        <f t="shared" si="0"/>
        <v>4162973.6273081535</v>
      </c>
      <c r="K19" s="18">
        <f t="shared" si="1"/>
        <v>45792709.900389686</v>
      </c>
      <c r="L19" s="18">
        <f t="shared" si="2"/>
        <v>4579270.9900389686</v>
      </c>
      <c r="M19" s="18">
        <f t="shared" si="3"/>
        <v>870061.48810740409</v>
      </c>
      <c r="N19" s="18">
        <f t="shared" si="4"/>
        <v>46662771.388497092</v>
      </c>
      <c r="P19" s="1">
        <v>12</v>
      </c>
      <c r="Q19" s="1">
        <v>0</v>
      </c>
      <c r="R19" s="1">
        <v>30</v>
      </c>
      <c r="S19" s="20"/>
      <c r="T19" s="20"/>
    </row>
    <row r="20" spans="2:20" x14ac:dyDescent="0.25">
      <c r="B20" s="6">
        <v>7</v>
      </c>
      <c r="C20" s="6" t="s">
        <v>7</v>
      </c>
      <c r="D20" s="6" t="s">
        <v>20</v>
      </c>
      <c r="E20" s="7">
        <v>1</v>
      </c>
      <c r="F20" s="6" t="s">
        <v>21</v>
      </c>
      <c r="G20" s="7">
        <f t="shared" si="5"/>
        <v>150</v>
      </c>
      <c r="H20" s="18">
        <f t="shared" si="6"/>
        <v>94765456.950000003</v>
      </c>
      <c r="I20" s="22">
        <v>0.08</v>
      </c>
      <c r="J20" s="18">
        <f t="shared" si="0"/>
        <v>7581236.5560000008</v>
      </c>
      <c r="K20" s="18">
        <f t="shared" si="1"/>
        <v>102346693.506</v>
      </c>
      <c r="L20" s="18">
        <f t="shared" si="2"/>
        <v>10234669.3506</v>
      </c>
      <c r="M20" s="18">
        <f t="shared" si="3"/>
        <v>1944587.176614</v>
      </c>
      <c r="N20" s="18">
        <f t="shared" si="4"/>
        <v>104291280.682614</v>
      </c>
      <c r="P20" s="1">
        <v>13</v>
      </c>
      <c r="Q20" s="1">
        <v>11</v>
      </c>
      <c r="R20" s="1">
        <v>30</v>
      </c>
      <c r="S20" s="20"/>
      <c r="T20" s="20"/>
    </row>
    <row r="21" spans="2:20" x14ac:dyDescent="0.25">
      <c r="B21" s="14">
        <v>8</v>
      </c>
      <c r="C21" s="6" t="s">
        <v>7</v>
      </c>
      <c r="D21" s="6" t="s">
        <v>22</v>
      </c>
      <c r="E21" s="7">
        <v>1</v>
      </c>
      <c r="F21" s="10" t="s">
        <v>11</v>
      </c>
      <c r="G21" s="7">
        <f t="shared" si="5"/>
        <v>150</v>
      </c>
      <c r="H21" s="18">
        <f t="shared" si="6"/>
        <v>94765456.950000003</v>
      </c>
      <c r="I21" s="22">
        <v>0.1</v>
      </c>
      <c r="J21" s="18">
        <f t="shared" si="0"/>
        <v>9476545.6950000003</v>
      </c>
      <c r="K21" s="18">
        <f t="shared" si="1"/>
        <v>104242002.64500001</v>
      </c>
      <c r="L21" s="18">
        <f t="shared" si="2"/>
        <v>10424200.264500001</v>
      </c>
      <c r="M21" s="51">
        <f t="shared" si="3"/>
        <v>1980598.0502550004</v>
      </c>
      <c r="N21" s="18">
        <f t="shared" si="4"/>
        <v>106222600.69525501</v>
      </c>
      <c r="P21" s="1">
        <v>13</v>
      </c>
      <c r="Q21" s="1">
        <v>11</v>
      </c>
      <c r="R21" s="1">
        <v>30</v>
      </c>
      <c r="S21" s="20"/>
      <c r="T21" s="20"/>
    </row>
    <row r="22" spans="2:20" x14ac:dyDescent="0.25">
      <c r="B22" s="6">
        <v>9</v>
      </c>
      <c r="C22" s="6" t="s">
        <v>7</v>
      </c>
      <c r="D22" s="6" t="s">
        <v>23</v>
      </c>
      <c r="E22" s="7">
        <v>1</v>
      </c>
      <c r="F22" s="10" t="s">
        <v>18</v>
      </c>
      <c r="G22" s="7">
        <f t="shared" si="5"/>
        <v>150</v>
      </c>
      <c r="H22" s="36">
        <f t="shared" si="6"/>
        <v>41629736.273081534</v>
      </c>
      <c r="I22" s="37">
        <v>0.1</v>
      </c>
      <c r="J22" s="36">
        <f t="shared" si="0"/>
        <v>4162973.6273081535</v>
      </c>
      <c r="K22" s="36">
        <f t="shared" si="1"/>
        <v>45792709.900389686</v>
      </c>
      <c r="L22" s="36">
        <f t="shared" si="2"/>
        <v>4579270.9900389686</v>
      </c>
      <c r="M22" s="51">
        <f t="shared" si="3"/>
        <v>870061.48810740409</v>
      </c>
      <c r="N22" s="36">
        <f t="shared" si="4"/>
        <v>46662771.388497092</v>
      </c>
      <c r="P22" s="1">
        <v>12</v>
      </c>
      <c r="Q22" s="1">
        <v>0</v>
      </c>
      <c r="R22" s="1">
        <v>30</v>
      </c>
      <c r="S22" s="38"/>
      <c r="T22" s="38"/>
    </row>
    <row r="23" spans="2:20" x14ac:dyDescent="0.25">
      <c r="B23" s="14">
        <v>10</v>
      </c>
      <c r="C23" s="6" t="s">
        <v>7</v>
      </c>
      <c r="D23" s="6" t="s">
        <v>24</v>
      </c>
      <c r="E23" s="7">
        <v>1</v>
      </c>
      <c r="F23" s="6" t="s">
        <v>25</v>
      </c>
      <c r="G23" s="7">
        <f t="shared" si="5"/>
        <v>150</v>
      </c>
      <c r="H23" s="36">
        <f t="shared" si="6"/>
        <v>41629736.273081534</v>
      </c>
      <c r="I23" s="37">
        <v>0.11</v>
      </c>
      <c r="J23" s="36">
        <f t="shared" si="0"/>
        <v>4579270.9900389686</v>
      </c>
      <c r="K23" s="36">
        <f t="shared" si="1"/>
        <v>46209007.263120502</v>
      </c>
      <c r="L23" s="36">
        <f>+K23*11%</f>
        <v>5082990.7989432551</v>
      </c>
      <c r="M23" s="51">
        <f t="shared" si="3"/>
        <v>965768.25179921847</v>
      </c>
      <c r="N23" s="36">
        <f t="shared" si="4"/>
        <v>47174775.514919721</v>
      </c>
      <c r="P23" s="1">
        <v>12</v>
      </c>
      <c r="Q23" s="1">
        <v>0</v>
      </c>
      <c r="R23" s="1">
        <v>30</v>
      </c>
      <c r="S23" s="38"/>
      <c r="T23" s="38"/>
    </row>
    <row r="24" spans="2:20" x14ac:dyDescent="0.25">
      <c r="B24" s="6">
        <v>11</v>
      </c>
      <c r="C24" s="6" t="s">
        <v>7</v>
      </c>
      <c r="D24" s="6" t="s">
        <v>26</v>
      </c>
      <c r="E24" s="7">
        <v>1</v>
      </c>
      <c r="F24" s="10" t="s">
        <v>90</v>
      </c>
      <c r="G24" s="7">
        <f t="shared" si="5"/>
        <v>150</v>
      </c>
      <c r="H24" s="18">
        <f t="shared" si="6"/>
        <v>49666575.987495013</v>
      </c>
      <c r="I24" s="22">
        <v>0.1</v>
      </c>
      <c r="J24" s="18">
        <f t="shared" si="0"/>
        <v>4966657.5987495016</v>
      </c>
      <c r="K24" s="18">
        <f t="shared" si="1"/>
        <v>54633233.586244516</v>
      </c>
      <c r="L24" s="18">
        <f t="shared" si="2"/>
        <v>5463323.3586244518</v>
      </c>
      <c r="M24" s="51">
        <f t="shared" si="3"/>
        <v>1038031.4381386458</v>
      </c>
      <c r="N24" s="18">
        <f t="shared" si="4"/>
        <v>55671265.024383165</v>
      </c>
      <c r="P24" s="1">
        <v>0</v>
      </c>
      <c r="Q24" s="1">
        <v>11</v>
      </c>
      <c r="R24" s="1">
        <v>30</v>
      </c>
      <c r="S24" s="20"/>
      <c r="T24" s="20"/>
    </row>
    <row r="25" spans="2:20" x14ac:dyDescent="0.25">
      <c r="B25" s="14">
        <v>12</v>
      </c>
      <c r="C25" s="6" t="s">
        <v>7</v>
      </c>
      <c r="D25" s="6" t="s">
        <v>27</v>
      </c>
      <c r="E25" s="7">
        <v>1</v>
      </c>
      <c r="F25" s="6" t="s">
        <v>13</v>
      </c>
      <c r="G25" s="7">
        <f t="shared" si="5"/>
        <v>100</v>
      </c>
      <c r="H25" s="18">
        <f t="shared" si="6"/>
        <v>27753157.515387692</v>
      </c>
      <c r="I25" s="22">
        <v>0.1</v>
      </c>
      <c r="J25" s="18">
        <f t="shared" si="0"/>
        <v>2775315.7515387693</v>
      </c>
      <c r="K25" s="18">
        <f t="shared" si="1"/>
        <v>30528473.26692646</v>
      </c>
      <c r="L25" s="18">
        <f t="shared" si="2"/>
        <v>3052847.3266926464</v>
      </c>
      <c r="M25" s="51">
        <f t="shared" si="3"/>
        <v>580040.99207160284</v>
      </c>
      <c r="N25" s="18">
        <f t="shared" si="4"/>
        <v>31108514.258998062</v>
      </c>
      <c r="P25" s="1">
        <v>12</v>
      </c>
      <c r="Q25" s="1">
        <v>0</v>
      </c>
      <c r="R25" s="1">
        <v>20</v>
      </c>
      <c r="S25" s="20"/>
      <c r="T25" s="20"/>
    </row>
    <row r="26" spans="2:20" x14ac:dyDescent="0.25">
      <c r="B26" s="6">
        <v>13</v>
      </c>
      <c r="C26" s="6" t="s">
        <v>7</v>
      </c>
      <c r="D26" s="6" t="s">
        <v>28</v>
      </c>
      <c r="E26" s="7">
        <v>1</v>
      </c>
      <c r="F26" s="6" t="s">
        <v>11</v>
      </c>
      <c r="G26" s="7">
        <f t="shared" si="5"/>
        <v>150</v>
      </c>
      <c r="H26" s="18">
        <f t="shared" si="6"/>
        <v>94765456.950000003</v>
      </c>
      <c r="I26" s="22">
        <v>0.1</v>
      </c>
      <c r="J26" s="18">
        <f t="shared" si="0"/>
        <v>9476545.6950000003</v>
      </c>
      <c r="K26" s="18">
        <f t="shared" si="1"/>
        <v>104242002.64500001</v>
      </c>
      <c r="L26" s="18">
        <f t="shared" si="2"/>
        <v>10424200.264500001</v>
      </c>
      <c r="M26" s="51">
        <f t="shared" si="3"/>
        <v>1980598.0502550004</v>
      </c>
      <c r="N26" s="18">
        <f t="shared" si="4"/>
        <v>106222600.69525501</v>
      </c>
      <c r="P26" s="1">
        <v>13</v>
      </c>
      <c r="Q26" s="1">
        <v>11</v>
      </c>
      <c r="R26" s="1">
        <v>30</v>
      </c>
      <c r="S26" s="20"/>
      <c r="T26" s="20"/>
    </row>
    <row r="27" spans="2:20" x14ac:dyDescent="0.25">
      <c r="B27" s="14">
        <v>14</v>
      </c>
      <c r="C27" s="6" t="s">
        <v>7</v>
      </c>
      <c r="D27" s="6" t="s">
        <v>29</v>
      </c>
      <c r="E27" s="7">
        <v>1</v>
      </c>
      <c r="F27" s="6" t="s">
        <v>11</v>
      </c>
      <c r="G27" s="7">
        <f t="shared" si="5"/>
        <v>150</v>
      </c>
      <c r="H27" s="18">
        <f t="shared" si="6"/>
        <v>94765456.950000003</v>
      </c>
      <c r="I27" s="22">
        <v>0.1</v>
      </c>
      <c r="J27" s="18">
        <f t="shared" si="0"/>
        <v>9476545.6950000003</v>
      </c>
      <c r="K27" s="18">
        <f t="shared" si="1"/>
        <v>104242002.64500001</v>
      </c>
      <c r="L27" s="18">
        <f t="shared" si="2"/>
        <v>10424200.264500001</v>
      </c>
      <c r="M27" s="51">
        <f t="shared" si="3"/>
        <v>1980598.0502550004</v>
      </c>
      <c r="N27" s="18">
        <f t="shared" si="4"/>
        <v>106222600.69525501</v>
      </c>
      <c r="P27" s="1">
        <v>13</v>
      </c>
      <c r="Q27" s="1">
        <v>11</v>
      </c>
      <c r="R27" s="1">
        <v>30</v>
      </c>
      <c r="S27" s="20"/>
      <c r="T27" s="20"/>
    </row>
    <row r="28" spans="2:20" x14ac:dyDescent="0.25">
      <c r="B28" s="6">
        <v>15</v>
      </c>
      <c r="C28" s="6" t="s">
        <v>7</v>
      </c>
      <c r="D28" s="6" t="s">
        <v>30</v>
      </c>
      <c r="E28" s="7">
        <v>1</v>
      </c>
      <c r="F28" s="6" t="s">
        <v>11</v>
      </c>
      <c r="G28" s="7">
        <f t="shared" si="5"/>
        <v>150</v>
      </c>
      <c r="H28" s="18">
        <f t="shared" si="6"/>
        <v>94765456.950000003</v>
      </c>
      <c r="I28" s="22">
        <v>0.1</v>
      </c>
      <c r="J28" s="18">
        <f t="shared" si="0"/>
        <v>9476545.6950000003</v>
      </c>
      <c r="K28" s="18">
        <f t="shared" si="1"/>
        <v>104242002.64500001</v>
      </c>
      <c r="L28" s="18">
        <f t="shared" si="2"/>
        <v>10424200.264500001</v>
      </c>
      <c r="M28" s="51">
        <f t="shared" si="3"/>
        <v>1980598.0502550004</v>
      </c>
      <c r="N28" s="18">
        <f t="shared" si="4"/>
        <v>106222600.69525501</v>
      </c>
      <c r="P28" s="1">
        <v>13</v>
      </c>
      <c r="Q28" s="1">
        <v>11</v>
      </c>
      <c r="R28" s="1">
        <v>30</v>
      </c>
      <c r="S28" s="20"/>
      <c r="T28" s="20"/>
    </row>
    <row r="29" spans="2:20" x14ac:dyDescent="0.25">
      <c r="B29" s="14">
        <v>16</v>
      </c>
      <c r="C29" s="6" t="s">
        <v>31</v>
      </c>
      <c r="D29" s="6" t="s">
        <v>32</v>
      </c>
      <c r="E29" s="7">
        <v>1</v>
      </c>
      <c r="F29" s="6" t="s">
        <v>11</v>
      </c>
      <c r="G29" s="7">
        <f t="shared" si="5"/>
        <v>150</v>
      </c>
      <c r="H29" s="18">
        <f t="shared" si="6"/>
        <v>94765456.950000003</v>
      </c>
      <c r="I29" s="22">
        <v>0.1</v>
      </c>
      <c r="J29" s="18">
        <f t="shared" si="0"/>
        <v>9476545.6950000003</v>
      </c>
      <c r="K29" s="18">
        <f t="shared" si="1"/>
        <v>104242002.64500001</v>
      </c>
      <c r="L29" s="18">
        <f t="shared" si="2"/>
        <v>10424200.264500001</v>
      </c>
      <c r="M29" s="51">
        <f t="shared" si="3"/>
        <v>1980598.0502550004</v>
      </c>
      <c r="N29" s="18">
        <f t="shared" si="4"/>
        <v>106222600.69525501</v>
      </c>
      <c r="P29" s="1">
        <v>13</v>
      </c>
      <c r="Q29" s="1">
        <v>11</v>
      </c>
      <c r="R29" s="1">
        <v>30</v>
      </c>
      <c r="S29" s="20"/>
      <c r="T29" s="20"/>
    </row>
    <row r="30" spans="2:20" x14ac:dyDescent="0.25">
      <c r="B30" s="6">
        <v>17</v>
      </c>
      <c r="C30" s="6" t="s">
        <v>31</v>
      </c>
      <c r="D30" s="6" t="s">
        <v>33</v>
      </c>
      <c r="E30" s="7">
        <v>1</v>
      </c>
      <c r="F30" s="6" t="s">
        <v>11</v>
      </c>
      <c r="G30" s="7">
        <f t="shared" si="5"/>
        <v>150</v>
      </c>
      <c r="H30" s="18">
        <f t="shared" si="6"/>
        <v>94765456.950000003</v>
      </c>
      <c r="I30" s="22">
        <v>0.1</v>
      </c>
      <c r="J30" s="18">
        <f t="shared" si="0"/>
        <v>9476545.6950000003</v>
      </c>
      <c r="K30" s="18">
        <f t="shared" si="1"/>
        <v>104242002.64500001</v>
      </c>
      <c r="L30" s="18">
        <f t="shared" si="2"/>
        <v>10424200.264500001</v>
      </c>
      <c r="M30" s="51">
        <f t="shared" si="3"/>
        <v>1980598.0502550004</v>
      </c>
      <c r="N30" s="18">
        <f t="shared" si="4"/>
        <v>106222600.69525501</v>
      </c>
      <c r="P30" s="1">
        <v>13</v>
      </c>
      <c r="Q30" s="1">
        <v>11</v>
      </c>
      <c r="R30" s="1">
        <v>30</v>
      </c>
      <c r="S30" s="20"/>
      <c r="T30" s="20"/>
    </row>
    <row r="31" spans="2:20" x14ac:dyDescent="0.25">
      <c r="B31" s="14">
        <v>18</v>
      </c>
      <c r="C31" s="6" t="s">
        <v>34</v>
      </c>
      <c r="D31" s="6" t="s">
        <v>35</v>
      </c>
      <c r="E31" s="7">
        <v>1</v>
      </c>
      <c r="F31" s="6" t="s">
        <v>11</v>
      </c>
      <c r="G31" s="7">
        <f t="shared" si="5"/>
        <v>150</v>
      </c>
      <c r="H31" s="18">
        <f t="shared" si="6"/>
        <v>94765456.950000003</v>
      </c>
      <c r="I31" s="22">
        <v>0.1</v>
      </c>
      <c r="J31" s="18">
        <f t="shared" si="0"/>
        <v>9476545.6950000003</v>
      </c>
      <c r="K31" s="18">
        <f t="shared" si="1"/>
        <v>104242002.64500001</v>
      </c>
      <c r="L31" s="18">
        <f t="shared" si="2"/>
        <v>10424200.264500001</v>
      </c>
      <c r="M31" s="51">
        <f t="shared" si="3"/>
        <v>1980598.0502550004</v>
      </c>
      <c r="N31" s="18">
        <f t="shared" si="4"/>
        <v>106222600.69525501</v>
      </c>
      <c r="P31" s="1">
        <v>13</v>
      </c>
      <c r="Q31" s="1">
        <v>11</v>
      </c>
      <c r="R31" s="1">
        <v>30</v>
      </c>
      <c r="S31" s="20"/>
      <c r="T31" s="20"/>
    </row>
    <row r="32" spans="2:20" x14ac:dyDescent="0.25">
      <c r="B32" s="6">
        <v>19</v>
      </c>
      <c r="C32" s="6" t="s">
        <v>34</v>
      </c>
      <c r="D32" s="6" t="s">
        <v>36</v>
      </c>
      <c r="E32" s="7">
        <v>1</v>
      </c>
      <c r="F32" s="6" t="s">
        <v>11</v>
      </c>
      <c r="G32" s="7">
        <f t="shared" si="5"/>
        <v>150</v>
      </c>
      <c r="H32" s="18">
        <f t="shared" si="6"/>
        <v>94765456.950000003</v>
      </c>
      <c r="I32" s="22">
        <v>0.1</v>
      </c>
      <c r="J32" s="18">
        <f t="shared" si="0"/>
        <v>9476545.6950000003</v>
      </c>
      <c r="K32" s="18">
        <f t="shared" si="1"/>
        <v>104242002.64500001</v>
      </c>
      <c r="L32" s="18">
        <f t="shared" si="2"/>
        <v>10424200.264500001</v>
      </c>
      <c r="M32" s="51">
        <f t="shared" si="3"/>
        <v>1980598.0502550004</v>
      </c>
      <c r="N32" s="18">
        <f t="shared" si="4"/>
        <v>106222600.69525501</v>
      </c>
      <c r="P32" s="1">
        <v>13</v>
      </c>
      <c r="Q32" s="1">
        <v>11</v>
      </c>
      <c r="R32" s="1">
        <v>30</v>
      </c>
      <c r="S32" s="20"/>
      <c r="T32" s="20"/>
    </row>
    <row r="33" spans="2:20" x14ac:dyDescent="0.25">
      <c r="B33" s="14">
        <v>20</v>
      </c>
      <c r="C33" s="6" t="s">
        <v>37</v>
      </c>
      <c r="D33" s="6" t="s">
        <v>38</v>
      </c>
      <c r="E33" s="7">
        <v>1</v>
      </c>
      <c r="F33" s="6" t="s">
        <v>11</v>
      </c>
      <c r="G33" s="7">
        <f t="shared" si="5"/>
        <v>150</v>
      </c>
      <c r="H33" s="18">
        <f t="shared" si="6"/>
        <v>94765456.950000003</v>
      </c>
      <c r="I33" s="22">
        <v>0.1</v>
      </c>
      <c r="J33" s="18">
        <f t="shared" si="0"/>
        <v>9476545.6950000003</v>
      </c>
      <c r="K33" s="18">
        <f t="shared" si="1"/>
        <v>104242002.64500001</v>
      </c>
      <c r="L33" s="18">
        <f t="shared" si="2"/>
        <v>10424200.264500001</v>
      </c>
      <c r="M33" s="51">
        <f t="shared" si="3"/>
        <v>1980598.0502550004</v>
      </c>
      <c r="N33" s="18">
        <f t="shared" si="4"/>
        <v>106222600.69525501</v>
      </c>
      <c r="P33" s="1">
        <v>13</v>
      </c>
      <c r="Q33" s="1">
        <v>11</v>
      </c>
      <c r="R33" s="1">
        <v>30</v>
      </c>
      <c r="S33" s="20"/>
      <c r="T33" s="20"/>
    </row>
    <row r="34" spans="2:20" x14ac:dyDescent="0.25">
      <c r="B34" s="6">
        <v>21</v>
      </c>
      <c r="C34" s="6" t="s">
        <v>37</v>
      </c>
      <c r="D34" s="6" t="s">
        <v>39</v>
      </c>
      <c r="E34" s="7">
        <v>1</v>
      </c>
      <c r="F34" s="6" t="s">
        <v>11</v>
      </c>
      <c r="G34" s="7">
        <f t="shared" si="5"/>
        <v>150</v>
      </c>
      <c r="H34" s="18">
        <f t="shared" si="6"/>
        <v>94765456.950000003</v>
      </c>
      <c r="I34" s="22">
        <v>0.1</v>
      </c>
      <c r="J34" s="18">
        <f t="shared" si="0"/>
        <v>9476545.6950000003</v>
      </c>
      <c r="K34" s="18">
        <f t="shared" si="1"/>
        <v>104242002.64500001</v>
      </c>
      <c r="L34" s="18">
        <f t="shared" si="2"/>
        <v>10424200.264500001</v>
      </c>
      <c r="M34" s="51">
        <f t="shared" si="3"/>
        <v>1980598.0502550004</v>
      </c>
      <c r="N34" s="18">
        <f t="shared" si="4"/>
        <v>106222600.69525501</v>
      </c>
      <c r="P34" s="1">
        <v>13</v>
      </c>
      <c r="Q34" s="1">
        <v>11</v>
      </c>
      <c r="R34" s="1">
        <v>30</v>
      </c>
      <c r="S34" s="20"/>
      <c r="T34" s="20"/>
    </row>
    <row r="35" spans="2:20" x14ac:dyDescent="0.25">
      <c r="B35" s="14">
        <v>22</v>
      </c>
      <c r="C35" s="6" t="s">
        <v>37</v>
      </c>
      <c r="D35" s="6" t="s">
        <v>40</v>
      </c>
      <c r="E35" s="7">
        <v>1</v>
      </c>
      <c r="F35" s="6" t="s">
        <v>25</v>
      </c>
      <c r="G35" s="7">
        <f t="shared" si="5"/>
        <v>150</v>
      </c>
      <c r="H35" s="18">
        <f t="shared" si="6"/>
        <v>41629736.273081534</v>
      </c>
      <c r="I35" s="22">
        <v>0.11</v>
      </c>
      <c r="J35" s="18">
        <f t="shared" si="0"/>
        <v>4579270.9900389686</v>
      </c>
      <c r="K35" s="18">
        <f t="shared" si="1"/>
        <v>46209007.263120502</v>
      </c>
      <c r="L35" s="18">
        <f>+K35*11%</f>
        <v>5082990.7989432551</v>
      </c>
      <c r="M35" s="51">
        <f t="shared" si="3"/>
        <v>965768.25179921847</v>
      </c>
      <c r="N35" s="18">
        <f t="shared" si="4"/>
        <v>47174775.514919721</v>
      </c>
      <c r="P35" s="1">
        <v>12</v>
      </c>
      <c r="Q35" s="1">
        <v>0</v>
      </c>
      <c r="R35" s="1">
        <v>30</v>
      </c>
      <c r="S35" s="20"/>
      <c r="T35" s="20"/>
    </row>
    <row r="36" spans="2:20" x14ac:dyDescent="0.25">
      <c r="B36" s="6">
        <v>23</v>
      </c>
      <c r="C36" s="6" t="s">
        <v>37</v>
      </c>
      <c r="D36" s="6" t="s">
        <v>41</v>
      </c>
      <c r="E36" s="7">
        <v>1</v>
      </c>
      <c r="F36" s="6" t="s">
        <v>42</v>
      </c>
      <c r="G36" s="7">
        <f t="shared" si="5"/>
        <v>150</v>
      </c>
      <c r="H36" s="18">
        <f t="shared" si="6"/>
        <v>41629736.273081534</v>
      </c>
      <c r="I36" s="22">
        <v>0.1</v>
      </c>
      <c r="J36" s="18">
        <f t="shared" si="0"/>
        <v>4162973.6273081535</v>
      </c>
      <c r="K36" s="18">
        <f t="shared" si="1"/>
        <v>45792709.900389686</v>
      </c>
      <c r="L36" s="18">
        <f t="shared" si="2"/>
        <v>4579270.9900389686</v>
      </c>
      <c r="M36" s="51">
        <f t="shared" si="3"/>
        <v>870061.48810740409</v>
      </c>
      <c r="N36" s="18">
        <f t="shared" si="4"/>
        <v>46662771.388497092</v>
      </c>
      <c r="P36" s="1">
        <v>12</v>
      </c>
      <c r="Q36" s="1">
        <v>0</v>
      </c>
      <c r="R36" s="1">
        <v>30</v>
      </c>
      <c r="S36" s="20"/>
      <c r="T36" s="20"/>
    </row>
    <row r="37" spans="2:20" x14ac:dyDescent="0.25">
      <c r="B37" s="14">
        <v>24</v>
      </c>
      <c r="C37" s="6" t="s">
        <v>43</v>
      </c>
      <c r="D37" s="6" t="s">
        <v>44</v>
      </c>
      <c r="E37" s="7">
        <v>1</v>
      </c>
      <c r="F37" s="6" t="s">
        <v>11</v>
      </c>
      <c r="G37" s="7">
        <f t="shared" si="5"/>
        <v>150</v>
      </c>
      <c r="H37" s="18">
        <f t="shared" si="6"/>
        <v>94765456.950000003</v>
      </c>
      <c r="I37" s="22">
        <v>0.1</v>
      </c>
      <c r="J37" s="18">
        <f t="shared" si="0"/>
        <v>9476545.6950000003</v>
      </c>
      <c r="K37" s="18">
        <f t="shared" si="1"/>
        <v>104242002.64500001</v>
      </c>
      <c r="L37" s="18">
        <f t="shared" si="2"/>
        <v>10424200.264500001</v>
      </c>
      <c r="M37" s="51">
        <f t="shared" si="3"/>
        <v>1980598.0502550004</v>
      </c>
      <c r="N37" s="18">
        <f t="shared" si="4"/>
        <v>106222600.69525501</v>
      </c>
      <c r="P37" s="1">
        <v>13</v>
      </c>
      <c r="Q37" s="1">
        <v>11</v>
      </c>
      <c r="R37" s="1">
        <v>30</v>
      </c>
      <c r="S37" s="20"/>
      <c r="T37" s="20"/>
    </row>
    <row r="38" spans="2:20" x14ac:dyDescent="0.25">
      <c r="B38" s="6">
        <v>25</v>
      </c>
      <c r="C38" s="6" t="s">
        <v>43</v>
      </c>
      <c r="D38" s="6" t="s">
        <v>45</v>
      </c>
      <c r="E38" s="7">
        <v>1</v>
      </c>
      <c r="F38" s="6" t="s">
        <v>46</v>
      </c>
      <c r="G38" s="7">
        <f t="shared" si="5"/>
        <v>100</v>
      </c>
      <c r="H38" s="18">
        <f t="shared" si="6"/>
        <v>18502105.010258459</v>
      </c>
      <c r="I38" s="22">
        <v>0.08</v>
      </c>
      <c r="J38" s="18">
        <f t="shared" si="0"/>
        <v>1480168.4008206767</v>
      </c>
      <c r="K38" s="18">
        <f t="shared" si="1"/>
        <v>19982273.411079135</v>
      </c>
      <c r="L38" s="18">
        <f t="shared" si="2"/>
        <v>1998227.3411079135</v>
      </c>
      <c r="M38" s="51">
        <f t="shared" si="3"/>
        <v>379663.19481050357</v>
      </c>
      <c r="N38" s="18">
        <f t="shared" si="4"/>
        <v>20361936.605889637</v>
      </c>
      <c r="P38" s="1">
        <v>8</v>
      </c>
      <c r="Q38" s="1">
        <v>0</v>
      </c>
      <c r="R38" s="1">
        <v>20</v>
      </c>
      <c r="S38" s="20"/>
      <c r="T38" s="20"/>
    </row>
    <row r="39" spans="2:20" x14ac:dyDescent="0.25">
      <c r="B39" s="14">
        <v>26</v>
      </c>
      <c r="C39" s="6" t="s">
        <v>43</v>
      </c>
      <c r="D39" s="6" t="s">
        <v>47</v>
      </c>
      <c r="E39" s="7">
        <v>1</v>
      </c>
      <c r="F39" s="6" t="s">
        <v>11</v>
      </c>
      <c r="G39" s="7">
        <f t="shared" si="5"/>
        <v>150</v>
      </c>
      <c r="H39" s="18">
        <f t="shared" si="6"/>
        <v>94765456.950000003</v>
      </c>
      <c r="I39" s="22">
        <v>0.1</v>
      </c>
      <c r="J39" s="18">
        <f t="shared" si="0"/>
        <v>9476545.6950000003</v>
      </c>
      <c r="K39" s="18">
        <f t="shared" si="1"/>
        <v>104242002.64500001</v>
      </c>
      <c r="L39" s="18">
        <f t="shared" si="2"/>
        <v>10424200.264500001</v>
      </c>
      <c r="M39" s="51">
        <f t="shared" si="3"/>
        <v>1980598.0502550004</v>
      </c>
      <c r="N39" s="18">
        <f t="shared" si="4"/>
        <v>106222600.69525501</v>
      </c>
      <c r="P39" s="1">
        <v>13</v>
      </c>
      <c r="Q39" s="1">
        <v>11</v>
      </c>
      <c r="R39" s="1">
        <v>30</v>
      </c>
      <c r="S39" s="20"/>
      <c r="T39" s="20"/>
    </row>
    <row r="40" spans="2:20" x14ac:dyDescent="0.25">
      <c r="B40" s="6">
        <v>27</v>
      </c>
      <c r="C40" s="6" t="s">
        <v>43</v>
      </c>
      <c r="D40" s="6" t="s">
        <v>48</v>
      </c>
      <c r="E40" s="7">
        <v>1</v>
      </c>
      <c r="F40" s="6" t="s">
        <v>25</v>
      </c>
      <c r="G40" s="7">
        <f t="shared" si="5"/>
        <v>150</v>
      </c>
      <c r="H40" s="18">
        <f t="shared" si="6"/>
        <v>41629736.273081534</v>
      </c>
      <c r="I40" s="22">
        <v>0.11</v>
      </c>
      <c r="J40" s="18">
        <f t="shared" si="0"/>
        <v>4579270.9900389686</v>
      </c>
      <c r="K40" s="18">
        <f t="shared" si="1"/>
        <v>46209007.263120502</v>
      </c>
      <c r="L40" s="18">
        <f>+K40*11%</f>
        <v>5082990.7989432551</v>
      </c>
      <c r="M40" s="51">
        <f t="shared" si="3"/>
        <v>965768.25179921847</v>
      </c>
      <c r="N40" s="18">
        <f t="shared" si="4"/>
        <v>47174775.514919721</v>
      </c>
      <c r="P40" s="1">
        <v>12</v>
      </c>
      <c r="Q40" s="1">
        <v>0</v>
      </c>
      <c r="R40" s="1">
        <v>30</v>
      </c>
      <c r="S40" s="20"/>
      <c r="T40" s="20"/>
    </row>
    <row r="41" spans="2:20" x14ac:dyDescent="0.25">
      <c r="B41" s="14">
        <v>28</v>
      </c>
      <c r="C41" s="6" t="s">
        <v>49</v>
      </c>
      <c r="D41" s="6" t="s">
        <v>50</v>
      </c>
      <c r="E41" s="7">
        <v>1</v>
      </c>
      <c r="F41" s="6" t="s">
        <v>51</v>
      </c>
      <c r="G41" s="7">
        <f t="shared" si="5"/>
        <v>150</v>
      </c>
      <c r="H41" s="18">
        <f t="shared" si="6"/>
        <v>94765456.950000003</v>
      </c>
      <c r="I41" s="22">
        <v>0.1</v>
      </c>
      <c r="J41" s="18">
        <f t="shared" si="0"/>
        <v>9476545.6950000003</v>
      </c>
      <c r="K41" s="18">
        <f t="shared" si="1"/>
        <v>104242002.64500001</v>
      </c>
      <c r="L41" s="18">
        <f t="shared" si="2"/>
        <v>10424200.264500001</v>
      </c>
      <c r="M41" s="51">
        <f t="shared" si="3"/>
        <v>1980598.0502550004</v>
      </c>
      <c r="N41" s="18">
        <f t="shared" si="4"/>
        <v>106222600.69525501</v>
      </c>
      <c r="P41" s="1">
        <v>13</v>
      </c>
      <c r="Q41" s="1">
        <v>11</v>
      </c>
      <c r="R41" s="1">
        <v>30</v>
      </c>
      <c r="S41" s="20"/>
      <c r="T41" s="20"/>
    </row>
    <row r="42" spans="2:20" x14ac:dyDescent="0.25">
      <c r="B42" s="6">
        <v>29</v>
      </c>
      <c r="C42" s="6" t="s">
        <v>49</v>
      </c>
      <c r="D42" s="6" t="s">
        <v>52</v>
      </c>
      <c r="E42" s="7">
        <v>1</v>
      </c>
      <c r="F42" s="6" t="s">
        <v>42</v>
      </c>
      <c r="G42" s="7">
        <f t="shared" si="5"/>
        <v>150</v>
      </c>
      <c r="H42" s="18">
        <f t="shared" si="6"/>
        <v>41629736.273081534</v>
      </c>
      <c r="I42" s="22">
        <v>0.1</v>
      </c>
      <c r="J42" s="18">
        <f t="shared" si="0"/>
        <v>4162973.6273081535</v>
      </c>
      <c r="K42" s="18">
        <f t="shared" si="1"/>
        <v>45792709.900389686</v>
      </c>
      <c r="L42" s="18">
        <f t="shared" si="2"/>
        <v>4579270.9900389686</v>
      </c>
      <c r="M42" s="51">
        <f t="shared" si="3"/>
        <v>870061.48810740409</v>
      </c>
      <c r="N42" s="18">
        <f t="shared" si="4"/>
        <v>46662771.388497092</v>
      </c>
      <c r="P42" s="1">
        <v>12</v>
      </c>
      <c r="Q42" s="1">
        <v>0</v>
      </c>
      <c r="R42" s="1">
        <v>30</v>
      </c>
      <c r="S42" s="20"/>
      <c r="T42" s="20"/>
    </row>
    <row r="43" spans="2:20" x14ac:dyDescent="0.25">
      <c r="B43" s="14">
        <v>30</v>
      </c>
      <c r="C43" s="6" t="s">
        <v>49</v>
      </c>
      <c r="D43" s="6" t="s">
        <v>41</v>
      </c>
      <c r="E43" s="7">
        <v>1</v>
      </c>
      <c r="F43" s="6" t="s">
        <v>53</v>
      </c>
      <c r="G43" s="7">
        <f t="shared" si="5"/>
        <v>150</v>
      </c>
      <c r="H43" s="18">
        <f t="shared" si="6"/>
        <v>41629736.273081534</v>
      </c>
      <c r="I43" s="22">
        <v>0.1</v>
      </c>
      <c r="J43" s="18">
        <f t="shared" si="0"/>
        <v>4162973.6273081535</v>
      </c>
      <c r="K43" s="18">
        <f t="shared" si="1"/>
        <v>45792709.900389686</v>
      </c>
      <c r="L43" s="18">
        <f t="shared" si="2"/>
        <v>4579270.9900389686</v>
      </c>
      <c r="M43" s="51">
        <f t="shared" si="3"/>
        <v>870061.48810740409</v>
      </c>
      <c r="N43" s="18">
        <f t="shared" si="4"/>
        <v>46662771.388497092</v>
      </c>
      <c r="P43" s="1">
        <v>12</v>
      </c>
      <c r="Q43" s="1">
        <v>0</v>
      </c>
      <c r="R43" s="1">
        <v>30</v>
      </c>
      <c r="S43" s="20"/>
      <c r="T43" s="20"/>
    </row>
    <row r="44" spans="2:20" x14ac:dyDescent="0.25">
      <c r="B44" s="6">
        <v>31</v>
      </c>
      <c r="C44" s="6" t="s">
        <v>54</v>
      </c>
      <c r="D44" s="6" t="s">
        <v>50</v>
      </c>
      <c r="E44" s="7">
        <v>1</v>
      </c>
      <c r="F44" s="6" t="s">
        <v>11</v>
      </c>
      <c r="G44" s="7">
        <f t="shared" si="5"/>
        <v>150</v>
      </c>
      <c r="H44" s="18">
        <f t="shared" si="6"/>
        <v>94765456.950000003</v>
      </c>
      <c r="I44" s="22">
        <v>0.1</v>
      </c>
      <c r="J44" s="18">
        <f t="shared" si="0"/>
        <v>9476545.6950000003</v>
      </c>
      <c r="K44" s="18">
        <f t="shared" si="1"/>
        <v>104242002.64500001</v>
      </c>
      <c r="L44" s="18">
        <f t="shared" si="2"/>
        <v>10424200.264500001</v>
      </c>
      <c r="M44" s="18">
        <f t="shared" si="3"/>
        <v>1980598.0502550004</v>
      </c>
      <c r="N44" s="18">
        <f t="shared" si="4"/>
        <v>106222600.69525501</v>
      </c>
      <c r="P44" s="1">
        <v>13</v>
      </c>
      <c r="Q44" s="1">
        <v>11</v>
      </c>
      <c r="R44" s="1">
        <v>30</v>
      </c>
      <c r="S44" s="20"/>
      <c r="T44" s="20"/>
    </row>
    <row r="45" spans="2:20" x14ac:dyDescent="0.25">
      <c r="B45" s="14">
        <v>32</v>
      </c>
      <c r="C45" s="6" t="s">
        <v>55</v>
      </c>
      <c r="D45" s="6" t="s">
        <v>50</v>
      </c>
      <c r="E45" s="7">
        <v>1</v>
      </c>
      <c r="F45" s="6" t="s">
        <v>56</v>
      </c>
      <c r="G45" s="7">
        <f t="shared" si="5"/>
        <v>150</v>
      </c>
      <c r="H45" s="18">
        <f t="shared" si="6"/>
        <v>94765456.950000003</v>
      </c>
      <c r="I45" s="22">
        <v>0.1</v>
      </c>
      <c r="J45" s="18">
        <f t="shared" si="0"/>
        <v>9476545.6950000003</v>
      </c>
      <c r="K45" s="18">
        <f t="shared" si="1"/>
        <v>104242002.64500001</v>
      </c>
      <c r="L45" s="18">
        <f t="shared" si="2"/>
        <v>10424200.264500001</v>
      </c>
      <c r="M45" s="18">
        <f t="shared" si="3"/>
        <v>1980598.0502550004</v>
      </c>
      <c r="N45" s="18">
        <f t="shared" si="4"/>
        <v>106222600.69525501</v>
      </c>
      <c r="P45" s="1">
        <v>13</v>
      </c>
      <c r="Q45" s="1">
        <v>11</v>
      </c>
      <c r="R45" s="1">
        <v>30</v>
      </c>
      <c r="S45" s="20"/>
      <c r="T45" s="20"/>
    </row>
    <row r="46" spans="2:20" x14ac:dyDescent="0.25">
      <c r="B46" s="6">
        <v>33</v>
      </c>
      <c r="C46" s="6" t="s">
        <v>57</v>
      </c>
      <c r="D46" s="6" t="s">
        <v>50</v>
      </c>
      <c r="E46" s="7">
        <v>1</v>
      </c>
      <c r="F46" s="6" t="s">
        <v>11</v>
      </c>
      <c r="G46" s="7">
        <f t="shared" si="5"/>
        <v>150</v>
      </c>
      <c r="H46" s="18">
        <f t="shared" si="6"/>
        <v>94765456.950000003</v>
      </c>
      <c r="I46" s="22">
        <v>0.1</v>
      </c>
      <c r="J46" s="18">
        <f t="shared" si="0"/>
        <v>9476545.6950000003</v>
      </c>
      <c r="K46" s="18">
        <f t="shared" si="1"/>
        <v>104242002.64500001</v>
      </c>
      <c r="L46" s="18">
        <f t="shared" si="2"/>
        <v>10424200.264500001</v>
      </c>
      <c r="M46" s="18">
        <f t="shared" si="3"/>
        <v>1980598.0502550004</v>
      </c>
      <c r="N46" s="18">
        <f t="shared" si="4"/>
        <v>106222600.69525501</v>
      </c>
      <c r="P46" s="1">
        <v>13</v>
      </c>
      <c r="Q46" s="1">
        <v>11</v>
      </c>
      <c r="R46" s="1">
        <v>30</v>
      </c>
      <c r="S46" s="20"/>
      <c r="T46" s="20"/>
    </row>
    <row r="47" spans="2:20" x14ac:dyDescent="0.25">
      <c r="B47" s="14">
        <v>34</v>
      </c>
      <c r="C47" s="6" t="s">
        <v>58</v>
      </c>
      <c r="D47" s="6" t="s">
        <v>59</v>
      </c>
      <c r="E47" s="7">
        <v>1</v>
      </c>
      <c r="F47" s="6" t="s">
        <v>11</v>
      </c>
      <c r="G47" s="7">
        <f t="shared" si="5"/>
        <v>150</v>
      </c>
      <c r="H47" s="18">
        <f t="shared" si="6"/>
        <v>94765456.950000003</v>
      </c>
      <c r="I47" s="22">
        <v>0.1</v>
      </c>
      <c r="J47" s="18">
        <f t="shared" si="0"/>
        <v>9476545.6950000003</v>
      </c>
      <c r="K47" s="18">
        <f t="shared" si="1"/>
        <v>104242002.64500001</v>
      </c>
      <c r="L47" s="18">
        <f t="shared" si="2"/>
        <v>10424200.264500001</v>
      </c>
      <c r="M47" s="18">
        <f t="shared" si="3"/>
        <v>1980598.0502550004</v>
      </c>
      <c r="N47" s="18">
        <f t="shared" si="4"/>
        <v>106222600.69525501</v>
      </c>
      <c r="P47" s="1">
        <v>13</v>
      </c>
      <c r="Q47" s="1">
        <v>11</v>
      </c>
      <c r="R47" s="1">
        <v>30</v>
      </c>
      <c r="S47" s="20"/>
      <c r="T47" s="20"/>
    </row>
    <row r="48" spans="2:20" x14ac:dyDescent="0.25">
      <c r="B48" s="6">
        <v>35</v>
      </c>
      <c r="C48" s="6" t="s">
        <v>60</v>
      </c>
      <c r="D48" s="6" t="s">
        <v>59</v>
      </c>
      <c r="E48" s="7">
        <v>1</v>
      </c>
      <c r="F48" s="6" t="s">
        <v>11</v>
      </c>
      <c r="G48" s="7">
        <f t="shared" si="5"/>
        <v>150</v>
      </c>
      <c r="H48" s="18">
        <f t="shared" si="6"/>
        <v>94765456.950000003</v>
      </c>
      <c r="I48" s="22">
        <v>0.1</v>
      </c>
      <c r="J48" s="18">
        <f t="shared" si="0"/>
        <v>9476545.6950000003</v>
      </c>
      <c r="K48" s="18">
        <f t="shared" si="1"/>
        <v>104242002.64500001</v>
      </c>
      <c r="L48" s="18">
        <f t="shared" si="2"/>
        <v>10424200.264500001</v>
      </c>
      <c r="M48" s="18">
        <f t="shared" si="3"/>
        <v>1980598.0502550004</v>
      </c>
      <c r="N48" s="18">
        <f t="shared" si="4"/>
        <v>106222600.69525501</v>
      </c>
      <c r="P48" s="1">
        <v>13</v>
      </c>
      <c r="Q48" s="1">
        <v>11</v>
      </c>
      <c r="R48" s="1">
        <v>30</v>
      </c>
      <c r="S48" s="20"/>
      <c r="T48" s="20"/>
    </row>
    <row r="49" spans="2:18" x14ac:dyDescent="0.25">
      <c r="B49" s="41" t="s">
        <v>72</v>
      </c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3"/>
    </row>
    <row r="50" spans="2:18" ht="5.25" customHeight="1" x14ac:dyDescent="0.25">
      <c r="B50" s="44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6"/>
    </row>
    <row r="51" spans="2:18" x14ac:dyDescent="0.25">
      <c r="B51" s="14">
        <v>36</v>
      </c>
      <c r="C51" s="6"/>
      <c r="D51" s="6" t="s">
        <v>61</v>
      </c>
      <c r="E51" s="7">
        <v>1</v>
      </c>
      <c r="F51" s="6" t="s">
        <v>61</v>
      </c>
      <c r="G51" s="7">
        <f t="shared" ref="G51" si="7">+R51*5</f>
        <v>150</v>
      </c>
      <c r="H51" s="6"/>
      <c r="I51" s="6"/>
      <c r="J51" s="6"/>
      <c r="K51" s="18">
        <f>+('29 a 31 Diciembre 2026'!Q53)*G51</f>
        <v>975000</v>
      </c>
      <c r="L51" s="18">
        <f t="shared" ref="L51" si="8">+K51*10%</f>
        <v>97500</v>
      </c>
      <c r="M51" s="18">
        <f>+L51*19%</f>
        <v>18525</v>
      </c>
      <c r="N51" s="18">
        <f t="shared" ref="N51" si="9">+K51+M51</f>
        <v>993525</v>
      </c>
      <c r="R51" s="1">
        <v>30</v>
      </c>
    </row>
    <row r="52" spans="2:18" x14ac:dyDescent="0.25">
      <c r="B52" s="11"/>
      <c r="C52" s="12"/>
      <c r="D52" s="13"/>
      <c r="E52" s="11"/>
      <c r="F52" s="13"/>
      <c r="G52" s="31"/>
    </row>
    <row r="54" spans="2:18" x14ac:dyDescent="0.25">
      <c r="E54" s="47" t="s">
        <v>92</v>
      </c>
      <c r="F54" s="47"/>
      <c r="G54" s="47"/>
      <c r="H54" s="47"/>
      <c r="I54" s="47"/>
      <c r="J54" s="47"/>
      <c r="K54" s="47"/>
      <c r="L54" s="47"/>
      <c r="M54" s="47"/>
      <c r="N54" s="48">
        <f>SUM(N6:N51)</f>
        <v>2899952675.4332056</v>
      </c>
      <c r="P54" s="27">
        <f>SUM(N6:N51)</f>
        <v>2899952675.4332056</v>
      </c>
    </row>
    <row r="55" spans="2:18" x14ac:dyDescent="0.25">
      <c r="E55" s="47"/>
      <c r="F55" s="47"/>
      <c r="G55" s="47"/>
      <c r="H55" s="47"/>
      <c r="I55" s="47"/>
      <c r="J55" s="47"/>
      <c r="K55" s="47"/>
      <c r="L55" s="47"/>
      <c r="M55" s="47"/>
      <c r="N55" s="48"/>
    </row>
    <row r="56" spans="2:18" ht="21" x14ac:dyDescent="0.25">
      <c r="E56" s="34"/>
      <c r="F56" s="34"/>
      <c r="G56" s="34"/>
      <c r="H56" s="34"/>
      <c r="I56" s="34"/>
      <c r="J56" s="34"/>
      <c r="K56" s="34"/>
      <c r="L56" s="34"/>
      <c r="M56" s="34"/>
      <c r="N56" s="35"/>
    </row>
    <row r="57" spans="2:18" x14ac:dyDescent="0.25">
      <c r="D57" t="s">
        <v>70</v>
      </c>
    </row>
    <row r="58" spans="2:18" x14ac:dyDescent="0.25">
      <c r="D58" t="s">
        <v>71</v>
      </c>
    </row>
    <row r="59" spans="2:18" x14ac:dyDescent="0.25">
      <c r="D59" t="s">
        <v>78</v>
      </c>
    </row>
  </sheetData>
  <autoFilter ref="A13:T51" xr:uid="{08E9134A-C5F5-4E3A-AA53-2C437E8958E6}"/>
  <mergeCells count="5">
    <mergeCell ref="B4:N4"/>
    <mergeCell ref="B12:N12"/>
    <mergeCell ref="B49:N50"/>
    <mergeCell ref="E54:M55"/>
    <mergeCell ref="N54:N55"/>
  </mergeCells>
  <pageMargins left="0.7" right="0.7" top="0.75" bottom="0.75" header="0.3" footer="0.3"/>
  <pageSetup paperSize="14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C75D5-4DE6-498D-96C2-1C0FAE077BBD}">
  <dimension ref="A1:T63"/>
  <sheetViews>
    <sheetView topLeftCell="B7" zoomScale="70" zoomScaleNormal="70" workbookViewId="0">
      <selection activeCell="K51" sqref="K51"/>
    </sheetView>
  </sheetViews>
  <sheetFormatPr baseColWidth="10" defaultRowHeight="15" x14ac:dyDescent="0.25"/>
  <cols>
    <col min="1" max="1" width="12.5703125" hidden="1" customWidth="1"/>
    <col min="2" max="2" width="6.5703125" style="1" customWidth="1"/>
    <col min="3" max="3" width="28.28515625" style="2" customWidth="1"/>
    <col min="4" max="4" width="67.140625" customWidth="1"/>
    <col min="5" max="5" width="11.42578125" style="1"/>
    <col min="6" max="6" width="124.140625" customWidth="1"/>
    <col min="7" max="7" width="10" customWidth="1"/>
    <col min="8" max="8" width="13" bestFit="1" customWidth="1"/>
    <col min="9" max="9" width="6.7109375" bestFit="1" customWidth="1"/>
    <col min="10" max="10" width="12" bestFit="1" customWidth="1"/>
    <col min="11" max="11" width="13" bestFit="1" customWidth="1"/>
    <col min="12" max="12" width="12" bestFit="1" customWidth="1"/>
    <col min="13" max="13" width="10.42578125" bestFit="1" customWidth="1"/>
    <col min="14" max="14" width="28.5703125" customWidth="1"/>
    <col min="15" max="15" width="11.42578125" customWidth="1"/>
    <col min="16" max="16" width="14" customWidth="1"/>
    <col min="17" max="17" width="13" customWidth="1"/>
    <col min="18" max="21" width="11.42578125" customWidth="1"/>
  </cols>
  <sheetData>
    <row r="1" spans="1:20" x14ac:dyDescent="0.25">
      <c r="P1" s="1" t="s">
        <v>81</v>
      </c>
      <c r="Q1" s="26">
        <f>+ROUND(((1750905*1.06)),0)</f>
        <v>1855959</v>
      </c>
      <c r="R1" s="20"/>
      <c r="S1" s="20"/>
      <c r="T1" s="20"/>
    </row>
    <row r="2" spans="1:20" x14ac:dyDescent="0.25">
      <c r="P2" s="1" t="s">
        <v>82</v>
      </c>
      <c r="Q2" s="1">
        <v>10.210000000000001</v>
      </c>
      <c r="R2" s="20" t="s">
        <v>85</v>
      </c>
      <c r="S2" s="20" t="s">
        <v>86</v>
      </c>
      <c r="T2" s="20" t="s">
        <v>87</v>
      </c>
    </row>
    <row r="3" spans="1:20" x14ac:dyDescent="0.25">
      <c r="P3" s="1" t="s">
        <v>83</v>
      </c>
      <c r="Q3" s="27">
        <f>1250*3</f>
        <v>3750</v>
      </c>
      <c r="R3" s="20">
        <f>+(Q4*0.4759)/13</f>
        <v>693828.93788469222</v>
      </c>
      <c r="S3" s="20">
        <f>+(Q4*0.5241)/11</f>
        <v>903028.65431809099</v>
      </c>
      <c r="T3" s="20"/>
    </row>
    <row r="4" spans="1:20" ht="31.5" x14ac:dyDescent="0.5">
      <c r="A4" s="6"/>
      <c r="B4" s="40" t="s">
        <v>79</v>
      </c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P4" s="1" t="s">
        <v>84</v>
      </c>
      <c r="Q4" s="26">
        <f>+(Q1*Q2)+Q3</f>
        <v>18953091.390000001</v>
      </c>
      <c r="R4" s="20">
        <f>+R3/30</f>
        <v>23127.631262823073</v>
      </c>
      <c r="S4" s="20">
        <f>+S3/30</f>
        <v>30100.955143936368</v>
      </c>
      <c r="T4" s="20"/>
    </row>
    <row r="5" spans="1:20" ht="25.5" x14ac:dyDescent="0.25">
      <c r="A5" s="15" t="s">
        <v>0</v>
      </c>
      <c r="B5" s="3" t="s">
        <v>1</v>
      </c>
      <c r="C5" s="4" t="s">
        <v>2</v>
      </c>
      <c r="D5" s="5" t="s">
        <v>3</v>
      </c>
      <c r="E5" s="5" t="s">
        <v>4</v>
      </c>
      <c r="F5" s="5" t="s">
        <v>5</v>
      </c>
      <c r="G5" s="5" t="s">
        <v>62</v>
      </c>
      <c r="H5" s="5" t="s">
        <v>63</v>
      </c>
      <c r="I5" s="5" t="s">
        <v>64</v>
      </c>
      <c r="J5" s="5" t="s">
        <v>65</v>
      </c>
      <c r="K5" s="5" t="s">
        <v>66</v>
      </c>
      <c r="L5" s="5" t="s">
        <v>67</v>
      </c>
      <c r="M5" s="5" t="s">
        <v>68</v>
      </c>
      <c r="N5" s="5" t="s">
        <v>69</v>
      </c>
      <c r="P5" s="25" t="s">
        <v>88</v>
      </c>
      <c r="Q5" s="25" t="s">
        <v>89</v>
      </c>
      <c r="R5" s="25" t="s">
        <v>87</v>
      </c>
      <c r="S5" s="20"/>
      <c r="T5" s="20"/>
    </row>
    <row r="6" spans="1:20" x14ac:dyDescent="0.25">
      <c r="A6" s="16" t="s">
        <v>6</v>
      </c>
      <c r="B6" s="6">
        <v>1</v>
      </c>
      <c r="C6" s="6" t="s">
        <v>7</v>
      </c>
      <c r="D6" s="6" t="s">
        <v>8</v>
      </c>
      <c r="E6" s="7">
        <v>1</v>
      </c>
      <c r="F6" s="6" t="s">
        <v>9</v>
      </c>
      <c r="G6" s="7">
        <f>+R6</f>
        <v>19</v>
      </c>
      <c r="H6" s="18">
        <f>+(($R$4*P6)+($S$4*Q6))*G6</f>
        <v>5273099.9279236617</v>
      </c>
      <c r="I6" s="22">
        <v>0.08</v>
      </c>
      <c r="J6" s="18">
        <f>+H6*I6</f>
        <v>421847.99423389294</v>
      </c>
      <c r="K6" s="18">
        <f>+H6+J6</f>
        <v>5694947.9221575549</v>
      </c>
      <c r="L6" s="18">
        <f>+K6*10%</f>
        <v>569494.79221575556</v>
      </c>
      <c r="M6" s="18">
        <f>+L6*19%</f>
        <v>108204.01052099356</v>
      </c>
      <c r="N6" s="18">
        <f>+K6+M6</f>
        <v>5803151.9326785486</v>
      </c>
      <c r="P6" s="1">
        <v>12</v>
      </c>
      <c r="Q6" s="1">
        <v>0</v>
      </c>
      <c r="R6" s="1">
        <v>19</v>
      </c>
      <c r="S6" s="20"/>
      <c r="T6" s="20"/>
    </row>
    <row r="7" spans="1:20" s="8" customFormat="1" x14ac:dyDescent="0.25">
      <c r="B7" s="11"/>
      <c r="C7" s="12"/>
      <c r="D7" s="13"/>
      <c r="E7" s="11"/>
      <c r="F7" s="13"/>
      <c r="P7" s="28"/>
      <c r="Q7" s="28"/>
      <c r="R7" s="19"/>
      <c r="S7" s="19"/>
      <c r="T7" s="19"/>
    </row>
    <row r="8" spans="1:20" x14ac:dyDescent="0.25">
      <c r="P8" s="1"/>
      <c r="Q8" s="1"/>
      <c r="R8" s="20"/>
      <c r="S8" s="20"/>
      <c r="T8" s="20"/>
    </row>
    <row r="9" spans="1:20" x14ac:dyDescent="0.25">
      <c r="P9" s="1"/>
      <c r="Q9" s="1"/>
      <c r="R9" s="20"/>
      <c r="S9" s="20"/>
      <c r="T9" s="20"/>
    </row>
    <row r="10" spans="1:20" x14ac:dyDescent="0.25">
      <c r="P10" s="1"/>
      <c r="Q10" s="1"/>
      <c r="R10" s="20"/>
      <c r="S10" s="20"/>
      <c r="T10" s="20"/>
    </row>
    <row r="11" spans="1:20" x14ac:dyDescent="0.25">
      <c r="P11" s="1"/>
      <c r="Q11" s="1"/>
      <c r="R11" s="20"/>
      <c r="S11" s="20"/>
      <c r="T11" s="20"/>
    </row>
    <row r="12" spans="1:20" ht="31.5" x14ac:dyDescent="0.5">
      <c r="B12" s="40" t="s">
        <v>80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P12" s="1"/>
      <c r="Q12" s="1"/>
      <c r="R12" s="20"/>
      <c r="S12" s="20"/>
      <c r="T12" s="20"/>
    </row>
    <row r="13" spans="1:20" ht="25.5" x14ac:dyDescent="0.25">
      <c r="B13" s="3" t="s">
        <v>1</v>
      </c>
      <c r="C13" s="4" t="s">
        <v>2</v>
      </c>
      <c r="D13" s="5" t="s">
        <v>3</v>
      </c>
      <c r="E13" s="5" t="s">
        <v>4</v>
      </c>
      <c r="F13" s="5" t="s">
        <v>5</v>
      </c>
      <c r="G13" s="5" t="s">
        <v>62</v>
      </c>
      <c r="H13" s="5" t="s">
        <v>63</v>
      </c>
      <c r="I13" s="5" t="s">
        <v>64</v>
      </c>
      <c r="J13" s="5" t="s">
        <v>65</v>
      </c>
      <c r="K13" s="5" t="s">
        <v>66</v>
      </c>
      <c r="L13" s="5" t="s">
        <v>67</v>
      </c>
      <c r="M13" s="5" t="s">
        <v>68</v>
      </c>
      <c r="N13" s="5" t="s">
        <v>69</v>
      </c>
      <c r="P13" s="1"/>
      <c r="Q13" s="1"/>
      <c r="R13" s="20"/>
      <c r="S13" s="20"/>
      <c r="T13" s="20"/>
    </row>
    <row r="14" spans="1:20" x14ac:dyDescent="0.25">
      <c r="B14" s="6">
        <v>1</v>
      </c>
      <c r="C14" s="6" t="s">
        <v>7</v>
      </c>
      <c r="D14" s="6" t="s">
        <v>10</v>
      </c>
      <c r="E14" s="7">
        <v>1</v>
      </c>
      <c r="F14" s="6" t="s">
        <v>11</v>
      </c>
      <c r="G14" s="7">
        <f t="shared" ref="G14:G48" si="0">+R14</f>
        <v>28</v>
      </c>
      <c r="H14" s="18">
        <f>+(($R$4*P14)+($S$4*Q14))*G14</f>
        <v>17689551.964000002</v>
      </c>
      <c r="I14" s="22">
        <v>0.1</v>
      </c>
      <c r="J14" s="18">
        <f t="shared" ref="J14:J48" si="1">+H14*I14</f>
        <v>1768955.1964000002</v>
      </c>
      <c r="K14" s="18">
        <f t="shared" ref="K14:K48" si="2">+H14+J14</f>
        <v>19458507.160400003</v>
      </c>
      <c r="L14" s="18">
        <f t="shared" ref="L14:L48" si="3">+K14*10%</f>
        <v>1945850.7160400003</v>
      </c>
      <c r="M14" s="18">
        <f t="shared" ref="M14:M48" si="4">+L14*19%</f>
        <v>369711.63604760007</v>
      </c>
      <c r="N14" s="18">
        <f t="shared" ref="N14:N48" si="5">+K14+M14</f>
        <v>19828218.796447605</v>
      </c>
      <c r="P14" s="1">
        <v>13</v>
      </c>
      <c r="Q14" s="1">
        <v>11</v>
      </c>
      <c r="R14" s="1">
        <v>28</v>
      </c>
      <c r="S14" s="20"/>
      <c r="T14" s="20"/>
    </row>
    <row r="15" spans="1:20" x14ac:dyDescent="0.25">
      <c r="B15" s="14">
        <v>2</v>
      </c>
      <c r="C15" s="6" t="s">
        <v>7</v>
      </c>
      <c r="D15" s="6" t="s">
        <v>12</v>
      </c>
      <c r="E15" s="7">
        <v>1</v>
      </c>
      <c r="F15" s="6" t="s">
        <v>13</v>
      </c>
      <c r="G15" s="7">
        <f t="shared" si="0"/>
        <v>19</v>
      </c>
      <c r="H15" s="18">
        <f>+(($R$4*P15)+($S$4*Q15))*G15</f>
        <v>5273099.9279236617</v>
      </c>
      <c r="I15" s="22">
        <v>0.1</v>
      </c>
      <c r="J15" s="18">
        <f t="shared" si="1"/>
        <v>527309.99279236619</v>
      </c>
      <c r="K15" s="18">
        <f t="shared" si="2"/>
        <v>5800409.9207160277</v>
      </c>
      <c r="L15" s="18">
        <f t="shared" si="3"/>
        <v>580040.99207160284</v>
      </c>
      <c r="M15" s="18">
        <f t="shared" si="4"/>
        <v>110207.78849360454</v>
      </c>
      <c r="N15" s="18">
        <f t="shared" si="5"/>
        <v>5910617.7092096321</v>
      </c>
      <c r="P15" s="1">
        <v>12</v>
      </c>
      <c r="Q15" s="1">
        <v>0</v>
      </c>
      <c r="R15" s="1">
        <f>+R6</f>
        <v>19</v>
      </c>
      <c r="S15" s="20"/>
      <c r="T15" s="20"/>
    </row>
    <row r="16" spans="1:20" x14ac:dyDescent="0.25">
      <c r="B16" s="6">
        <v>3</v>
      </c>
      <c r="C16" s="6" t="s">
        <v>7</v>
      </c>
      <c r="D16" s="6" t="s">
        <v>14</v>
      </c>
      <c r="E16" s="7">
        <v>1</v>
      </c>
      <c r="F16" s="6" t="s">
        <v>15</v>
      </c>
      <c r="G16" s="7">
        <f t="shared" si="0"/>
        <v>19</v>
      </c>
      <c r="H16" s="18">
        <f t="shared" ref="H16:H48" si="6">+(($R$4*P16)+($S$4*Q16))*G16</f>
        <v>3515399.951949107</v>
      </c>
      <c r="I16" s="22">
        <v>0.08</v>
      </c>
      <c r="J16" s="18">
        <f t="shared" si="1"/>
        <v>281231.99615592859</v>
      </c>
      <c r="K16" s="18">
        <f t="shared" si="2"/>
        <v>3796631.9481050353</v>
      </c>
      <c r="L16" s="18">
        <f t="shared" si="3"/>
        <v>379663.19481050357</v>
      </c>
      <c r="M16" s="18">
        <f t="shared" si="4"/>
        <v>72136.007013995681</v>
      </c>
      <c r="N16" s="18">
        <f t="shared" si="5"/>
        <v>3868767.955119031</v>
      </c>
      <c r="P16" s="1">
        <v>8</v>
      </c>
      <c r="Q16" s="1">
        <v>0</v>
      </c>
      <c r="R16" s="1">
        <f>+R15</f>
        <v>19</v>
      </c>
      <c r="S16" s="20"/>
      <c r="T16" s="20"/>
    </row>
    <row r="17" spans="2:20" x14ac:dyDescent="0.25">
      <c r="B17" s="14">
        <v>4</v>
      </c>
      <c r="C17" s="6" t="s">
        <v>7</v>
      </c>
      <c r="D17" s="6" t="s">
        <v>16</v>
      </c>
      <c r="E17" s="7">
        <v>1</v>
      </c>
      <c r="F17" s="6" t="s">
        <v>17</v>
      </c>
      <c r="G17" s="7">
        <f t="shared" si="0"/>
        <v>28</v>
      </c>
      <c r="H17" s="18">
        <f t="shared" si="6"/>
        <v>17689551.964000002</v>
      </c>
      <c r="I17" s="22">
        <v>0.1</v>
      </c>
      <c r="J17" s="18">
        <f t="shared" si="1"/>
        <v>1768955.1964000002</v>
      </c>
      <c r="K17" s="18">
        <f t="shared" si="2"/>
        <v>19458507.160400003</v>
      </c>
      <c r="L17" s="18">
        <f t="shared" si="3"/>
        <v>1945850.7160400003</v>
      </c>
      <c r="M17" s="18">
        <f t="shared" si="4"/>
        <v>369711.63604760007</v>
      </c>
      <c r="N17" s="18">
        <f t="shared" si="5"/>
        <v>19828218.796447605</v>
      </c>
      <c r="P17" s="1">
        <v>13</v>
      </c>
      <c r="Q17" s="1">
        <v>11</v>
      </c>
      <c r="R17" s="1">
        <f>+$R$14</f>
        <v>28</v>
      </c>
      <c r="S17" s="20"/>
      <c r="T17" s="20"/>
    </row>
    <row r="18" spans="2:20" x14ac:dyDescent="0.25">
      <c r="B18" s="6">
        <v>5</v>
      </c>
      <c r="C18" s="6" t="s">
        <v>7</v>
      </c>
      <c r="D18" s="6" t="s">
        <v>16</v>
      </c>
      <c r="E18" s="7">
        <v>1</v>
      </c>
      <c r="F18" s="6" t="s">
        <v>17</v>
      </c>
      <c r="G18" s="7">
        <f t="shared" si="0"/>
        <v>28</v>
      </c>
      <c r="H18" s="18">
        <f t="shared" si="6"/>
        <v>17689551.964000002</v>
      </c>
      <c r="I18" s="22">
        <v>0.1</v>
      </c>
      <c r="J18" s="18">
        <f t="shared" si="1"/>
        <v>1768955.1964000002</v>
      </c>
      <c r="K18" s="18">
        <f t="shared" si="2"/>
        <v>19458507.160400003</v>
      </c>
      <c r="L18" s="18">
        <f t="shared" si="3"/>
        <v>1945850.7160400003</v>
      </c>
      <c r="M18" s="18">
        <f t="shared" si="4"/>
        <v>369711.63604760007</v>
      </c>
      <c r="N18" s="18">
        <f t="shared" si="5"/>
        <v>19828218.796447605</v>
      </c>
      <c r="P18" s="1">
        <v>13</v>
      </c>
      <c r="Q18" s="1">
        <v>11</v>
      </c>
      <c r="R18" s="1">
        <f t="shared" ref="R18:R24" si="7">+$R$14</f>
        <v>28</v>
      </c>
      <c r="S18" s="20"/>
      <c r="T18" s="20"/>
    </row>
    <row r="19" spans="2:20" x14ac:dyDescent="0.25">
      <c r="B19" s="14">
        <v>6</v>
      </c>
      <c r="C19" s="6" t="s">
        <v>7</v>
      </c>
      <c r="D19" s="6" t="s">
        <v>19</v>
      </c>
      <c r="E19" s="7">
        <v>1</v>
      </c>
      <c r="F19" s="6" t="s">
        <v>18</v>
      </c>
      <c r="G19" s="7">
        <f t="shared" si="0"/>
        <v>28</v>
      </c>
      <c r="H19" s="18">
        <f t="shared" si="6"/>
        <v>7770884.104308553</v>
      </c>
      <c r="I19" s="22">
        <v>0.1</v>
      </c>
      <c r="J19" s="18">
        <f t="shared" si="1"/>
        <v>777088.41043085535</v>
      </c>
      <c r="K19" s="18">
        <f t="shared" si="2"/>
        <v>8547972.5147394091</v>
      </c>
      <c r="L19" s="18">
        <f t="shared" si="3"/>
        <v>854797.25147394091</v>
      </c>
      <c r="M19" s="18">
        <f t="shared" si="4"/>
        <v>162411.47778004876</v>
      </c>
      <c r="N19" s="18">
        <f t="shared" si="5"/>
        <v>8710383.9925194588</v>
      </c>
      <c r="P19" s="1">
        <v>12</v>
      </c>
      <c r="Q19" s="1">
        <v>0</v>
      </c>
      <c r="R19" s="1">
        <f t="shared" si="7"/>
        <v>28</v>
      </c>
      <c r="S19" s="20"/>
      <c r="T19" s="20"/>
    </row>
    <row r="20" spans="2:20" x14ac:dyDescent="0.25">
      <c r="B20" s="6">
        <v>7</v>
      </c>
      <c r="C20" s="6" t="s">
        <v>7</v>
      </c>
      <c r="D20" s="6" t="s">
        <v>20</v>
      </c>
      <c r="E20" s="7">
        <v>1</v>
      </c>
      <c r="F20" s="6" t="s">
        <v>21</v>
      </c>
      <c r="G20" s="7">
        <f t="shared" si="0"/>
        <v>28</v>
      </c>
      <c r="H20" s="18">
        <f t="shared" si="6"/>
        <v>17689551.964000002</v>
      </c>
      <c r="I20" s="22">
        <v>0.08</v>
      </c>
      <c r="J20" s="18">
        <f t="shared" si="1"/>
        <v>1415164.1571200001</v>
      </c>
      <c r="K20" s="18">
        <f t="shared" si="2"/>
        <v>19104716.121120002</v>
      </c>
      <c r="L20" s="18">
        <f t="shared" si="3"/>
        <v>1910471.6121120004</v>
      </c>
      <c r="M20" s="18">
        <f t="shared" si="4"/>
        <v>362989.60630128009</v>
      </c>
      <c r="N20" s="18">
        <f t="shared" si="5"/>
        <v>19467705.727421284</v>
      </c>
      <c r="P20" s="1">
        <v>13</v>
      </c>
      <c r="Q20" s="1">
        <v>11</v>
      </c>
      <c r="R20" s="1">
        <f t="shared" si="7"/>
        <v>28</v>
      </c>
      <c r="S20" s="20"/>
      <c r="T20" s="20"/>
    </row>
    <row r="21" spans="2:20" x14ac:dyDescent="0.25">
      <c r="B21" s="14">
        <v>8</v>
      </c>
      <c r="C21" s="6" t="s">
        <v>7</v>
      </c>
      <c r="D21" s="6" t="s">
        <v>22</v>
      </c>
      <c r="E21" s="7">
        <v>1</v>
      </c>
      <c r="F21" s="10" t="s">
        <v>11</v>
      </c>
      <c r="G21" s="7">
        <f t="shared" si="0"/>
        <v>28</v>
      </c>
      <c r="H21" s="18">
        <f t="shared" si="6"/>
        <v>17689551.964000002</v>
      </c>
      <c r="I21" s="22">
        <v>0.1</v>
      </c>
      <c r="J21" s="18">
        <f t="shared" si="1"/>
        <v>1768955.1964000002</v>
      </c>
      <c r="K21" s="18">
        <f t="shared" si="2"/>
        <v>19458507.160400003</v>
      </c>
      <c r="L21" s="18">
        <f t="shared" si="3"/>
        <v>1945850.7160400003</v>
      </c>
      <c r="M21" s="18">
        <f t="shared" si="4"/>
        <v>369711.63604760007</v>
      </c>
      <c r="N21" s="18">
        <f t="shared" si="5"/>
        <v>19828218.796447605</v>
      </c>
      <c r="P21" s="1">
        <v>13</v>
      </c>
      <c r="Q21" s="1">
        <v>11</v>
      </c>
      <c r="R21" s="1">
        <f t="shared" si="7"/>
        <v>28</v>
      </c>
      <c r="S21" s="20"/>
      <c r="T21" s="20"/>
    </row>
    <row r="22" spans="2:20" x14ac:dyDescent="0.25">
      <c r="B22" s="6">
        <v>9</v>
      </c>
      <c r="C22" s="6" t="s">
        <v>7</v>
      </c>
      <c r="D22" s="6" t="s">
        <v>23</v>
      </c>
      <c r="E22" s="7">
        <v>1</v>
      </c>
      <c r="F22" s="10" t="s">
        <v>18</v>
      </c>
      <c r="G22" s="7">
        <f t="shared" si="0"/>
        <v>28</v>
      </c>
      <c r="H22" s="18">
        <f t="shared" si="6"/>
        <v>7770884.104308553</v>
      </c>
      <c r="I22" s="22">
        <v>0.1</v>
      </c>
      <c r="J22" s="18">
        <f t="shared" si="1"/>
        <v>777088.41043085535</v>
      </c>
      <c r="K22" s="18">
        <f t="shared" si="2"/>
        <v>8547972.5147394091</v>
      </c>
      <c r="L22" s="18">
        <f t="shared" si="3"/>
        <v>854797.25147394091</v>
      </c>
      <c r="M22" s="18">
        <f t="shared" si="4"/>
        <v>162411.47778004876</v>
      </c>
      <c r="N22" s="18">
        <f t="shared" si="5"/>
        <v>8710383.9925194588</v>
      </c>
      <c r="P22" s="1">
        <v>12</v>
      </c>
      <c r="Q22" s="1">
        <v>0</v>
      </c>
      <c r="R22" s="1">
        <f t="shared" si="7"/>
        <v>28</v>
      </c>
      <c r="S22" s="20"/>
      <c r="T22" s="20"/>
    </row>
    <row r="23" spans="2:20" x14ac:dyDescent="0.25">
      <c r="B23" s="14">
        <v>10</v>
      </c>
      <c r="C23" s="6" t="s">
        <v>7</v>
      </c>
      <c r="D23" s="6" t="s">
        <v>24</v>
      </c>
      <c r="E23" s="7">
        <v>1</v>
      </c>
      <c r="F23" s="6" t="s">
        <v>25</v>
      </c>
      <c r="G23" s="7">
        <f t="shared" si="0"/>
        <v>28</v>
      </c>
      <c r="H23" s="18">
        <f t="shared" si="6"/>
        <v>7770884.104308553</v>
      </c>
      <c r="I23" s="22">
        <v>0.11</v>
      </c>
      <c r="J23" s="18">
        <f t="shared" si="1"/>
        <v>854797.25147394079</v>
      </c>
      <c r="K23" s="18">
        <f t="shared" si="2"/>
        <v>8625681.3557824939</v>
      </c>
      <c r="L23" s="18">
        <f>+K23*11%</f>
        <v>948824.94913607428</v>
      </c>
      <c r="M23" s="18">
        <f t="shared" si="4"/>
        <v>180276.74033585412</v>
      </c>
      <c r="N23" s="18">
        <f t="shared" si="5"/>
        <v>8805958.0961183477</v>
      </c>
      <c r="P23" s="1">
        <v>12</v>
      </c>
      <c r="Q23" s="1">
        <v>0</v>
      </c>
      <c r="R23" s="1">
        <f t="shared" si="7"/>
        <v>28</v>
      </c>
      <c r="S23" s="20"/>
      <c r="T23" s="20"/>
    </row>
    <row r="24" spans="2:20" x14ac:dyDescent="0.25">
      <c r="B24" s="6">
        <v>11</v>
      </c>
      <c r="C24" s="6" t="s">
        <v>7</v>
      </c>
      <c r="D24" s="6" t="s">
        <v>26</v>
      </c>
      <c r="E24" s="7">
        <v>1</v>
      </c>
      <c r="F24" s="10" t="s">
        <v>90</v>
      </c>
      <c r="G24" s="7">
        <f t="shared" si="0"/>
        <v>28</v>
      </c>
      <c r="H24" s="36">
        <f t="shared" si="6"/>
        <v>9271094.1843324024</v>
      </c>
      <c r="I24" s="37">
        <v>0.1</v>
      </c>
      <c r="J24" s="36">
        <f t="shared" si="1"/>
        <v>927109.41843324027</v>
      </c>
      <c r="K24" s="36">
        <f t="shared" si="2"/>
        <v>10198203.602765642</v>
      </c>
      <c r="L24" s="36">
        <f t="shared" si="3"/>
        <v>1019820.3602765643</v>
      </c>
      <c r="M24" s="36">
        <f t="shared" si="4"/>
        <v>193765.86845254721</v>
      </c>
      <c r="N24" s="36">
        <f t="shared" si="5"/>
        <v>10391969.471218189</v>
      </c>
      <c r="P24" s="1">
        <v>0</v>
      </c>
      <c r="Q24" s="1">
        <v>11</v>
      </c>
      <c r="R24" s="1">
        <f t="shared" si="7"/>
        <v>28</v>
      </c>
      <c r="S24" s="38"/>
      <c r="T24" s="38"/>
    </row>
    <row r="25" spans="2:20" x14ac:dyDescent="0.25">
      <c r="B25" s="14">
        <v>12</v>
      </c>
      <c r="C25" s="6" t="s">
        <v>7</v>
      </c>
      <c r="D25" s="6" t="s">
        <v>27</v>
      </c>
      <c r="E25" s="7">
        <v>1</v>
      </c>
      <c r="F25" s="6" t="s">
        <v>13</v>
      </c>
      <c r="G25" s="7">
        <f t="shared" si="0"/>
        <v>19</v>
      </c>
      <c r="H25" s="18">
        <f t="shared" si="6"/>
        <v>5273099.9279236617</v>
      </c>
      <c r="I25" s="22">
        <v>0.1</v>
      </c>
      <c r="J25" s="18">
        <f t="shared" si="1"/>
        <v>527309.99279236619</v>
      </c>
      <c r="K25" s="18">
        <f t="shared" si="2"/>
        <v>5800409.9207160277</v>
      </c>
      <c r="L25" s="18">
        <f t="shared" si="3"/>
        <v>580040.99207160284</v>
      </c>
      <c r="M25" s="18">
        <f t="shared" si="4"/>
        <v>110207.78849360454</v>
      </c>
      <c r="N25" s="18">
        <f t="shared" si="5"/>
        <v>5910617.7092096321</v>
      </c>
      <c r="P25" s="1">
        <v>12</v>
      </c>
      <c r="Q25" s="1">
        <v>0</v>
      </c>
      <c r="R25" s="1">
        <f>+R15</f>
        <v>19</v>
      </c>
      <c r="S25" s="20"/>
      <c r="T25" s="20"/>
    </row>
    <row r="26" spans="2:20" x14ac:dyDescent="0.25">
      <c r="B26" s="6">
        <v>13</v>
      </c>
      <c r="C26" s="6" t="s">
        <v>7</v>
      </c>
      <c r="D26" s="6" t="s">
        <v>28</v>
      </c>
      <c r="E26" s="7">
        <v>1</v>
      </c>
      <c r="F26" s="6" t="s">
        <v>11</v>
      </c>
      <c r="G26" s="7">
        <f t="shared" si="0"/>
        <v>28</v>
      </c>
      <c r="H26" s="18">
        <f t="shared" si="6"/>
        <v>17689551.964000002</v>
      </c>
      <c r="I26" s="22">
        <v>0.1</v>
      </c>
      <c r="J26" s="18">
        <f t="shared" si="1"/>
        <v>1768955.1964000002</v>
      </c>
      <c r="K26" s="18">
        <f t="shared" si="2"/>
        <v>19458507.160400003</v>
      </c>
      <c r="L26" s="18">
        <f t="shared" si="3"/>
        <v>1945850.7160400003</v>
      </c>
      <c r="M26" s="18">
        <f t="shared" si="4"/>
        <v>369711.63604760007</v>
      </c>
      <c r="N26" s="18">
        <f t="shared" si="5"/>
        <v>19828218.796447605</v>
      </c>
      <c r="P26" s="1">
        <v>13</v>
      </c>
      <c r="Q26" s="1">
        <v>11</v>
      </c>
      <c r="R26" s="1">
        <f t="shared" ref="R26:R37" si="8">+$R$14</f>
        <v>28</v>
      </c>
      <c r="S26" s="20"/>
      <c r="T26" s="20"/>
    </row>
    <row r="27" spans="2:20" x14ac:dyDescent="0.25">
      <c r="B27" s="14">
        <v>14</v>
      </c>
      <c r="C27" s="6" t="s">
        <v>7</v>
      </c>
      <c r="D27" s="6" t="s">
        <v>29</v>
      </c>
      <c r="E27" s="7">
        <v>1</v>
      </c>
      <c r="F27" s="6" t="s">
        <v>11</v>
      </c>
      <c r="G27" s="7">
        <f t="shared" si="0"/>
        <v>28</v>
      </c>
      <c r="H27" s="18">
        <f t="shared" si="6"/>
        <v>17689551.964000002</v>
      </c>
      <c r="I27" s="22">
        <v>0.1</v>
      </c>
      <c r="J27" s="18">
        <f t="shared" si="1"/>
        <v>1768955.1964000002</v>
      </c>
      <c r="K27" s="18">
        <f t="shared" si="2"/>
        <v>19458507.160400003</v>
      </c>
      <c r="L27" s="18">
        <f t="shared" si="3"/>
        <v>1945850.7160400003</v>
      </c>
      <c r="M27" s="18">
        <f t="shared" si="4"/>
        <v>369711.63604760007</v>
      </c>
      <c r="N27" s="18">
        <f t="shared" si="5"/>
        <v>19828218.796447605</v>
      </c>
      <c r="P27" s="1">
        <v>13</v>
      </c>
      <c r="Q27" s="1">
        <v>11</v>
      </c>
      <c r="R27" s="1">
        <f t="shared" si="8"/>
        <v>28</v>
      </c>
      <c r="S27" s="20"/>
      <c r="T27" s="20"/>
    </row>
    <row r="28" spans="2:20" x14ac:dyDescent="0.25">
      <c r="B28" s="6">
        <v>15</v>
      </c>
      <c r="C28" s="6" t="s">
        <v>7</v>
      </c>
      <c r="D28" s="6" t="s">
        <v>30</v>
      </c>
      <c r="E28" s="7">
        <v>1</v>
      </c>
      <c r="F28" s="6" t="s">
        <v>11</v>
      </c>
      <c r="G28" s="7">
        <f t="shared" si="0"/>
        <v>28</v>
      </c>
      <c r="H28" s="18">
        <f t="shared" si="6"/>
        <v>17689551.964000002</v>
      </c>
      <c r="I28" s="22">
        <v>0.1</v>
      </c>
      <c r="J28" s="18">
        <f t="shared" si="1"/>
        <v>1768955.1964000002</v>
      </c>
      <c r="K28" s="18">
        <f t="shared" si="2"/>
        <v>19458507.160400003</v>
      </c>
      <c r="L28" s="18">
        <f t="shared" si="3"/>
        <v>1945850.7160400003</v>
      </c>
      <c r="M28" s="18">
        <f t="shared" si="4"/>
        <v>369711.63604760007</v>
      </c>
      <c r="N28" s="18">
        <f t="shared" si="5"/>
        <v>19828218.796447605</v>
      </c>
      <c r="P28" s="1">
        <v>13</v>
      </c>
      <c r="Q28" s="1">
        <v>11</v>
      </c>
      <c r="R28" s="1">
        <f t="shared" si="8"/>
        <v>28</v>
      </c>
      <c r="S28" s="20"/>
      <c r="T28" s="20"/>
    </row>
    <row r="29" spans="2:20" x14ac:dyDescent="0.25">
      <c r="B29" s="14">
        <v>16</v>
      </c>
      <c r="C29" s="6" t="s">
        <v>31</v>
      </c>
      <c r="D29" s="6" t="s">
        <v>32</v>
      </c>
      <c r="E29" s="7">
        <v>1</v>
      </c>
      <c r="F29" s="6" t="s">
        <v>11</v>
      </c>
      <c r="G29" s="7">
        <f t="shared" si="0"/>
        <v>28</v>
      </c>
      <c r="H29" s="18">
        <f t="shared" si="6"/>
        <v>17689551.964000002</v>
      </c>
      <c r="I29" s="22">
        <v>0.1</v>
      </c>
      <c r="J29" s="18">
        <f t="shared" si="1"/>
        <v>1768955.1964000002</v>
      </c>
      <c r="K29" s="18">
        <f t="shared" si="2"/>
        <v>19458507.160400003</v>
      </c>
      <c r="L29" s="18">
        <f t="shared" si="3"/>
        <v>1945850.7160400003</v>
      </c>
      <c r="M29" s="18">
        <f t="shared" si="4"/>
        <v>369711.63604760007</v>
      </c>
      <c r="N29" s="18">
        <f t="shared" si="5"/>
        <v>19828218.796447605</v>
      </c>
      <c r="P29" s="1">
        <v>13</v>
      </c>
      <c r="Q29" s="1">
        <v>11</v>
      </c>
      <c r="R29" s="1">
        <f t="shared" si="8"/>
        <v>28</v>
      </c>
      <c r="S29" s="20"/>
      <c r="T29" s="20"/>
    </row>
    <row r="30" spans="2:20" x14ac:dyDescent="0.25">
      <c r="B30" s="6">
        <v>17</v>
      </c>
      <c r="C30" s="6" t="s">
        <v>31</v>
      </c>
      <c r="D30" s="6" t="s">
        <v>33</v>
      </c>
      <c r="E30" s="7">
        <v>1</v>
      </c>
      <c r="F30" s="6" t="s">
        <v>11</v>
      </c>
      <c r="G30" s="7">
        <f t="shared" si="0"/>
        <v>28</v>
      </c>
      <c r="H30" s="18">
        <f t="shared" si="6"/>
        <v>17689551.964000002</v>
      </c>
      <c r="I30" s="22">
        <v>0.1</v>
      </c>
      <c r="J30" s="18">
        <f t="shared" si="1"/>
        <v>1768955.1964000002</v>
      </c>
      <c r="K30" s="18">
        <f t="shared" si="2"/>
        <v>19458507.160400003</v>
      </c>
      <c r="L30" s="18">
        <f t="shared" si="3"/>
        <v>1945850.7160400003</v>
      </c>
      <c r="M30" s="18">
        <f t="shared" si="4"/>
        <v>369711.63604760007</v>
      </c>
      <c r="N30" s="18">
        <f t="shared" si="5"/>
        <v>19828218.796447605</v>
      </c>
      <c r="P30" s="1">
        <v>13</v>
      </c>
      <c r="Q30" s="1">
        <v>11</v>
      </c>
      <c r="R30" s="1">
        <f t="shared" si="8"/>
        <v>28</v>
      </c>
      <c r="S30" s="20"/>
      <c r="T30" s="20"/>
    </row>
    <row r="31" spans="2:20" x14ac:dyDescent="0.25">
      <c r="B31" s="14">
        <v>18</v>
      </c>
      <c r="C31" s="6" t="s">
        <v>34</v>
      </c>
      <c r="D31" s="6" t="s">
        <v>35</v>
      </c>
      <c r="E31" s="7">
        <v>1</v>
      </c>
      <c r="F31" s="6" t="s">
        <v>11</v>
      </c>
      <c r="G31" s="7">
        <f t="shared" si="0"/>
        <v>28</v>
      </c>
      <c r="H31" s="18">
        <f t="shared" si="6"/>
        <v>17689551.964000002</v>
      </c>
      <c r="I31" s="22">
        <v>0.1</v>
      </c>
      <c r="J31" s="18">
        <f t="shared" si="1"/>
        <v>1768955.1964000002</v>
      </c>
      <c r="K31" s="18">
        <f t="shared" si="2"/>
        <v>19458507.160400003</v>
      </c>
      <c r="L31" s="18">
        <f t="shared" si="3"/>
        <v>1945850.7160400003</v>
      </c>
      <c r="M31" s="18">
        <f t="shared" si="4"/>
        <v>369711.63604760007</v>
      </c>
      <c r="N31" s="18">
        <f t="shared" si="5"/>
        <v>19828218.796447605</v>
      </c>
      <c r="P31" s="1">
        <v>13</v>
      </c>
      <c r="Q31" s="1">
        <v>11</v>
      </c>
      <c r="R31" s="1">
        <f t="shared" si="8"/>
        <v>28</v>
      </c>
      <c r="S31" s="20"/>
      <c r="T31" s="20"/>
    </row>
    <row r="32" spans="2:20" x14ac:dyDescent="0.25">
      <c r="B32" s="6">
        <v>19</v>
      </c>
      <c r="C32" s="6" t="s">
        <v>34</v>
      </c>
      <c r="D32" s="6" t="s">
        <v>36</v>
      </c>
      <c r="E32" s="7">
        <v>1</v>
      </c>
      <c r="F32" s="6" t="s">
        <v>11</v>
      </c>
      <c r="G32" s="7">
        <f t="shared" si="0"/>
        <v>28</v>
      </c>
      <c r="H32" s="18">
        <f t="shared" si="6"/>
        <v>17689551.964000002</v>
      </c>
      <c r="I32" s="22">
        <v>0.1</v>
      </c>
      <c r="J32" s="18">
        <f t="shared" si="1"/>
        <v>1768955.1964000002</v>
      </c>
      <c r="K32" s="18">
        <f t="shared" si="2"/>
        <v>19458507.160400003</v>
      </c>
      <c r="L32" s="18">
        <f t="shared" si="3"/>
        <v>1945850.7160400003</v>
      </c>
      <c r="M32" s="18">
        <f t="shared" si="4"/>
        <v>369711.63604760007</v>
      </c>
      <c r="N32" s="18">
        <f t="shared" si="5"/>
        <v>19828218.796447605</v>
      </c>
      <c r="P32" s="1">
        <v>13</v>
      </c>
      <c r="Q32" s="1">
        <v>11</v>
      </c>
      <c r="R32" s="1">
        <f t="shared" si="8"/>
        <v>28</v>
      </c>
      <c r="S32" s="20"/>
      <c r="T32" s="20"/>
    </row>
    <row r="33" spans="2:20" x14ac:dyDescent="0.25">
      <c r="B33" s="14">
        <v>20</v>
      </c>
      <c r="C33" s="6" t="s">
        <v>37</v>
      </c>
      <c r="D33" s="6" t="s">
        <v>38</v>
      </c>
      <c r="E33" s="7">
        <v>1</v>
      </c>
      <c r="F33" s="6" t="s">
        <v>11</v>
      </c>
      <c r="G33" s="7">
        <f t="shared" si="0"/>
        <v>28</v>
      </c>
      <c r="H33" s="18">
        <f t="shared" si="6"/>
        <v>17689551.964000002</v>
      </c>
      <c r="I33" s="22">
        <v>0.1</v>
      </c>
      <c r="J33" s="18">
        <f t="shared" si="1"/>
        <v>1768955.1964000002</v>
      </c>
      <c r="K33" s="18">
        <f t="shared" si="2"/>
        <v>19458507.160400003</v>
      </c>
      <c r="L33" s="18">
        <f t="shared" si="3"/>
        <v>1945850.7160400003</v>
      </c>
      <c r="M33" s="18">
        <f t="shared" si="4"/>
        <v>369711.63604760007</v>
      </c>
      <c r="N33" s="18">
        <f t="shared" si="5"/>
        <v>19828218.796447605</v>
      </c>
      <c r="P33" s="1">
        <v>13</v>
      </c>
      <c r="Q33" s="1">
        <v>11</v>
      </c>
      <c r="R33" s="1">
        <f t="shared" si="8"/>
        <v>28</v>
      </c>
      <c r="S33" s="20"/>
      <c r="T33" s="20"/>
    </row>
    <row r="34" spans="2:20" x14ac:dyDescent="0.25">
      <c r="B34" s="6">
        <v>21</v>
      </c>
      <c r="C34" s="6" t="s">
        <v>37</v>
      </c>
      <c r="D34" s="6" t="s">
        <v>39</v>
      </c>
      <c r="E34" s="7">
        <v>1</v>
      </c>
      <c r="F34" s="6" t="s">
        <v>11</v>
      </c>
      <c r="G34" s="7">
        <f t="shared" si="0"/>
        <v>28</v>
      </c>
      <c r="H34" s="18">
        <f t="shared" si="6"/>
        <v>17689551.964000002</v>
      </c>
      <c r="I34" s="22">
        <v>0.1</v>
      </c>
      <c r="J34" s="18">
        <f t="shared" si="1"/>
        <v>1768955.1964000002</v>
      </c>
      <c r="K34" s="18">
        <f t="shared" si="2"/>
        <v>19458507.160400003</v>
      </c>
      <c r="L34" s="18">
        <f t="shared" si="3"/>
        <v>1945850.7160400003</v>
      </c>
      <c r="M34" s="18">
        <f t="shared" si="4"/>
        <v>369711.63604760007</v>
      </c>
      <c r="N34" s="18">
        <f t="shared" si="5"/>
        <v>19828218.796447605</v>
      </c>
      <c r="P34" s="1">
        <v>13</v>
      </c>
      <c r="Q34" s="1">
        <v>11</v>
      </c>
      <c r="R34" s="1">
        <f t="shared" si="8"/>
        <v>28</v>
      </c>
      <c r="S34" s="20"/>
      <c r="T34" s="20"/>
    </row>
    <row r="35" spans="2:20" x14ac:dyDescent="0.25">
      <c r="B35" s="14">
        <v>22</v>
      </c>
      <c r="C35" s="6" t="s">
        <v>37</v>
      </c>
      <c r="D35" s="6" t="s">
        <v>40</v>
      </c>
      <c r="E35" s="7">
        <v>1</v>
      </c>
      <c r="F35" s="6" t="s">
        <v>25</v>
      </c>
      <c r="G35" s="7">
        <f t="shared" si="0"/>
        <v>28</v>
      </c>
      <c r="H35" s="18">
        <f t="shared" si="6"/>
        <v>7770884.104308553</v>
      </c>
      <c r="I35" s="22">
        <v>0.11</v>
      </c>
      <c r="J35" s="18">
        <f t="shared" si="1"/>
        <v>854797.25147394079</v>
      </c>
      <c r="K35" s="18">
        <f t="shared" si="2"/>
        <v>8625681.3557824939</v>
      </c>
      <c r="L35" s="18">
        <f>+K35*11%</f>
        <v>948824.94913607428</v>
      </c>
      <c r="M35" s="18">
        <f t="shared" si="4"/>
        <v>180276.74033585412</v>
      </c>
      <c r="N35" s="18">
        <f t="shared" si="5"/>
        <v>8805958.0961183477</v>
      </c>
      <c r="P35" s="1">
        <v>12</v>
      </c>
      <c r="Q35" s="1">
        <v>0</v>
      </c>
      <c r="R35" s="1">
        <f t="shared" si="8"/>
        <v>28</v>
      </c>
      <c r="S35" s="20"/>
      <c r="T35" s="20"/>
    </row>
    <row r="36" spans="2:20" x14ac:dyDescent="0.25">
      <c r="B36" s="6">
        <v>23</v>
      </c>
      <c r="C36" s="6" t="s">
        <v>37</v>
      </c>
      <c r="D36" s="6" t="s">
        <v>41</v>
      </c>
      <c r="E36" s="7">
        <v>1</v>
      </c>
      <c r="F36" s="6" t="s">
        <v>42</v>
      </c>
      <c r="G36" s="7">
        <f t="shared" si="0"/>
        <v>28</v>
      </c>
      <c r="H36" s="18">
        <f t="shared" si="6"/>
        <v>7770884.104308553</v>
      </c>
      <c r="I36" s="22">
        <v>0.1</v>
      </c>
      <c r="J36" s="18">
        <f t="shared" si="1"/>
        <v>777088.41043085535</v>
      </c>
      <c r="K36" s="18">
        <f t="shared" si="2"/>
        <v>8547972.5147394091</v>
      </c>
      <c r="L36" s="18">
        <f t="shared" si="3"/>
        <v>854797.25147394091</v>
      </c>
      <c r="M36" s="18">
        <f t="shared" si="4"/>
        <v>162411.47778004876</v>
      </c>
      <c r="N36" s="18">
        <f t="shared" si="5"/>
        <v>8710383.9925194588</v>
      </c>
      <c r="P36" s="1">
        <v>12</v>
      </c>
      <c r="Q36" s="1">
        <v>0</v>
      </c>
      <c r="R36" s="1">
        <f t="shared" si="8"/>
        <v>28</v>
      </c>
      <c r="S36" s="20"/>
      <c r="T36" s="20"/>
    </row>
    <row r="37" spans="2:20" x14ac:dyDescent="0.25">
      <c r="B37" s="14">
        <v>24</v>
      </c>
      <c r="C37" s="6" t="s">
        <v>43</v>
      </c>
      <c r="D37" s="6" t="s">
        <v>44</v>
      </c>
      <c r="E37" s="7">
        <v>1</v>
      </c>
      <c r="F37" s="6" t="s">
        <v>11</v>
      </c>
      <c r="G37" s="7">
        <f t="shared" si="0"/>
        <v>28</v>
      </c>
      <c r="H37" s="18">
        <f t="shared" si="6"/>
        <v>17689551.964000002</v>
      </c>
      <c r="I37" s="22">
        <v>0.1</v>
      </c>
      <c r="J37" s="18">
        <f t="shared" si="1"/>
        <v>1768955.1964000002</v>
      </c>
      <c r="K37" s="18">
        <f t="shared" si="2"/>
        <v>19458507.160400003</v>
      </c>
      <c r="L37" s="18">
        <f t="shared" si="3"/>
        <v>1945850.7160400003</v>
      </c>
      <c r="M37" s="18">
        <f t="shared" si="4"/>
        <v>369711.63604760007</v>
      </c>
      <c r="N37" s="18">
        <f t="shared" si="5"/>
        <v>19828218.796447605</v>
      </c>
      <c r="P37" s="1">
        <v>13</v>
      </c>
      <c r="Q37" s="1">
        <v>11</v>
      </c>
      <c r="R37" s="1">
        <f t="shared" si="8"/>
        <v>28</v>
      </c>
      <c r="S37" s="20"/>
      <c r="T37" s="20"/>
    </row>
    <row r="38" spans="2:20" x14ac:dyDescent="0.25">
      <c r="B38" s="6">
        <v>25</v>
      </c>
      <c r="C38" s="6" t="s">
        <v>43</v>
      </c>
      <c r="D38" s="6" t="s">
        <v>45</v>
      </c>
      <c r="E38" s="7">
        <v>1</v>
      </c>
      <c r="F38" s="6" t="s">
        <v>46</v>
      </c>
      <c r="G38" s="7">
        <f t="shared" si="0"/>
        <v>19</v>
      </c>
      <c r="H38" s="18">
        <f t="shared" si="6"/>
        <v>3515399.951949107</v>
      </c>
      <c r="I38" s="22">
        <v>0.08</v>
      </c>
      <c r="J38" s="18">
        <f t="shared" si="1"/>
        <v>281231.99615592859</v>
      </c>
      <c r="K38" s="18">
        <f t="shared" si="2"/>
        <v>3796631.9481050353</v>
      </c>
      <c r="L38" s="18">
        <f t="shared" si="3"/>
        <v>379663.19481050357</v>
      </c>
      <c r="M38" s="18">
        <f t="shared" si="4"/>
        <v>72136.007013995681</v>
      </c>
      <c r="N38" s="18">
        <f t="shared" si="5"/>
        <v>3868767.955119031</v>
      </c>
      <c r="P38" s="1">
        <v>8</v>
      </c>
      <c r="Q38" s="1">
        <v>0</v>
      </c>
      <c r="R38" s="1">
        <f>+R15</f>
        <v>19</v>
      </c>
      <c r="S38" s="20"/>
      <c r="T38" s="20"/>
    </row>
    <row r="39" spans="2:20" x14ac:dyDescent="0.25">
      <c r="B39" s="14">
        <v>26</v>
      </c>
      <c r="C39" s="6" t="s">
        <v>43</v>
      </c>
      <c r="D39" s="6" t="s">
        <v>47</v>
      </c>
      <c r="E39" s="7">
        <v>1</v>
      </c>
      <c r="F39" s="6" t="s">
        <v>11</v>
      </c>
      <c r="G39" s="7">
        <f t="shared" si="0"/>
        <v>28</v>
      </c>
      <c r="H39" s="18">
        <f t="shared" si="6"/>
        <v>17689551.964000002</v>
      </c>
      <c r="I39" s="22">
        <v>0.1</v>
      </c>
      <c r="J39" s="18">
        <f t="shared" si="1"/>
        <v>1768955.1964000002</v>
      </c>
      <c r="K39" s="18">
        <f t="shared" si="2"/>
        <v>19458507.160400003</v>
      </c>
      <c r="L39" s="18">
        <f t="shared" si="3"/>
        <v>1945850.7160400003</v>
      </c>
      <c r="M39" s="18">
        <f t="shared" si="4"/>
        <v>369711.63604760007</v>
      </c>
      <c r="N39" s="18">
        <f t="shared" si="5"/>
        <v>19828218.796447605</v>
      </c>
      <c r="P39" s="1">
        <v>13</v>
      </c>
      <c r="Q39" s="1">
        <v>11</v>
      </c>
      <c r="R39" s="1">
        <f t="shared" ref="R39:R48" si="9">+$R$14</f>
        <v>28</v>
      </c>
      <c r="S39" s="20"/>
      <c r="T39" s="20"/>
    </row>
    <row r="40" spans="2:20" x14ac:dyDescent="0.25">
      <c r="B40" s="6">
        <v>27</v>
      </c>
      <c r="C40" s="6" t="s">
        <v>43</v>
      </c>
      <c r="D40" s="6" t="s">
        <v>48</v>
      </c>
      <c r="E40" s="7">
        <v>1</v>
      </c>
      <c r="F40" s="6" t="s">
        <v>25</v>
      </c>
      <c r="G40" s="7">
        <f t="shared" si="0"/>
        <v>28</v>
      </c>
      <c r="H40" s="18">
        <f t="shared" si="6"/>
        <v>7770884.104308553</v>
      </c>
      <c r="I40" s="22">
        <v>0.11</v>
      </c>
      <c r="J40" s="18">
        <f t="shared" si="1"/>
        <v>854797.25147394079</v>
      </c>
      <c r="K40" s="18">
        <f t="shared" si="2"/>
        <v>8625681.3557824939</v>
      </c>
      <c r="L40" s="18">
        <f>+K40*11%</f>
        <v>948824.94913607428</v>
      </c>
      <c r="M40" s="18">
        <f t="shared" si="4"/>
        <v>180276.74033585412</v>
      </c>
      <c r="N40" s="18">
        <f t="shared" si="5"/>
        <v>8805958.0961183477</v>
      </c>
      <c r="P40" s="1">
        <v>12</v>
      </c>
      <c r="Q40" s="1">
        <v>0</v>
      </c>
      <c r="R40" s="1">
        <f t="shared" si="9"/>
        <v>28</v>
      </c>
      <c r="S40" s="20"/>
      <c r="T40" s="20"/>
    </row>
    <row r="41" spans="2:20" x14ac:dyDescent="0.25">
      <c r="B41" s="14">
        <v>28</v>
      </c>
      <c r="C41" s="6" t="s">
        <v>49</v>
      </c>
      <c r="D41" s="6" t="s">
        <v>50</v>
      </c>
      <c r="E41" s="7">
        <v>1</v>
      </c>
      <c r="F41" s="6" t="s">
        <v>51</v>
      </c>
      <c r="G41" s="7">
        <f t="shared" si="0"/>
        <v>28</v>
      </c>
      <c r="H41" s="18">
        <f t="shared" si="6"/>
        <v>17689551.964000002</v>
      </c>
      <c r="I41" s="22">
        <v>0.1</v>
      </c>
      <c r="J41" s="18">
        <f t="shared" si="1"/>
        <v>1768955.1964000002</v>
      </c>
      <c r="K41" s="18">
        <f t="shared" si="2"/>
        <v>19458507.160400003</v>
      </c>
      <c r="L41" s="18">
        <f t="shared" si="3"/>
        <v>1945850.7160400003</v>
      </c>
      <c r="M41" s="18">
        <f t="shared" si="4"/>
        <v>369711.63604760007</v>
      </c>
      <c r="N41" s="18">
        <f t="shared" si="5"/>
        <v>19828218.796447605</v>
      </c>
      <c r="P41" s="1">
        <v>13</v>
      </c>
      <c r="Q41" s="1">
        <v>11</v>
      </c>
      <c r="R41" s="1">
        <f t="shared" si="9"/>
        <v>28</v>
      </c>
      <c r="S41" s="20"/>
      <c r="T41" s="20"/>
    </row>
    <row r="42" spans="2:20" x14ac:dyDescent="0.25">
      <c r="B42" s="6">
        <v>29</v>
      </c>
      <c r="C42" s="6" t="s">
        <v>49</v>
      </c>
      <c r="D42" s="6" t="s">
        <v>52</v>
      </c>
      <c r="E42" s="7">
        <v>1</v>
      </c>
      <c r="F42" s="6" t="s">
        <v>42</v>
      </c>
      <c r="G42" s="7">
        <f t="shared" si="0"/>
        <v>28</v>
      </c>
      <c r="H42" s="18">
        <f t="shared" si="6"/>
        <v>7770884.104308553</v>
      </c>
      <c r="I42" s="22">
        <v>0.1</v>
      </c>
      <c r="J42" s="18">
        <f t="shared" si="1"/>
        <v>777088.41043085535</v>
      </c>
      <c r="K42" s="18">
        <f t="shared" si="2"/>
        <v>8547972.5147394091</v>
      </c>
      <c r="L42" s="18">
        <f t="shared" si="3"/>
        <v>854797.25147394091</v>
      </c>
      <c r="M42" s="18">
        <f t="shared" si="4"/>
        <v>162411.47778004876</v>
      </c>
      <c r="N42" s="18">
        <f t="shared" si="5"/>
        <v>8710383.9925194588</v>
      </c>
      <c r="P42" s="1">
        <v>12</v>
      </c>
      <c r="Q42" s="1">
        <v>0</v>
      </c>
      <c r="R42" s="1">
        <f t="shared" si="9"/>
        <v>28</v>
      </c>
      <c r="S42" s="20"/>
      <c r="T42" s="20"/>
    </row>
    <row r="43" spans="2:20" x14ac:dyDescent="0.25">
      <c r="B43" s="14">
        <v>30</v>
      </c>
      <c r="C43" s="6" t="s">
        <v>49</v>
      </c>
      <c r="D43" s="6" t="s">
        <v>41</v>
      </c>
      <c r="E43" s="7">
        <v>1</v>
      </c>
      <c r="F43" s="6" t="s">
        <v>53</v>
      </c>
      <c r="G43" s="7">
        <f t="shared" si="0"/>
        <v>28</v>
      </c>
      <c r="H43" s="18">
        <f t="shared" si="6"/>
        <v>7770884.104308553</v>
      </c>
      <c r="I43" s="22">
        <v>0.1</v>
      </c>
      <c r="J43" s="18">
        <f t="shared" si="1"/>
        <v>777088.41043085535</v>
      </c>
      <c r="K43" s="18">
        <f t="shared" si="2"/>
        <v>8547972.5147394091</v>
      </c>
      <c r="L43" s="18">
        <f t="shared" si="3"/>
        <v>854797.25147394091</v>
      </c>
      <c r="M43" s="18">
        <f t="shared" si="4"/>
        <v>162411.47778004876</v>
      </c>
      <c r="N43" s="18">
        <f t="shared" si="5"/>
        <v>8710383.9925194588</v>
      </c>
      <c r="P43" s="1">
        <v>12</v>
      </c>
      <c r="Q43" s="1">
        <v>0</v>
      </c>
      <c r="R43" s="1">
        <f t="shared" si="9"/>
        <v>28</v>
      </c>
      <c r="S43" s="20"/>
      <c r="T43" s="20"/>
    </row>
    <row r="44" spans="2:20" x14ac:dyDescent="0.25">
      <c r="B44" s="6">
        <v>31</v>
      </c>
      <c r="C44" s="6" t="s">
        <v>54</v>
      </c>
      <c r="D44" s="6" t="s">
        <v>50</v>
      </c>
      <c r="E44" s="7">
        <v>1</v>
      </c>
      <c r="F44" s="6" t="s">
        <v>11</v>
      </c>
      <c r="G44" s="7">
        <f t="shared" si="0"/>
        <v>28</v>
      </c>
      <c r="H44" s="18">
        <f t="shared" si="6"/>
        <v>17689551.964000002</v>
      </c>
      <c r="I44" s="22">
        <v>0.1</v>
      </c>
      <c r="J44" s="18">
        <f t="shared" si="1"/>
        <v>1768955.1964000002</v>
      </c>
      <c r="K44" s="18">
        <f t="shared" si="2"/>
        <v>19458507.160400003</v>
      </c>
      <c r="L44" s="18">
        <f t="shared" si="3"/>
        <v>1945850.7160400003</v>
      </c>
      <c r="M44" s="18">
        <f t="shared" si="4"/>
        <v>369711.63604760007</v>
      </c>
      <c r="N44" s="18">
        <f t="shared" si="5"/>
        <v>19828218.796447605</v>
      </c>
      <c r="P44" s="1">
        <v>13</v>
      </c>
      <c r="Q44" s="1">
        <v>11</v>
      </c>
      <c r="R44" s="1">
        <f t="shared" si="9"/>
        <v>28</v>
      </c>
      <c r="S44" s="20"/>
      <c r="T44" s="20"/>
    </row>
    <row r="45" spans="2:20" x14ac:dyDescent="0.25">
      <c r="B45" s="14">
        <v>32</v>
      </c>
      <c r="C45" s="6" t="s">
        <v>55</v>
      </c>
      <c r="D45" s="6" t="s">
        <v>50</v>
      </c>
      <c r="E45" s="7">
        <v>1</v>
      </c>
      <c r="F45" s="6" t="s">
        <v>56</v>
      </c>
      <c r="G45" s="7">
        <f t="shared" si="0"/>
        <v>28</v>
      </c>
      <c r="H45" s="18">
        <f t="shared" si="6"/>
        <v>17689551.964000002</v>
      </c>
      <c r="I45" s="22">
        <v>0.1</v>
      </c>
      <c r="J45" s="18">
        <f t="shared" si="1"/>
        <v>1768955.1964000002</v>
      </c>
      <c r="K45" s="18">
        <f t="shared" si="2"/>
        <v>19458507.160400003</v>
      </c>
      <c r="L45" s="18">
        <f t="shared" si="3"/>
        <v>1945850.7160400003</v>
      </c>
      <c r="M45" s="18">
        <f t="shared" si="4"/>
        <v>369711.63604760007</v>
      </c>
      <c r="N45" s="18">
        <f t="shared" si="5"/>
        <v>19828218.796447605</v>
      </c>
      <c r="P45" s="1">
        <v>13</v>
      </c>
      <c r="Q45" s="1">
        <v>11</v>
      </c>
      <c r="R45" s="1">
        <f t="shared" si="9"/>
        <v>28</v>
      </c>
      <c r="S45" s="20"/>
      <c r="T45" s="20"/>
    </row>
    <row r="46" spans="2:20" x14ac:dyDescent="0.25">
      <c r="B46" s="6">
        <v>33</v>
      </c>
      <c r="C46" s="6" t="s">
        <v>57</v>
      </c>
      <c r="D46" s="6" t="s">
        <v>50</v>
      </c>
      <c r="E46" s="7">
        <v>1</v>
      </c>
      <c r="F46" s="6" t="s">
        <v>11</v>
      </c>
      <c r="G46" s="7">
        <f t="shared" si="0"/>
        <v>28</v>
      </c>
      <c r="H46" s="18">
        <f t="shared" si="6"/>
        <v>17689551.964000002</v>
      </c>
      <c r="I46" s="22">
        <v>0.1</v>
      </c>
      <c r="J46" s="18">
        <f t="shared" si="1"/>
        <v>1768955.1964000002</v>
      </c>
      <c r="K46" s="18">
        <f t="shared" si="2"/>
        <v>19458507.160400003</v>
      </c>
      <c r="L46" s="18">
        <f t="shared" si="3"/>
        <v>1945850.7160400003</v>
      </c>
      <c r="M46" s="18">
        <f t="shared" si="4"/>
        <v>369711.63604760007</v>
      </c>
      <c r="N46" s="18">
        <f t="shared" si="5"/>
        <v>19828218.796447605</v>
      </c>
      <c r="P46" s="1">
        <v>13</v>
      </c>
      <c r="Q46" s="1">
        <v>11</v>
      </c>
      <c r="R46" s="1">
        <f t="shared" si="9"/>
        <v>28</v>
      </c>
      <c r="S46" s="20"/>
      <c r="T46" s="20"/>
    </row>
    <row r="47" spans="2:20" x14ac:dyDescent="0.25">
      <c r="B47" s="14">
        <v>34</v>
      </c>
      <c r="C47" s="6" t="s">
        <v>58</v>
      </c>
      <c r="D47" s="6" t="s">
        <v>59</v>
      </c>
      <c r="E47" s="7">
        <v>1</v>
      </c>
      <c r="F47" s="6" t="s">
        <v>11</v>
      </c>
      <c r="G47" s="7">
        <f t="shared" si="0"/>
        <v>28</v>
      </c>
      <c r="H47" s="18">
        <f t="shared" si="6"/>
        <v>17689551.964000002</v>
      </c>
      <c r="I47" s="22">
        <v>0.1</v>
      </c>
      <c r="J47" s="18">
        <f t="shared" si="1"/>
        <v>1768955.1964000002</v>
      </c>
      <c r="K47" s="18">
        <f t="shared" si="2"/>
        <v>19458507.160400003</v>
      </c>
      <c r="L47" s="18">
        <f t="shared" si="3"/>
        <v>1945850.7160400003</v>
      </c>
      <c r="M47" s="18">
        <f t="shared" si="4"/>
        <v>369711.63604760007</v>
      </c>
      <c r="N47" s="18">
        <f t="shared" si="5"/>
        <v>19828218.796447605</v>
      </c>
      <c r="P47" s="1">
        <v>13</v>
      </c>
      <c r="Q47" s="1">
        <v>11</v>
      </c>
      <c r="R47" s="1">
        <f t="shared" si="9"/>
        <v>28</v>
      </c>
      <c r="S47" s="20"/>
      <c r="T47" s="20"/>
    </row>
    <row r="48" spans="2:20" x14ac:dyDescent="0.25">
      <c r="B48" s="6">
        <v>35</v>
      </c>
      <c r="C48" s="6" t="s">
        <v>60</v>
      </c>
      <c r="D48" s="6" t="s">
        <v>59</v>
      </c>
      <c r="E48" s="7">
        <v>1</v>
      </c>
      <c r="F48" s="6" t="s">
        <v>11</v>
      </c>
      <c r="G48" s="7">
        <f t="shared" si="0"/>
        <v>28</v>
      </c>
      <c r="H48" s="18">
        <f t="shared" si="6"/>
        <v>17689551.964000002</v>
      </c>
      <c r="I48" s="22">
        <v>0.1</v>
      </c>
      <c r="J48" s="18">
        <f t="shared" si="1"/>
        <v>1768955.1964000002</v>
      </c>
      <c r="K48" s="18">
        <f t="shared" si="2"/>
        <v>19458507.160400003</v>
      </c>
      <c r="L48" s="18">
        <f t="shared" si="3"/>
        <v>1945850.7160400003</v>
      </c>
      <c r="M48" s="18">
        <f t="shared" si="4"/>
        <v>369711.63604760007</v>
      </c>
      <c r="N48" s="18">
        <f t="shared" si="5"/>
        <v>19828218.796447605</v>
      </c>
      <c r="P48" s="1">
        <v>13</v>
      </c>
      <c r="Q48" s="1">
        <v>11</v>
      </c>
      <c r="R48" s="1">
        <f t="shared" si="9"/>
        <v>28</v>
      </c>
      <c r="S48" s="20"/>
      <c r="T48" s="20"/>
    </row>
    <row r="49" spans="2:18" x14ac:dyDescent="0.25">
      <c r="B49" s="41" t="s">
        <v>72</v>
      </c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3"/>
    </row>
    <row r="50" spans="2:18" ht="5.25" customHeight="1" x14ac:dyDescent="0.25">
      <c r="B50" s="44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6"/>
    </row>
    <row r="51" spans="2:18" x14ac:dyDescent="0.25">
      <c r="B51" s="14">
        <v>36</v>
      </c>
      <c r="C51" s="6"/>
      <c r="D51" s="6" t="s">
        <v>61</v>
      </c>
      <c r="E51" s="7">
        <v>1</v>
      </c>
      <c r="F51" s="6" t="s">
        <v>61</v>
      </c>
      <c r="G51" s="7">
        <f>+R51</f>
        <v>28</v>
      </c>
      <c r="H51" s="6"/>
      <c r="I51" s="6"/>
      <c r="J51" s="6"/>
      <c r="K51" s="18">
        <f>+('29 a 31 Diciembre 2026'!Q53)*G51</f>
        <v>182000</v>
      </c>
      <c r="L51" s="18">
        <f t="shared" ref="L51" si="10">+K51*10%</f>
        <v>18200</v>
      </c>
      <c r="M51" s="18">
        <f t="shared" ref="M51" si="11">+L51*19%</f>
        <v>3458</v>
      </c>
      <c r="N51" s="18">
        <f t="shared" ref="N51" si="12">+K51+M51</f>
        <v>185458</v>
      </c>
      <c r="R51" s="1">
        <f>+$R$14</f>
        <v>28</v>
      </c>
    </row>
    <row r="52" spans="2:18" x14ac:dyDescent="0.25">
      <c r="B52" s="11"/>
      <c r="C52" s="12"/>
      <c r="D52" s="13"/>
      <c r="E52" s="11"/>
      <c r="F52" s="13"/>
      <c r="G52" s="9"/>
    </row>
    <row r="54" spans="2:18" x14ac:dyDescent="0.25">
      <c r="E54" s="47" t="s">
        <v>91</v>
      </c>
      <c r="F54" s="47"/>
      <c r="G54" s="47"/>
      <c r="H54" s="47"/>
      <c r="I54" s="47"/>
      <c r="J54" s="47"/>
      <c r="K54" s="47"/>
      <c r="L54" s="47"/>
      <c r="M54" s="47"/>
      <c r="N54" s="48">
        <f>SUM(N6:N51)</f>
        <v>541769445.43632758</v>
      </c>
      <c r="P54" s="27">
        <f>SUM(N6:N51)</f>
        <v>541769445.43632758</v>
      </c>
      <c r="R54">
        <f>28+3+150</f>
        <v>181</v>
      </c>
    </row>
    <row r="55" spans="2:18" x14ac:dyDescent="0.25">
      <c r="E55" s="47"/>
      <c r="F55" s="47"/>
      <c r="G55" s="47"/>
      <c r="H55" s="47"/>
      <c r="I55" s="47"/>
      <c r="J55" s="47"/>
      <c r="K55" s="47"/>
      <c r="L55" s="47"/>
      <c r="M55" s="47"/>
      <c r="N55" s="48"/>
      <c r="Q55">
        <v>1200000</v>
      </c>
      <c r="R55">
        <f>+ROUND((Q55/R54),0)</f>
        <v>6630</v>
      </c>
    </row>
    <row r="56" spans="2:18" x14ac:dyDescent="0.25">
      <c r="E56" s="49" t="s">
        <v>93</v>
      </c>
      <c r="F56" s="49"/>
      <c r="G56" s="49"/>
      <c r="H56" s="49"/>
      <c r="I56" s="49"/>
      <c r="J56" s="49"/>
      <c r="K56" s="49"/>
      <c r="L56" s="49"/>
      <c r="M56" s="49"/>
      <c r="N56" s="50">
        <f>+P54+'De enero a mayo de 2027'!P54+'29 a 31 Diciembre 2026'!P54</f>
        <v>3497699288.3526258</v>
      </c>
    </row>
    <row r="57" spans="2:18" x14ac:dyDescent="0.25">
      <c r="E57" s="49"/>
      <c r="F57" s="49"/>
      <c r="G57" s="49"/>
      <c r="H57" s="49"/>
      <c r="I57" s="49"/>
      <c r="J57" s="49"/>
      <c r="K57" s="49"/>
      <c r="L57" s="49"/>
      <c r="M57" s="49"/>
      <c r="N57" s="50"/>
    </row>
    <row r="61" spans="2:18" x14ac:dyDescent="0.25">
      <c r="D61" t="s">
        <v>70</v>
      </c>
      <c r="R61">
        <f>+ROUND((R55/1.019),0)</f>
        <v>6506</v>
      </c>
    </row>
    <row r="62" spans="2:18" x14ac:dyDescent="0.25">
      <c r="D62" t="s">
        <v>71</v>
      </c>
    </row>
    <row r="63" spans="2:18" x14ac:dyDescent="0.25">
      <c r="D63" t="s">
        <v>78</v>
      </c>
    </row>
  </sheetData>
  <autoFilter ref="B13:N51" xr:uid="{AA7C75D5-4DE6-498D-96C2-1C0FAE077BBD}"/>
  <mergeCells count="7">
    <mergeCell ref="E56:M57"/>
    <mergeCell ref="N56:N57"/>
    <mergeCell ref="B4:N4"/>
    <mergeCell ref="B12:N12"/>
    <mergeCell ref="B49:N50"/>
    <mergeCell ref="E54:M55"/>
    <mergeCell ref="N54:N5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29 a 31 Diciembre 2026</vt:lpstr>
      <vt:lpstr>De enero a mayo de 2027</vt:lpstr>
      <vt:lpstr>1 al 28 de junio 2027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Lucia Ramirez</dc:creator>
  <cp:lastModifiedBy>Sonia Davila</cp:lastModifiedBy>
  <dcterms:created xsi:type="dcterms:W3CDTF">2026-07-23T19:29:41Z</dcterms:created>
  <dcterms:modified xsi:type="dcterms:W3CDTF">2026-09-10T21:56:39Z</dcterms:modified>
</cp:coreProperties>
</file>