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8"/>
  <workbookPr/>
  <mc:AlternateContent xmlns:mc="http://schemas.openxmlformats.org/markup-compatibility/2006">
    <mc:Choice Requires="x15">
      <x15ac:absPath xmlns:x15ac="http://schemas.microsoft.com/office/spreadsheetml/2010/11/ac" url="https://d.docs.live.net/6d02ec6cb43660f0/PC ASUS/Mateo/SABANETA 2020/2026/VIGILANCIA VIGENCIAS FUTURAS/"/>
    </mc:Choice>
  </mc:AlternateContent>
  <xr:revisionPtr revIDLastSave="14" documentId="11_FF2771C940F85423BDA1C18BAA4584EC22FE2C68" xr6:coauthVersionLast="47" xr6:coauthVersionMax="47" xr10:uidLastSave="{CEBED3EC-92AD-3940-9790-F7A06E8FAE65}"/>
  <bookViews>
    <workbookView xWindow="1680" yWindow="2280" windowWidth="30240" windowHeight="17400" activeTab="1" xr2:uid="{00000000-000D-0000-FFFF-FFFF00000000}"/>
  </bookViews>
  <sheets>
    <sheet name="SEDES ADMIN-MARZO-2020" sheetId="2" state="hidden" r:id="rId1"/>
    <sheet name="SEDES ADMINISTRATIVAS" sheetId="3" r:id="rId2"/>
    <sheet name="SEDES EDUCATIVAS" sheetId="4" r:id="rId3"/>
    <sheet name="CENTRO-DETENCIÓN" sheetId="5" r:id="rId4"/>
  </sheets>
  <definedNames>
    <definedName name="_xlnm._FilterDatabase" localSheetId="0" hidden="1">'SEDES ADMIN-MARZO-2020'!$A$5:$J$37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5" l="1"/>
  <c r="G11" i="5"/>
  <c r="F5" i="5"/>
  <c r="G4" i="5"/>
  <c r="F33" i="4"/>
  <c r="G32" i="4"/>
  <c r="G31" i="4"/>
  <c r="G30" i="4"/>
  <c r="G29" i="4"/>
  <c r="G28" i="4"/>
  <c r="G27" i="4"/>
  <c r="G26" i="4"/>
  <c r="G25" i="4"/>
  <c r="G24" i="4"/>
  <c r="G23" i="4"/>
  <c r="G22" i="4"/>
  <c r="A22" i="4"/>
  <c r="A23" i="4" s="1"/>
  <c r="A24" i="4" s="1"/>
  <c r="A25" i="4" s="1"/>
  <c r="A26" i="4" s="1"/>
  <c r="A27" i="4" s="1"/>
  <c r="A28" i="4" s="1"/>
  <c r="A29" i="4" s="1"/>
  <c r="A30" i="4" s="1"/>
  <c r="G21" i="4"/>
  <c r="F16" i="4"/>
  <c r="G15" i="4"/>
  <c r="G14" i="4"/>
  <c r="G13" i="4"/>
  <c r="G12" i="4"/>
  <c r="G11" i="4"/>
  <c r="G10" i="4"/>
  <c r="G9" i="4"/>
  <c r="G8" i="4"/>
  <c r="G7" i="4"/>
  <c r="G6" i="4"/>
  <c r="G5" i="4"/>
  <c r="A5" i="4"/>
  <c r="A6" i="4" s="1"/>
  <c r="A7" i="4" s="1"/>
  <c r="A8" i="4" s="1"/>
  <c r="A9" i="4" s="1"/>
  <c r="A10" i="4" s="1"/>
  <c r="A11" i="4" s="1"/>
  <c r="A12" i="4" s="1"/>
  <c r="A13" i="4" s="1"/>
  <c r="G4" i="4"/>
  <c r="F71" i="3"/>
  <c r="H44" i="3"/>
  <c r="H66" i="3" s="1"/>
  <c r="H67" i="3" s="1"/>
  <c r="H68" i="3" s="1"/>
  <c r="H69" i="3" s="1"/>
  <c r="H43" i="3"/>
  <c r="H42" i="3"/>
  <c r="G41" i="3"/>
  <c r="A41" i="3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G40" i="3"/>
  <c r="F35" i="3"/>
  <c r="H13" i="3"/>
  <c r="H12" i="3"/>
  <c r="H14" i="3" s="1"/>
  <c r="H17" i="3" s="1"/>
  <c r="H11" i="3"/>
  <c r="H10" i="3"/>
  <c r="H9" i="3"/>
  <c r="H8" i="3"/>
  <c r="H30" i="3" s="1"/>
  <c r="H31" i="3" s="1"/>
  <c r="H32" i="3" s="1"/>
  <c r="H33" i="3" s="1"/>
  <c r="H6" i="3"/>
  <c r="G5" i="3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G4" i="3"/>
  <c r="C37" i="2"/>
  <c r="G36" i="2"/>
  <c r="G35" i="2"/>
  <c r="G34" i="2"/>
  <c r="G33" i="2"/>
  <c r="G32" i="2"/>
  <c r="G31" i="2"/>
  <c r="G30" i="2"/>
  <c r="H29" i="2"/>
  <c r="G29" i="2"/>
  <c r="I29" i="2" s="1"/>
  <c r="J29" i="2" s="1"/>
  <c r="G28" i="2"/>
  <c r="G27" i="2"/>
  <c r="G26" i="2"/>
  <c r="G25" i="2"/>
  <c r="G24" i="2"/>
  <c r="G23" i="2"/>
  <c r="G22" i="2"/>
  <c r="G21" i="2"/>
  <c r="H20" i="2"/>
  <c r="I20" i="2" s="1"/>
  <c r="J20" i="2" s="1"/>
  <c r="G20" i="2"/>
  <c r="G19" i="2"/>
  <c r="G18" i="2"/>
  <c r="G17" i="2"/>
  <c r="G16" i="2"/>
  <c r="G15" i="2"/>
  <c r="G14" i="2"/>
  <c r="F13" i="2"/>
  <c r="G12" i="2"/>
  <c r="G11" i="2"/>
  <c r="G10" i="2"/>
  <c r="G9" i="2"/>
  <c r="G8" i="2"/>
  <c r="G7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G6" i="2"/>
  <c r="I11" i="5" l="1"/>
  <c r="J11" i="5" s="1"/>
  <c r="I4" i="5"/>
  <c r="J4" i="5" s="1"/>
  <c r="I32" i="4"/>
  <c r="J32" i="4" s="1"/>
  <c r="I31" i="4"/>
  <c r="J31" i="4" s="1"/>
  <c r="I30" i="4"/>
  <c r="J30" i="4" s="1"/>
  <c r="I29" i="4"/>
  <c r="J29" i="4" s="1"/>
  <c r="I28" i="4"/>
  <c r="J28" i="4" s="1"/>
  <c r="I27" i="4"/>
  <c r="J27" i="4" s="1"/>
  <c r="I26" i="4"/>
  <c r="J26" i="4" s="1"/>
  <c r="I25" i="4"/>
  <c r="J25" i="4" s="1"/>
  <c r="I24" i="4"/>
  <c r="J24" i="4" s="1"/>
  <c r="I23" i="4"/>
  <c r="J23" i="4" s="1"/>
  <c r="I22" i="4"/>
  <c r="J22" i="4" s="1"/>
  <c r="I21" i="4"/>
  <c r="J21" i="4" s="1"/>
  <c r="I15" i="4"/>
  <c r="J15" i="4" s="1"/>
  <c r="I14" i="4"/>
  <c r="J14" i="4" s="1"/>
  <c r="I13" i="4"/>
  <c r="J13" i="4" s="1"/>
  <c r="I12" i="4"/>
  <c r="J12" i="4" s="1"/>
  <c r="I11" i="4"/>
  <c r="J11" i="4" s="1"/>
  <c r="I10" i="4"/>
  <c r="J10" i="4" s="1"/>
  <c r="I9" i="4"/>
  <c r="J9" i="4" s="1"/>
  <c r="I8" i="4"/>
  <c r="J8" i="4" s="1"/>
  <c r="I7" i="4"/>
  <c r="J7" i="4" s="1"/>
  <c r="I6" i="4"/>
  <c r="J6" i="4" s="1"/>
  <c r="I5" i="4"/>
  <c r="J5" i="4" s="1"/>
  <c r="I4" i="4"/>
  <c r="J4" i="4" s="1"/>
  <c r="H45" i="3"/>
  <c r="H48" i="3"/>
  <c r="H50" i="3" s="1"/>
  <c r="H53" i="3" s="1"/>
  <c r="H46" i="3"/>
  <c r="H47" i="3"/>
  <c r="H49" i="3"/>
  <c r="I41" i="3"/>
  <c r="J41" i="3" s="1"/>
  <c r="G42" i="3"/>
  <c r="G44" i="3"/>
  <c r="G69" i="3"/>
  <c r="G68" i="3"/>
  <c r="G67" i="3"/>
  <c r="G66" i="3"/>
  <c r="G58" i="3"/>
  <c r="G64" i="3"/>
  <c r="G63" i="3"/>
  <c r="G62" i="3"/>
  <c r="G60" i="3"/>
  <c r="G59" i="3"/>
  <c r="G70" i="3"/>
  <c r="G61" i="3"/>
  <c r="G57" i="3"/>
  <c r="G56" i="3"/>
  <c r="G54" i="3"/>
  <c r="G52" i="3"/>
  <c r="G48" i="3"/>
  <c r="G47" i="3"/>
  <c r="G43" i="3"/>
  <c r="I40" i="3"/>
  <c r="J40" i="3" s="1"/>
  <c r="G53" i="3"/>
  <c r="G50" i="3"/>
  <c r="G55" i="3"/>
  <c r="G51" i="3"/>
  <c r="G49" i="3"/>
  <c r="G46" i="3"/>
  <c r="G45" i="3"/>
  <c r="G65" i="3"/>
  <c r="H16" i="3"/>
  <c r="H15" i="3"/>
  <c r="H18" i="3" s="1"/>
  <c r="H21" i="3" s="1"/>
  <c r="H24" i="3" s="1"/>
  <c r="H27" i="3" s="1"/>
  <c r="H20" i="3"/>
  <c r="H23" i="3" s="1"/>
  <c r="H26" i="3" s="1"/>
  <c r="H29" i="3" s="1"/>
  <c r="H19" i="3"/>
  <c r="H22" i="3" s="1"/>
  <c r="H25" i="3" s="1"/>
  <c r="H28" i="3" s="1"/>
  <c r="G31" i="3"/>
  <c r="I5" i="3"/>
  <c r="J5" i="3" s="1"/>
  <c r="G8" i="3"/>
  <c r="G33" i="3"/>
  <c r="G32" i="3"/>
  <c r="G6" i="3"/>
  <c r="G30" i="3"/>
  <c r="G9" i="3"/>
  <c r="G15" i="3"/>
  <c r="G12" i="3"/>
  <c r="G25" i="3"/>
  <c r="G16" i="3"/>
  <c r="G18" i="3"/>
  <c r="G21" i="3"/>
  <c r="G29" i="3"/>
  <c r="G14" i="3"/>
  <c r="I4" i="3"/>
  <c r="J4" i="3" s="1"/>
  <c r="G34" i="3"/>
  <c r="G19" i="3"/>
  <c r="G17" i="3"/>
  <c r="G28" i="3"/>
  <c r="G27" i="3"/>
  <c r="G26" i="3"/>
  <c r="G24" i="3"/>
  <c r="G7" i="3"/>
  <c r="G23" i="3"/>
  <c r="G22" i="3"/>
  <c r="G20" i="3"/>
  <c r="G10" i="3"/>
  <c r="G13" i="3"/>
  <c r="G11" i="3"/>
  <c r="H36" i="2"/>
  <c r="I36" i="2"/>
  <c r="J36" i="2" s="1"/>
  <c r="H35" i="2"/>
  <c r="I35" i="2" s="1"/>
  <c r="J35" i="2" s="1"/>
  <c r="H34" i="2"/>
  <c r="I34" i="2"/>
  <c r="J34" i="2" s="1"/>
  <c r="I33" i="2"/>
  <c r="J33" i="2" s="1"/>
  <c r="H33" i="2"/>
  <c r="H32" i="2"/>
  <c r="I32" i="2"/>
  <c r="J32" i="2" s="1"/>
  <c r="H31" i="2"/>
  <c r="I31" i="2" s="1"/>
  <c r="J31" i="2" s="1"/>
  <c r="H30" i="2"/>
  <c r="I30" i="2" s="1"/>
  <c r="J30" i="2" s="1"/>
  <c r="H28" i="2"/>
  <c r="I28" i="2" s="1"/>
  <c r="J28" i="2" s="1"/>
  <c r="H27" i="2"/>
  <c r="I27" i="2" s="1"/>
  <c r="J27" i="2" s="1"/>
  <c r="H26" i="2"/>
  <c r="I26" i="2" s="1"/>
  <c r="J26" i="2" s="1"/>
  <c r="H25" i="2"/>
  <c r="I25" i="2" s="1"/>
  <c r="J25" i="2" s="1"/>
  <c r="H24" i="2"/>
  <c r="I24" i="2"/>
  <c r="J24" i="2" s="1"/>
  <c r="H23" i="2"/>
  <c r="I23" i="2" s="1"/>
  <c r="J23" i="2" s="1"/>
  <c r="H22" i="2"/>
  <c r="I22" i="2"/>
  <c r="J22" i="2" s="1"/>
  <c r="H21" i="2"/>
  <c r="I21" i="2" s="1"/>
  <c r="J21" i="2" s="1"/>
  <c r="H19" i="2"/>
  <c r="I19" i="2" s="1"/>
  <c r="J19" i="2" s="1"/>
  <c r="H18" i="2"/>
  <c r="I18" i="2" s="1"/>
  <c r="J18" i="2" s="1"/>
  <c r="H17" i="2"/>
  <c r="I17" i="2" s="1"/>
  <c r="J17" i="2" s="1"/>
  <c r="H16" i="2"/>
  <c r="I16" i="2" s="1"/>
  <c r="J16" i="2" s="1"/>
  <c r="H15" i="2"/>
  <c r="I15" i="2"/>
  <c r="J15" i="2" s="1"/>
  <c r="H14" i="2"/>
  <c r="I14" i="2" s="1"/>
  <c r="J14" i="2" s="1"/>
  <c r="H13" i="2"/>
  <c r="I13" i="2" s="1"/>
  <c r="J13" i="2" s="1"/>
  <c r="G13" i="2"/>
  <c r="H12" i="2"/>
  <c r="I12" i="2" s="1"/>
  <c r="J12" i="2" s="1"/>
  <c r="H11" i="2"/>
  <c r="I11" i="2" s="1"/>
  <c r="J11" i="2" s="1"/>
  <c r="H10" i="2"/>
  <c r="I10" i="2" s="1"/>
  <c r="J10" i="2" s="1"/>
  <c r="H9" i="2"/>
  <c r="I9" i="2"/>
  <c r="J9" i="2" s="1"/>
  <c r="H8" i="2"/>
  <c r="I8" i="2" s="1"/>
  <c r="J8" i="2" s="1"/>
  <c r="H7" i="2"/>
  <c r="I7" i="2" s="1"/>
  <c r="J7" i="2" s="1"/>
  <c r="H6" i="2"/>
  <c r="I6" i="2" s="1"/>
  <c r="J6" i="2" s="1"/>
  <c r="K11" i="5" l="1"/>
  <c r="L11" i="5" s="1"/>
  <c r="M11" i="5" s="1"/>
  <c r="N11" i="5" s="1"/>
  <c r="N12" i="5" s="1"/>
  <c r="K4" i="5"/>
  <c r="L4" i="5" s="1"/>
  <c r="M4" i="5" s="1"/>
  <c r="N4" i="5" s="1"/>
  <c r="N5" i="5" s="1"/>
  <c r="N6" i="5" s="1"/>
  <c r="N13" i="5" s="1"/>
  <c r="N77" i="3" s="1"/>
  <c r="K32" i="4"/>
  <c r="L32" i="4" s="1"/>
  <c r="M32" i="4" s="1"/>
  <c r="N32" i="4" s="1"/>
  <c r="K31" i="4"/>
  <c r="L31" i="4" s="1"/>
  <c r="M31" i="4" s="1"/>
  <c r="N31" i="4" s="1"/>
  <c r="K30" i="4"/>
  <c r="L30" i="4" s="1"/>
  <c r="M30" i="4" s="1"/>
  <c r="N30" i="4" s="1"/>
  <c r="K29" i="4"/>
  <c r="L29" i="4" s="1"/>
  <c r="M29" i="4" s="1"/>
  <c r="N29" i="4" s="1"/>
  <c r="K28" i="4"/>
  <c r="L28" i="4" s="1"/>
  <c r="M28" i="4" s="1"/>
  <c r="N28" i="4" s="1"/>
  <c r="K27" i="4"/>
  <c r="L27" i="4" s="1"/>
  <c r="M27" i="4"/>
  <c r="N27" i="4" s="1"/>
  <c r="K26" i="4"/>
  <c r="L26" i="4" s="1"/>
  <c r="M26" i="4" s="1"/>
  <c r="N26" i="4" s="1"/>
  <c r="K25" i="4"/>
  <c r="L25" i="4" s="1"/>
  <c r="M25" i="4" s="1"/>
  <c r="N25" i="4" s="1"/>
  <c r="K24" i="4"/>
  <c r="L24" i="4" s="1"/>
  <c r="M24" i="4" s="1"/>
  <c r="N24" i="4" s="1"/>
  <c r="K23" i="4"/>
  <c r="L23" i="4" s="1"/>
  <c r="M23" i="4" s="1"/>
  <c r="N23" i="4" s="1"/>
  <c r="K22" i="4"/>
  <c r="L22" i="4" s="1"/>
  <c r="M22" i="4" s="1"/>
  <c r="N22" i="4" s="1"/>
  <c r="K21" i="4"/>
  <c r="L21" i="4" s="1"/>
  <c r="M21" i="4" s="1"/>
  <c r="N21" i="4" s="1"/>
  <c r="K15" i="4"/>
  <c r="L15" i="4" s="1"/>
  <c r="M15" i="4" s="1"/>
  <c r="N15" i="4" s="1"/>
  <c r="K14" i="4"/>
  <c r="L14" i="4" s="1"/>
  <c r="M14" i="4"/>
  <c r="N14" i="4" s="1"/>
  <c r="K13" i="4"/>
  <c r="L13" i="4" s="1"/>
  <c r="M13" i="4"/>
  <c r="N13" i="4" s="1"/>
  <c r="K12" i="4"/>
  <c r="L12" i="4" s="1"/>
  <c r="M12" i="4" s="1"/>
  <c r="N12" i="4" s="1"/>
  <c r="K11" i="4"/>
  <c r="L11" i="4" s="1"/>
  <c r="M11" i="4" s="1"/>
  <c r="N11" i="4" s="1"/>
  <c r="K10" i="4"/>
  <c r="L10" i="4" s="1"/>
  <c r="M10" i="4" s="1"/>
  <c r="N10" i="4" s="1"/>
  <c r="K9" i="4"/>
  <c r="L9" i="4" s="1"/>
  <c r="M9" i="4" s="1"/>
  <c r="N9" i="4" s="1"/>
  <c r="K8" i="4"/>
  <c r="L8" i="4" s="1"/>
  <c r="M8" i="4" s="1"/>
  <c r="N8" i="4" s="1"/>
  <c r="K7" i="4"/>
  <c r="L7" i="4" s="1"/>
  <c r="M7" i="4" s="1"/>
  <c r="N7" i="4" s="1"/>
  <c r="K6" i="4"/>
  <c r="L6" i="4" s="1"/>
  <c r="M6" i="4"/>
  <c r="N6" i="4" s="1"/>
  <c r="K5" i="4"/>
  <c r="L5" i="4" s="1"/>
  <c r="M5" i="4" s="1"/>
  <c r="N5" i="4" s="1"/>
  <c r="K4" i="4"/>
  <c r="L4" i="4" s="1"/>
  <c r="M4" i="4"/>
  <c r="N4" i="4" s="1"/>
  <c r="H55" i="3"/>
  <c r="H58" i="3" s="1"/>
  <c r="H61" i="3" s="1"/>
  <c r="H64" i="3" s="1"/>
  <c r="H56" i="3"/>
  <c r="H59" i="3" s="1"/>
  <c r="H62" i="3" s="1"/>
  <c r="H65" i="3" s="1"/>
  <c r="H52" i="3"/>
  <c r="H51" i="3"/>
  <c r="H54" i="3" s="1"/>
  <c r="K41" i="3"/>
  <c r="L41" i="3" s="1"/>
  <c r="M41" i="3" s="1"/>
  <c r="N41" i="3" s="1"/>
  <c r="I42" i="3"/>
  <c r="J42" i="3" s="1"/>
  <c r="I44" i="3"/>
  <c r="J44" i="3" s="1"/>
  <c r="I69" i="3"/>
  <c r="J69" i="3" s="1"/>
  <c r="I68" i="3"/>
  <c r="J68" i="3" s="1"/>
  <c r="I67" i="3"/>
  <c r="J67" i="3" s="1"/>
  <c r="I66" i="3"/>
  <c r="J66" i="3" s="1"/>
  <c r="I58" i="3"/>
  <c r="J58" i="3" s="1"/>
  <c r="I64" i="3"/>
  <c r="J64" i="3" s="1"/>
  <c r="I62" i="3"/>
  <c r="J62" i="3" s="1"/>
  <c r="I59" i="3"/>
  <c r="J59" i="3" s="1"/>
  <c r="I70" i="3"/>
  <c r="J70" i="3" s="1"/>
  <c r="I61" i="3"/>
  <c r="J61" i="3" s="1"/>
  <c r="I56" i="3"/>
  <c r="J56" i="3" s="1"/>
  <c r="I48" i="3"/>
  <c r="J48" i="3" s="1"/>
  <c r="I47" i="3"/>
  <c r="J47" i="3"/>
  <c r="I43" i="3"/>
  <c r="J43" i="3" s="1"/>
  <c r="I53" i="3"/>
  <c r="J53" i="3" s="1"/>
  <c r="I50" i="3"/>
  <c r="J50" i="3" s="1"/>
  <c r="I55" i="3"/>
  <c r="J55" i="3" s="1"/>
  <c r="I51" i="3"/>
  <c r="J51" i="3" s="1"/>
  <c r="I49" i="3"/>
  <c r="J49" i="3" s="1"/>
  <c r="I46" i="3"/>
  <c r="J46" i="3" s="1"/>
  <c r="I45" i="3"/>
  <c r="J45" i="3" s="1"/>
  <c r="K40" i="3"/>
  <c r="L40" i="3" s="1"/>
  <c r="M40" i="3" s="1"/>
  <c r="N40" i="3" s="1"/>
  <c r="I65" i="3"/>
  <c r="J65" i="3" s="1"/>
  <c r="I31" i="3"/>
  <c r="J31" i="3" s="1"/>
  <c r="K5" i="3"/>
  <c r="L5" i="3" s="1"/>
  <c r="M5" i="3" s="1"/>
  <c r="N5" i="3" s="1"/>
  <c r="I8" i="3"/>
  <c r="J8" i="3" s="1"/>
  <c r="I33" i="3"/>
  <c r="J33" i="3" s="1"/>
  <c r="I32" i="3"/>
  <c r="J32" i="3" s="1"/>
  <c r="I6" i="3"/>
  <c r="J6" i="3"/>
  <c r="I30" i="3"/>
  <c r="J30" i="3" s="1"/>
  <c r="I9" i="3"/>
  <c r="J9" i="3" s="1"/>
  <c r="I15" i="3"/>
  <c r="J15" i="3" s="1"/>
  <c r="I12" i="3"/>
  <c r="J12" i="3" s="1"/>
  <c r="I25" i="3"/>
  <c r="J25" i="3" s="1"/>
  <c r="I16" i="3"/>
  <c r="J16" i="3" s="1"/>
  <c r="I18" i="3"/>
  <c r="J18" i="3" s="1"/>
  <c r="I21" i="3"/>
  <c r="J21" i="3" s="1"/>
  <c r="I29" i="3"/>
  <c r="J29" i="3" s="1"/>
  <c r="I14" i="3"/>
  <c r="J14" i="3"/>
  <c r="I34" i="3"/>
  <c r="J34" i="3"/>
  <c r="I19" i="3"/>
  <c r="J19" i="3" s="1"/>
  <c r="I17" i="3"/>
  <c r="J17" i="3" s="1"/>
  <c r="I28" i="3"/>
  <c r="J28" i="3" s="1"/>
  <c r="I27" i="3"/>
  <c r="J27" i="3" s="1"/>
  <c r="I26" i="3"/>
  <c r="J26" i="3" s="1"/>
  <c r="I24" i="3"/>
  <c r="J24" i="3" s="1"/>
  <c r="I7" i="3"/>
  <c r="J7" i="3" s="1"/>
  <c r="K4" i="3"/>
  <c r="L4" i="3" s="1"/>
  <c r="M4" i="3" s="1"/>
  <c r="N4" i="3" s="1"/>
  <c r="I23" i="3"/>
  <c r="J23" i="3"/>
  <c r="I22" i="3"/>
  <c r="J22" i="3" s="1"/>
  <c r="I20" i="3"/>
  <c r="J20" i="3" s="1"/>
  <c r="I10" i="3"/>
  <c r="J10" i="3" s="1"/>
  <c r="I13" i="3"/>
  <c r="J13" i="3" s="1"/>
  <c r="I11" i="3"/>
  <c r="J11" i="3" s="1"/>
  <c r="I37" i="2"/>
  <c r="N16" i="4" l="1"/>
  <c r="K42" i="3"/>
  <c r="L42" i="3" s="1"/>
  <c r="M42" i="3" s="1"/>
  <c r="N42" i="3" s="1"/>
  <c r="K44" i="3"/>
  <c r="L44" i="3" s="1"/>
  <c r="M44" i="3" s="1"/>
  <c r="N44" i="3" s="1"/>
  <c r="K69" i="3"/>
  <c r="L69" i="3" s="1"/>
  <c r="M69" i="3" s="1"/>
  <c r="N69" i="3" s="1"/>
  <c r="K68" i="3"/>
  <c r="L68" i="3" s="1"/>
  <c r="M68" i="3" s="1"/>
  <c r="N68" i="3" s="1"/>
  <c r="K67" i="3"/>
  <c r="L67" i="3" s="1"/>
  <c r="M67" i="3" s="1"/>
  <c r="N67" i="3" s="1"/>
  <c r="K66" i="3"/>
  <c r="L66" i="3" s="1"/>
  <c r="M66" i="3" s="1"/>
  <c r="N66" i="3" s="1"/>
  <c r="K58" i="3"/>
  <c r="L58" i="3" s="1"/>
  <c r="M58" i="3" s="1"/>
  <c r="N58" i="3" s="1"/>
  <c r="K64" i="3"/>
  <c r="L64" i="3" s="1"/>
  <c r="M64" i="3" s="1"/>
  <c r="N64" i="3" s="1"/>
  <c r="K62" i="3"/>
  <c r="L62" i="3" s="1"/>
  <c r="M62" i="3" s="1"/>
  <c r="N62" i="3" s="1"/>
  <c r="K59" i="3"/>
  <c r="L59" i="3" s="1"/>
  <c r="M59" i="3" s="1"/>
  <c r="N59" i="3" s="1"/>
  <c r="K70" i="3"/>
  <c r="L70" i="3" s="1"/>
  <c r="M70" i="3" s="1"/>
  <c r="N70" i="3" s="1"/>
  <c r="K61" i="3"/>
  <c r="L61" i="3" s="1"/>
  <c r="M61" i="3" s="1"/>
  <c r="N61" i="3" s="1"/>
  <c r="K56" i="3"/>
  <c r="L56" i="3" s="1"/>
  <c r="M56" i="3" s="1"/>
  <c r="N56" i="3" s="1"/>
  <c r="K48" i="3"/>
  <c r="L48" i="3" s="1"/>
  <c r="M48" i="3" s="1"/>
  <c r="N48" i="3" s="1"/>
  <c r="K47" i="3"/>
  <c r="L47" i="3" s="1"/>
  <c r="M47" i="3" s="1"/>
  <c r="N47" i="3" s="1"/>
  <c r="K43" i="3"/>
  <c r="L43" i="3" s="1"/>
  <c r="M43" i="3"/>
  <c r="N43" i="3" s="1"/>
  <c r="K53" i="3"/>
  <c r="L53" i="3" s="1"/>
  <c r="M53" i="3" s="1"/>
  <c r="N53" i="3" s="1"/>
  <c r="K50" i="3"/>
  <c r="L50" i="3" s="1"/>
  <c r="M50" i="3"/>
  <c r="N50" i="3" s="1"/>
  <c r="K55" i="3"/>
  <c r="L55" i="3" s="1"/>
  <c r="M55" i="3"/>
  <c r="N55" i="3" s="1"/>
  <c r="K51" i="3"/>
  <c r="L51" i="3" s="1"/>
  <c r="M51" i="3" s="1"/>
  <c r="N51" i="3" s="1"/>
  <c r="K49" i="3"/>
  <c r="L49" i="3" s="1"/>
  <c r="M49" i="3" s="1"/>
  <c r="N49" i="3" s="1"/>
  <c r="K46" i="3"/>
  <c r="L46" i="3" s="1"/>
  <c r="M46" i="3" s="1"/>
  <c r="N46" i="3" s="1"/>
  <c r="K45" i="3"/>
  <c r="L45" i="3" s="1"/>
  <c r="M45" i="3" s="1"/>
  <c r="N45" i="3" s="1"/>
  <c r="K65" i="3"/>
  <c r="L65" i="3" s="1"/>
  <c r="M65" i="3" s="1"/>
  <c r="N65" i="3" s="1"/>
  <c r="K31" i="3"/>
  <c r="L31" i="3" s="1"/>
  <c r="M31" i="3" s="1"/>
  <c r="N31" i="3" s="1"/>
  <c r="K8" i="3"/>
  <c r="L8" i="3" s="1"/>
  <c r="M8" i="3" s="1"/>
  <c r="N8" i="3" s="1"/>
  <c r="K33" i="3"/>
  <c r="L33" i="3" s="1"/>
  <c r="M33" i="3" s="1"/>
  <c r="N33" i="3" s="1"/>
  <c r="K32" i="3"/>
  <c r="L32" i="3" s="1"/>
  <c r="M32" i="3" s="1"/>
  <c r="N32" i="3" s="1"/>
  <c r="K6" i="3"/>
  <c r="L6" i="3" s="1"/>
  <c r="M6" i="3" s="1"/>
  <c r="N6" i="3" s="1"/>
  <c r="K30" i="3"/>
  <c r="L30" i="3" s="1"/>
  <c r="M30" i="3" s="1"/>
  <c r="N30" i="3" s="1"/>
  <c r="K9" i="3"/>
  <c r="L9" i="3" s="1"/>
  <c r="M9" i="3" s="1"/>
  <c r="N9" i="3" s="1"/>
  <c r="K15" i="3"/>
  <c r="L15" i="3" s="1"/>
  <c r="M15" i="3" s="1"/>
  <c r="N15" i="3" s="1"/>
  <c r="K12" i="3"/>
  <c r="L12" i="3" s="1"/>
  <c r="M12" i="3" s="1"/>
  <c r="N12" i="3" s="1"/>
  <c r="K25" i="3"/>
  <c r="L25" i="3" s="1"/>
  <c r="M25" i="3" s="1"/>
  <c r="N25" i="3" s="1"/>
  <c r="K16" i="3"/>
  <c r="L16" i="3" s="1"/>
  <c r="M16" i="3" s="1"/>
  <c r="N16" i="3" s="1"/>
  <c r="K18" i="3"/>
  <c r="L18" i="3" s="1"/>
  <c r="M18" i="3" s="1"/>
  <c r="N18" i="3" s="1"/>
  <c r="K21" i="3"/>
  <c r="L21" i="3" s="1"/>
  <c r="M21" i="3" s="1"/>
  <c r="N21" i="3" s="1"/>
  <c r="K29" i="3"/>
  <c r="L29" i="3" s="1"/>
  <c r="M29" i="3" s="1"/>
  <c r="N29" i="3" s="1"/>
  <c r="K14" i="3"/>
  <c r="L14" i="3" s="1"/>
  <c r="M14" i="3" s="1"/>
  <c r="N14" i="3" s="1"/>
  <c r="K34" i="3"/>
  <c r="L34" i="3" s="1"/>
  <c r="M34" i="3"/>
  <c r="N34" i="3" s="1"/>
  <c r="K19" i="3"/>
  <c r="L19" i="3" s="1"/>
  <c r="M19" i="3" s="1"/>
  <c r="N19" i="3" s="1"/>
  <c r="K17" i="3"/>
  <c r="L17" i="3" s="1"/>
  <c r="M17" i="3" s="1"/>
  <c r="N17" i="3" s="1"/>
  <c r="K28" i="3"/>
  <c r="L28" i="3" s="1"/>
  <c r="M28" i="3" s="1"/>
  <c r="N28" i="3" s="1"/>
  <c r="K27" i="3"/>
  <c r="L27" i="3" s="1"/>
  <c r="M27" i="3" s="1"/>
  <c r="N27" i="3" s="1"/>
  <c r="K26" i="3"/>
  <c r="L26" i="3" s="1"/>
  <c r="M26" i="3" s="1"/>
  <c r="N26" i="3" s="1"/>
  <c r="K24" i="3"/>
  <c r="L24" i="3" s="1"/>
  <c r="M24" i="3" s="1"/>
  <c r="N24" i="3" s="1"/>
  <c r="K7" i="3"/>
  <c r="L7" i="3" s="1"/>
  <c r="M7" i="3" s="1"/>
  <c r="N7" i="3" s="1"/>
  <c r="K23" i="3"/>
  <c r="L23" i="3" s="1"/>
  <c r="M23" i="3" s="1"/>
  <c r="N23" i="3" s="1"/>
  <c r="K22" i="3"/>
  <c r="L22" i="3" s="1"/>
  <c r="M22" i="3" s="1"/>
  <c r="N22" i="3" s="1"/>
  <c r="K20" i="3"/>
  <c r="L20" i="3" s="1"/>
  <c r="M20" i="3" s="1"/>
  <c r="N20" i="3" s="1"/>
  <c r="K10" i="3"/>
  <c r="L10" i="3" s="1"/>
  <c r="M10" i="3" s="1"/>
  <c r="N10" i="3" s="1"/>
  <c r="K13" i="3"/>
  <c r="L13" i="3" s="1"/>
  <c r="M13" i="3" s="1"/>
  <c r="N13" i="3" s="1"/>
  <c r="K11" i="3"/>
  <c r="L11" i="3" s="1"/>
  <c r="M11" i="3" s="1"/>
  <c r="N11" i="3" s="1"/>
  <c r="I52" i="3"/>
  <c r="J52" i="3" s="1"/>
  <c r="H57" i="3"/>
  <c r="I54" i="3"/>
  <c r="J54" i="3" s="1"/>
  <c r="N33" i="4"/>
  <c r="N34" i="4" s="1"/>
  <c r="N75" i="3" s="1"/>
  <c r="H60" i="3" l="1"/>
  <c r="I57" i="3"/>
  <c r="J57" i="3" s="1"/>
  <c r="K57" i="3" s="1"/>
  <c r="L57" i="3" s="1"/>
  <c r="M57" i="3" s="1"/>
  <c r="N57" i="3" s="1"/>
  <c r="K52" i="3"/>
  <c r="L52" i="3" s="1"/>
  <c r="M52" i="3" s="1"/>
  <c r="N52" i="3" s="1"/>
  <c r="K54" i="3"/>
  <c r="L54" i="3" s="1"/>
  <c r="M54" i="3" s="1"/>
  <c r="N54" i="3" s="1"/>
  <c r="N35" i="3"/>
  <c r="N36" i="3" s="1"/>
  <c r="I60" i="3" l="1"/>
  <c r="J60" i="3" s="1"/>
  <c r="K60" i="3" s="1"/>
  <c r="L60" i="3" s="1"/>
  <c r="M60" i="3" s="1"/>
  <c r="N60" i="3" s="1"/>
  <c r="H63" i="3"/>
  <c r="I63" i="3" s="1"/>
  <c r="J63" i="3" s="1"/>
  <c r="K63" i="3" s="1"/>
  <c r="L63" i="3" s="1"/>
  <c r="M63" i="3" s="1"/>
  <c r="N63" i="3" s="1"/>
  <c r="N71" i="3" s="1"/>
  <c r="N76" i="3" s="1"/>
  <c r="N78" i="3" s="1"/>
</calcChain>
</file>

<file path=xl/sharedStrings.xml><?xml version="1.0" encoding="utf-8"?>
<sst xmlns="http://schemas.openxmlformats.org/spreadsheetml/2006/main" count="569" uniqueCount="138">
  <si>
    <t>ITEM</t>
  </si>
  <si>
    <t>SEDE</t>
  </si>
  <si>
    <t>CANTIDAD
SERVICIOS</t>
  </si>
  <si>
    <t>MODALIDAD</t>
  </si>
  <si>
    <t>HORARIO</t>
  </si>
  <si>
    <t>VALOR UNITARIO MENSUAL</t>
  </si>
  <si>
    <t>VALOR AYS</t>
  </si>
  <si>
    <t>IVA</t>
  </si>
  <si>
    <t>SIN ARMA</t>
  </si>
  <si>
    <t>Cordialmente,</t>
  </si>
  <si>
    <t>ANGELICA MARIA ARAUJO BERROCAL</t>
  </si>
  <si>
    <t>Representate Legal</t>
  </si>
  <si>
    <t>VIPERS LTDA</t>
  </si>
  <si>
    <t>ANEXO A LA FACTURA POR CONCEPTO DE PRESTACIÓN DE SERVICIOS DE VIGILANCIA Y SEGURIDAD PRIVADA EN LAS SEDES ADMINISTRATIVAS EN EL MUNICIPIO DE SABANETA, CORRESPONDIENTE AL PERÍODO DEL 01 AL 31 DE MARZO 2020.</t>
  </si>
  <si>
    <t>FACTURA N 1 * SEDES ADMINISTRATIVAS *</t>
  </si>
  <si>
    <t>VALOR TOTAL  UNITARIO</t>
  </si>
  <si>
    <t>VALOR TOTAL</t>
  </si>
  <si>
    <t>Salud</t>
  </si>
  <si>
    <t>Sin Arma</t>
  </si>
  <si>
    <t>24 horas</t>
  </si>
  <si>
    <t>Casa de la Cultura</t>
  </si>
  <si>
    <t>Medio Ambiente</t>
  </si>
  <si>
    <t>Familia</t>
  </si>
  <si>
    <t>PARQUE AUTOMOTOR</t>
  </si>
  <si>
    <t>Educacion Sisben (se traslado para la nueva sede en el 2 piso de la biblioteca)</t>
  </si>
  <si>
    <t>12 horas L-V diurno</t>
  </si>
  <si>
    <t>Ceoget (Extraedad)</t>
  </si>
  <si>
    <t>Comedor Comunitario *** Hasta 19-MAR</t>
  </si>
  <si>
    <t>Caipd</t>
  </si>
  <si>
    <t xml:space="preserve">Archivo Municipal </t>
  </si>
  <si>
    <t xml:space="preserve">Cancha Pan de Azucar </t>
  </si>
  <si>
    <t>Cancha La Doctora</t>
  </si>
  <si>
    <t>Cancha Maria Auxiliadora</t>
  </si>
  <si>
    <t>Biblioteca Publica Porteria</t>
  </si>
  <si>
    <t>Con Arma</t>
  </si>
  <si>
    <t>Biblioteca Publica Parqueadero</t>
  </si>
  <si>
    <t xml:space="preserve">Biblioteca Publica Puerta lateral  </t>
  </si>
  <si>
    <t>Sede Antigua Caequinos "CEOGET"</t>
  </si>
  <si>
    <t>Alcaldia Modalidad Armado portero</t>
  </si>
  <si>
    <t>Alcaldia Control de Ingreso</t>
  </si>
  <si>
    <t>Gobierno Modalidad Armado</t>
  </si>
  <si>
    <t>Antigua sede de educacion-caminando en secundaria</t>
  </si>
  <si>
    <t>Finca Palo Alto</t>
  </si>
  <si>
    <t>Parque Erato</t>
  </si>
  <si>
    <t>ZER ( Zona de estacionamiento regular)</t>
  </si>
  <si>
    <t xml:space="preserve">Parque Ecologico recreativo la Romera </t>
  </si>
  <si>
    <t xml:space="preserve">Centro ambiental M. Auxiliadora Rondero </t>
  </si>
  <si>
    <t xml:space="preserve">Centro ambiental M. Auxiliadora portero </t>
  </si>
  <si>
    <t>Parque 4 elementos (Rondero)</t>
  </si>
  <si>
    <t>Educación Vial</t>
  </si>
  <si>
    <t>Alcaldía CCTV</t>
  </si>
  <si>
    <t>12 HD-LV</t>
  </si>
  <si>
    <t xml:space="preserve">Coordinador  </t>
  </si>
  <si>
    <t>12 horas</t>
  </si>
  <si>
    <t>VALOR DEL SERVICIO MENSUAL SEDES ADMINISTRATIVAS</t>
  </si>
  <si>
    <t>SEDES ADMINISTRATIVAS</t>
  </si>
  <si>
    <t>TARIFAS DEL 01 DE ENERO AL 30 DE MAYO DE 2027</t>
  </si>
  <si>
    <t>N</t>
  </si>
  <si>
    <t>DIAS SERVICIO</t>
  </si>
  <si>
    <t>SERVI-CIO</t>
  </si>
  <si>
    <t>MODA-LIDAD</t>
  </si>
  <si>
    <t>CANT. DE SERVCIOS</t>
  </si>
  <si>
    <t>COSTO PUESTO 2027</t>
  </si>
  <si>
    <t>SEGURO DE VIDA</t>
  </si>
  <si>
    <t>GASTOS ADMINISTRA-CIÓN Y SUPERVISIÓN</t>
  </si>
  <si>
    <t>SUBTOTAL</t>
  </si>
  <si>
    <t>AIU
10%</t>
  </si>
  <si>
    <t>IVA
19%</t>
  </si>
  <si>
    <t>COSTO UNITARIO                  K+M</t>
  </si>
  <si>
    <t>TOTAL SERVICIOS              (F x N)</t>
  </si>
  <si>
    <t>Administración Municipal CAM         Carrera 46A No. 76 sur 70</t>
  </si>
  <si>
    <t xml:space="preserve">Lunes a domingo </t>
  </si>
  <si>
    <t>24 H</t>
  </si>
  <si>
    <t>CON ARMA</t>
  </si>
  <si>
    <t>Rondero plazoleta CAM                        Carrera 46A No. 76 sur 70</t>
  </si>
  <si>
    <t xml:space="preserve">Lunes a viernes sin festivos </t>
  </si>
  <si>
    <t>12 HD</t>
  </si>
  <si>
    <t>Secretaría de Educación y Cultura  Carrera 46 No. 75 sur 36</t>
  </si>
  <si>
    <t>Biblioteca Municipal “Juan Carlos Montoya Montoya”</t>
  </si>
  <si>
    <t xml:space="preserve">CON ARMA </t>
  </si>
  <si>
    <t xml:space="preserve">Rondero plazoleta Biblioteca “Juan Carlos Montoya Montoya”                      </t>
  </si>
  <si>
    <t>Secretaría de Movilidad y Tránsito
Cr 43b N°72 SUR 30</t>
  </si>
  <si>
    <t xml:space="preserve">Parque Automotor - Calle 27 N°41-10    </t>
  </si>
  <si>
    <t>Puerta Atencion Transito               Carrera 46 N° 75 sur 36</t>
  </si>
  <si>
    <t>Centro Ambiental María Auxiliadora Calle 57 sur # 56</t>
  </si>
  <si>
    <t>Secretaría de Familia y Bienestar Social  CAITES  Carrera 46 B No. 77 sur 90</t>
  </si>
  <si>
    <t>Centro de atencion integral a personas con discapacidad CAIPD              Carrera 45 #75b sur 42</t>
  </si>
  <si>
    <t xml:space="preserve">Corredor juvenil                                                     Calle 65 sur N° 40-21 </t>
  </si>
  <si>
    <t>Casa de la Cultura  La Barquereña   Calle 68 sur No. 42 - 40</t>
  </si>
  <si>
    <t>Parque Erato y Parque de las Mascotas</t>
  </si>
  <si>
    <t>Secretaría de Seguridad              Carrera 45 No. 68 sur 61</t>
  </si>
  <si>
    <t>Unidad Municipal de Acceso a la Justicia  Carrera 42 N°60 sur-4 int 5</t>
  </si>
  <si>
    <t>Secretaría de Medio Ambiente
Calle 75 sur No. 33-35</t>
  </si>
  <si>
    <t>Direccion de Catastro                      Calle 71 sur N° 45-30</t>
  </si>
  <si>
    <t>Centro de Atención Primaria Infancia (CAIPI)</t>
  </si>
  <si>
    <t>Garaje Municipal
Carrera 43 C No. 65 sur 128</t>
  </si>
  <si>
    <t>Parque Ecológico La Romera</t>
  </si>
  <si>
    <t>Cancha de Pan de Azúcar</t>
  </si>
  <si>
    <t>Cancha María Auxiliadora</t>
  </si>
  <si>
    <t>Parque de los 4 Elementos</t>
  </si>
  <si>
    <t xml:space="preserve">Disponible Rondero </t>
  </si>
  <si>
    <t>Rondero parqueaderos CAM</t>
  </si>
  <si>
    <t>Alcaldía CCTV Operador medios calificado para realizar ingresos, manejo de microsoft office</t>
  </si>
  <si>
    <t>Coordinador de vigilancia enlace entre municipio y empresa, de alta confianza para la administración municipal y cualificado para lo mismo</t>
  </si>
  <si>
    <t>Coordinador esquema de seguridad de la alcaldía, de alta confianza para la administración municipal y cualificado para lo mismo</t>
  </si>
  <si>
    <t>La Casa del Maestro Calle 66 Sur con Carrera 43A</t>
  </si>
  <si>
    <t>VALOR TOTAL MENSUAL</t>
  </si>
  <si>
    <t>VALOR 1 ENERO A 30 MAYO 2027</t>
  </si>
  <si>
    <t>JUNIO 1-4</t>
  </si>
  <si>
    <t>VALOR 1 AL 4 JUNIO 2027</t>
  </si>
  <si>
    <t>VALOR SERVICIO EN SEDES EDUCATIVAS</t>
  </si>
  <si>
    <t>VALOR SERVICIO EN SEDES ADMINISTRATIVAS</t>
  </si>
  <si>
    <t>VALOR SERVICIO EN CENTRO DETENCION</t>
  </si>
  <si>
    <t>VALOR TOTAL 01 ENERO AL 31 DE AGOSTO DE 2027</t>
  </si>
  <si>
    <t xml:space="preserve">INSTITUCIONES EDUCATIVAS  </t>
  </si>
  <si>
    <t>SEDES EDUCATIVAS</t>
  </si>
  <si>
    <t>SERVICIO</t>
  </si>
  <si>
    <t>CANT. SERVI-CIOS</t>
  </si>
  <si>
    <t>TOTAL SERVICIOS              (G x N)</t>
  </si>
  <si>
    <t>I.E Rafael J. Mejía
Carrera 45 # 77c sur - 47</t>
  </si>
  <si>
    <t>I.E Pbro. Antonio Baena Salazar
Calle 82 sur # 32- 68</t>
  </si>
  <si>
    <t>I.E Primitivo Leal- La Doctora
Calle 75 Sur # 33 - 53</t>
  </si>
  <si>
    <t>Sede alterna I.E Primitivo Leal- Las Lomitas</t>
  </si>
  <si>
    <t>I.E Adelaida Correa Estrada 
Carrera 43c # 65 sur - 128</t>
  </si>
  <si>
    <t>I.E Concejo de Sabaneta José María Ceballos Botero
Carrera 42 # 61 sur 12</t>
  </si>
  <si>
    <t>I.E José Félix de Restrepo Vélez
Carrera 46 B # 76 sur - 17</t>
  </si>
  <si>
    <t>I.E María Auxiliadora
Calle 56 sur # 37-118</t>
  </si>
  <si>
    <t>I.E María Mediadora
Calle 50 Sur # 43A - 89</t>
  </si>
  <si>
    <t>Las lomitas</t>
  </si>
  <si>
    <t>Servicio Adicional</t>
  </si>
  <si>
    <t xml:space="preserve">Biblioteca Sabaneta Palabras Vivas  Kr 40 sur # 60 sur 04 </t>
  </si>
  <si>
    <t>TARIFAS DEL 01 AL 04 DE JUNIO DE 2027</t>
  </si>
  <si>
    <t>VALOR 1 ENERO A 4 JUNIO 2027</t>
  </si>
  <si>
    <t>CENTRO DE DETENCIÓN TRANSITORIA</t>
  </si>
  <si>
    <t>CENTRO DE DETENCIÓN</t>
  </si>
  <si>
    <t>Centro de Detención Transitoria</t>
  </si>
  <si>
    <t>VALOR 1 ENERO A 30 JUNIO 2027</t>
  </si>
  <si>
    <t>RESUMEN DEL 01 ENERO AL 4 JUNIO DE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</si>
</sst>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_-;\-&quot;$&quot;\ * #,##0_-;_-&quot;$&quot;\ * &quot;-&quot;_-;_-@"/>
    <numFmt numFmtId="165" formatCode="&quot;$&quot;#,##0"/>
    <numFmt numFmtId="166" formatCode="_-&quot;$&quot;\ * #,##0_-;\-&quot;$&quot;\ * #,##0_-;_-&quot;$&quot;\ * &quot;-&quot;??_-;_-@"/>
    <numFmt numFmtId="167" formatCode="_-[$$-240A]\ * #,##0_-;\-[$$-240A]\ * #,##0_-;_-[$$-240A]\ * &quot;-&quot;??_-;_-@"/>
    <numFmt numFmtId="168" formatCode="_-* #,##0_-;\-* #,##0_-;_-* &quot;-&quot;??_-;_-@"/>
  </numFmts>
  <fonts count="23" x14ac:knownFonts="1">
    <font>
      <sz val="11"/>
      <name val="Calibri"/>
      <scheme val="minor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22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b/>
      <sz val="22"/>
      <name val="Aptos Narrow"/>
    </font>
    <font>
      <sz val="11"/>
      <name val="Aptos Narrow"/>
    </font>
    <font>
      <b/>
      <sz val="10"/>
      <name val="Aptos Narrow"/>
    </font>
    <font>
      <b/>
      <sz val="9"/>
      <name val="Aptos Narrow"/>
    </font>
    <font>
      <b/>
      <sz val="8"/>
      <name val="Aptos Narrow"/>
    </font>
    <font>
      <b/>
      <sz val="10"/>
      <name val="Aptos Narrow"/>
    </font>
    <font>
      <sz val="11"/>
      <name val="Aptos Narrow"/>
    </font>
    <font>
      <sz val="10"/>
      <name val="Aptos Narrow"/>
    </font>
    <font>
      <sz val="10"/>
      <name val="Aptos Narrow"/>
    </font>
    <font>
      <b/>
      <sz val="11"/>
      <name val="Aptos Narrow"/>
    </font>
    <font>
      <b/>
      <sz val="11"/>
      <name val="Aptos Narrow"/>
    </font>
    <font>
      <b/>
      <sz val="11"/>
      <color rgb="FFFF0000"/>
      <name val="Aptos Narrow"/>
    </font>
  </fonts>
  <fills count="6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BDD6EE"/>
        <bgColor rgb="FFBDD6EE"/>
      </patternFill>
    </fill>
    <fill>
      <patternFill patternType="solid">
        <fgColor rgb="FFFFFFFF"/>
        <bgColor rgb="FFFFFFFF"/>
      </patternFill>
    </fill>
    <fill>
      <patternFill patternType="solid">
        <fgColor rgb="FFC5E0B3"/>
        <bgColor rgb="FFC5E0B3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3" fillId="0" borderId="0" xfId="0" applyFont="1"/>
    <xf numFmtId="0" fontId="1" fillId="0" borderId="0" xfId="0" applyFont="1"/>
    <xf numFmtId="0" fontId="5" fillId="0" borderId="0" xfId="0" applyFont="1" applyAlignment="1">
      <alignment vertical="center"/>
    </xf>
    <xf numFmtId="3" fontId="5" fillId="0" borderId="0" xfId="0" applyNumberFormat="1" applyFont="1" applyAlignment="1">
      <alignment vertical="center"/>
    </xf>
    <xf numFmtId="0" fontId="7" fillId="2" borderId="1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3" fontId="5" fillId="0" borderId="10" xfId="0" applyNumberFormat="1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3" borderId="10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165" fontId="14" fillId="3" borderId="10" xfId="0" applyNumberFormat="1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165" fontId="19" fillId="0" borderId="9" xfId="0" applyNumberFormat="1" applyFont="1" applyBorder="1" applyAlignment="1">
      <alignment vertical="center"/>
    </xf>
    <xf numFmtId="165" fontId="18" fillId="0" borderId="9" xfId="0" applyNumberFormat="1" applyFont="1" applyBorder="1" applyAlignment="1">
      <alignment vertical="center"/>
    </xf>
    <xf numFmtId="165" fontId="18" fillId="0" borderId="10" xfId="0" applyNumberFormat="1" applyFont="1" applyBorder="1" applyAlignment="1">
      <alignment vertical="center"/>
    </xf>
    <xf numFmtId="164" fontId="17" fillId="0" borderId="10" xfId="0" applyNumberFormat="1" applyFont="1" applyBorder="1" applyAlignment="1">
      <alignment vertical="center"/>
    </xf>
    <xf numFmtId="0" fontId="18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vertical="center"/>
    </xf>
    <xf numFmtId="0" fontId="18" fillId="4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166" fontId="13" fillId="5" borderId="10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/>
    </xf>
    <xf numFmtId="3" fontId="12" fillId="0" borderId="0" xfId="0" applyNumberFormat="1" applyFont="1" applyAlignment="1">
      <alignment vertical="center" wrapText="1"/>
    </xf>
    <xf numFmtId="164" fontId="21" fillId="5" borderId="10" xfId="0" applyNumberFormat="1" applyFont="1" applyFill="1" applyBorder="1" applyAlignment="1">
      <alignment vertical="center"/>
    </xf>
    <xf numFmtId="0" fontId="12" fillId="0" borderId="0" xfId="0" applyFont="1" applyAlignment="1">
      <alignment vertical="center" wrapText="1"/>
    </xf>
    <xf numFmtId="3" fontId="22" fillId="5" borderId="10" xfId="0" applyNumberFormat="1" applyFont="1" applyFill="1" applyBorder="1" applyAlignment="1">
      <alignment vertical="center"/>
    </xf>
    <xf numFmtId="3" fontId="21" fillId="5" borderId="10" xfId="0" applyNumberFormat="1" applyFont="1" applyFill="1" applyBorder="1" applyAlignment="1">
      <alignment vertical="center"/>
    </xf>
    <xf numFmtId="0" fontId="17" fillId="5" borderId="10" xfId="0" applyFont="1" applyFill="1" applyBorder="1" applyAlignment="1">
      <alignment vertical="center"/>
    </xf>
    <xf numFmtId="167" fontId="21" fillId="5" borderId="10" xfId="0" applyNumberFormat="1" applyFont="1" applyFill="1" applyBorder="1" applyAlignment="1">
      <alignment vertical="center"/>
    </xf>
    <xf numFmtId="166" fontId="12" fillId="0" borderId="0" xfId="0" applyNumberFormat="1" applyFont="1" applyAlignment="1">
      <alignment vertical="center"/>
    </xf>
    <xf numFmtId="168" fontId="12" fillId="0" borderId="0" xfId="0" applyNumberFormat="1" applyFont="1" applyAlignment="1">
      <alignment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165" fontId="19" fillId="0" borderId="10" xfId="0" applyNumberFormat="1" applyFont="1" applyBorder="1" applyAlignment="1">
      <alignment vertical="center"/>
    </xf>
    <xf numFmtId="164" fontId="12" fillId="0" borderId="10" xfId="0" applyNumberFormat="1" applyFont="1" applyBorder="1" applyAlignment="1">
      <alignment vertical="center"/>
    </xf>
    <xf numFmtId="0" fontId="17" fillId="0" borderId="10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6" fillId="5" borderId="10" xfId="0" applyFont="1" applyFill="1" applyBorder="1" applyAlignment="1">
      <alignment horizontal="left" vertical="center"/>
    </xf>
    <xf numFmtId="0" fontId="20" fillId="5" borderId="13" xfId="0" applyFont="1" applyFill="1" applyBorder="1" applyAlignment="1">
      <alignment vertical="center"/>
    </xf>
    <xf numFmtId="0" fontId="20" fillId="5" borderId="12" xfId="0" applyFont="1" applyFill="1" applyBorder="1" applyAlignment="1">
      <alignment vertical="center"/>
    </xf>
    <xf numFmtId="165" fontId="20" fillId="5" borderId="10" xfId="0" applyNumberFormat="1" applyFont="1" applyFill="1" applyBorder="1" applyAlignment="1">
      <alignment vertical="center"/>
    </xf>
    <xf numFmtId="3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7" fillId="0" borderId="0" xfId="0" applyFont="1"/>
    <xf numFmtId="0" fontId="17" fillId="0" borderId="10" xfId="0" applyFont="1" applyBorder="1"/>
    <xf numFmtId="0" fontId="20" fillId="0" borderId="10" xfId="0" applyFont="1" applyBorder="1" applyAlignment="1">
      <alignment horizontal="center"/>
    </xf>
    <xf numFmtId="3" fontId="17" fillId="0" borderId="0" xfId="0" applyNumberFormat="1" applyFont="1"/>
    <xf numFmtId="0" fontId="17" fillId="0" borderId="0" xfId="0" applyFont="1" applyAlignment="1">
      <alignment wrapText="1"/>
    </xf>
    <xf numFmtId="165" fontId="20" fillId="5" borderId="10" xfId="0" applyNumberFormat="1" applyFont="1" applyFill="1" applyBorder="1"/>
    <xf numFmtId="0" fontId="16" fillId="5" borderId="14" xfId="0" applyFont="1" applyFill="1" applyBorder="1" applyAlignment="1">
      <alignment horizontal="left" vertical="center"/>
    </xf>
    <xf numFmtId="0" fontId="2" fillId="0" borderId="15" xfId="0" applyFont="1" applyBorder="1"/>
    <xf numFmtId="0" fontId="2" fillId="0" borderId="16" xfId="0" applyFont="1" applyBorder="1"/>
    <xf numFmtId="0" fontId="16" fillId="5" borderId="7" xfId="0" applyFont="1" applyFill="1" applyBorder="1" applyAlignment="1">
      <alignment horizontal="left" vertical="center"/>
    </xf>
    <xf numFmtId="0" fontId="2" fillId="0" borderId="8" xfId="0" applyFont="1" applyBorder="1"/>
    <xf numFmtId="0" fontId="2" fillId="0" borderId="9" xfId="0" applyFont="1" applyBorder="1"/>
    <xf numFmtId="0" fontId="11" fillId="0" borderId="7" xfId="0" applyFont="1" applyBorder="1" applyAlignment="1">
      <alignment horizont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0" fontId="10" fillId="0" borderId="7" xfId="0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7" fillId="0" borderId="7" xfId="0" applyFont="1" applyBorder="1" applyAlignment="1">
      <alignment horizontal="center" vertical="center"/>
    </xf>
    <xf numFmtId="3" fontId="21" fillId="5" borderId="7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0"/>
  <sheetViews>
    <sheetView workbookViewId="0"/>
  </sheetViews>
  <sheetFormatPr baseColWidth="10" defaultColWidth="14.5" defaultRowHeight="15" customHeight="1" x14ac:dyDescent="0.2"/>
  <cols>
    <col min="1" max="1" width="5.33203125" customWidth="1"/>
    <col min="2" max="2" width="28.5" customWidth="1"/>
    <col min="3" max="3" width="8.6640625" customWidth="1"/>
    <col min="4" max="5" width="12.5" customWidth="1"/>
    <col min="6" max="7" width="11.5" customWidth="1"/>
    <col min="8" max="8" width="12" customWidth="1"/>
    <col min="9" max="9" width="14.5" customWidth="1"/>
    <col min="10" max="10" width="12.6640625" hidden="1" customWidth="1"/>
    <col min="11" max="11" width="10.83203125" customWidth="1"/>
  </cols>
  <sheetData>
    <row r="1" spans="1:11" ht="13.5" customHeight="1" x14ac:dyDescent="0.2">
      <c r="A1" s="85" t="s">
        <v>13</v>
      </c>
      <c r="B1" s="86"/>
      <c r="C1" s="86"/>
      <c r="D1" s="86"/>
      <c r="E1" s="86"/>
      <c r="F1" s="86"/>
      <c r="G1" s="86"/>
      <c r="H1" s="86"/>
      <c r="I1" s="86"/>
      <c r="J1" s="87"/>
      <c r="K1" s="3"/>
    </row>
    <row r="2" spans="1:11" ht="13.5" customHeight="1" x14ac:dyDescent="0.2">
      <c r="A2" s="88"/>
      <c r="B2" s="89"/>
      <c r="C2" s="89"/>
      <c r="D2" s="89"/>
      <c r="E2" s="89"/>
      <c r="F2" s="89"/>
      <c r="G2" s="89"/>
      <c r="H2" s="89"/>
      <c r="I2" s="89"/>
      <c r="J2" s="90"/>
      <c r="K2" s="3"/>
    </row>
    <row r="3" spans="1:11" ht="13.5" customHeight="1" x14ac:dyDescent="0.2">
      <c r="A3" s="3"/>
      <c r="B3" s="3"/>
      <c r="C3" s="3"/>
      <c r="D3" s="3"/>
      <c r="E3" s="3"/>
      <c r="F3" s="4"/>
      <c r="G3" s="4"/>
      <c r="H3" s="4"/>
      <c r="I3" s="4"/>
      <c r="J3" s="4"/>
      <c r="K3" s="3"/>
    </row>
    <row r="4" spans="1:11" ht="30.75" customHeight="1" x14ac:dyDescent="0.3">
      <c r="A4" s="82" t="s">
        <v>14</v>
      </c>
      <c r="B4" s="78"/>
      <c r="C4" s="78"/>
      <c r="D4" s="78"/>
      <c r="E4" s="78"/>
      <c r="F4" s="78"/>
      <c r="G4" s="78"/>
      <c r="H4" s="78"/>
      <c r="I4" s="78"/>
      <c r="J4" s="79"/>
      <c r="K4" s="3"/>
    </row>
    <row r="5" spans="1:11" ht="44.25" customHeight="1" x14ac:dyDescent="0.2">
      <c r="A5" s="5" t="s">
        <v>0</v>
      </c>
      <c r="B5" s="5" t="s">
        <v>1</v>
      </c>
      <c r="C5" s="6" t="s">
        <v>2</v>
      </c>
      <c r="D5" s="5" t="s">
        <v>3</v>
      </c>
      <c r="E5" s="5" t="s">
        <v>4</v>
      </c>
      <c r="F5" s="7" t="s">
        <v>5</v>
      </c>
      <c r="G5" s="7" t="s">
        <v>6</v>
      </c>
      <c r="H5" s="7" t="s">
        <v>7</v>
      </c>
      <c r="I5" s="7" t="s">
        <v>15</v>
      </c>
      <c r="J5" s="7" t="s">
        <v>16</v>
      </c>
      <c r="K5" s="3"/>
    </row>
    <row r="6" spans="1:11" ht="19.5" customHeight="1" x14ac:dyDescent="0.2">
      <c r="A6" s="8">
        <v>1</v>
      </c>
      <c r="B6" s="9" t="s">
        <v>17</v>
      </c>
      <c r="C6" s="10">
        <v>1</v>
      </c>
      <c r="D6" s="10" t="s">
        <v>18</v>
      </c>
      <c r="E6" s="10" t="s">
        <v>19</v>
      </c>
      <c r="F6" s="11">
        <v>7724667</v>
      </c>
      <c r="G6" s="11">
        <f t="shared" ref="G6:G18" si="0">F6*8%</f>
        <v>617973.36</v>
      </c>
      <c r="H6" s="11">
        <f t="shared" ref="H6:H36" si="1">+(F6+G6)*10%*19%</f>
        <v>158510.16684000002</v>
      </c>
      <c r="I6" s="11">
        <f t="shared" ref="I6:I36" si="2">+F6+G6+H6</f>
        <v>8501150.5268399995</v>
      </c>
      <c r="J6" s="11">
        <f t="shared" ref="J6:J36" si="3">I6*C6</f>
        <v>8501150.5268399995</v>
      </c>
      <c r="K6" s="3"/>
    </row>
    <row r="7" spans="1:11" ht="19.5" customHeight="1" x14ac:dyDescent="0.2">
      <c r="A7" s="12">
        <f t="shared" ref="A7:A36" si="4">A6+1</f>
        <v>2</v>
      </c>
      <c r="B7" s="13" t="s">
        <v>20</v>
      </c>
      <c r="C7" s="14">
        <v>2</v>
      </c>
      <c r="D7" s="14" t="s">
        <v>18</v>
      </c>
      <c r="E7" s="14" t="s">
        <v>19</v>
      </c>
      <c r="F7" s="11">
        <v>7724667</v>
      </c>
      <c r="G7" s="11">
        <f t="shared" si="0"/>
        <v>617973.36</v>
      </c>
      <c r="H7" s="11">
        <f t="shared" si="1"/>
        <v>158510.16684000002</v>
      </c>
      <c r="I7" s="11">
        <f t="shared" si="2"/>
        <v>8501150.5268399995</v>
      </c>
      <c r="J7" s="11">
        <f t="shared" si="3"/>
        <v>17002301.053679999</v>
      </c>
      <c r="K7" s="3"/>
    </row>
    <row r="8" spans="1:11" ht="19.5" customHeight="1" x14ac:dyDescent="0.2">
      <c r="A8" s="12">
        <f t="shared" si="4"/>
        <v>3</v>
      </c>
      <c r="B8" s="13" t="s">
        <v>21</v>
      </c>
      <c r="C8" s="14">
        <v>1</v>
      </c>
      <c r="D8" s="14" t="s">
        <v>18</v>
      </c>
      <c r="E8" s="14" t="s">
        <v>19</v>
      </c>
      <c r="F8" s="11">
        <v>7724667</v>
      </c>
      <c r="G8" s="11">
        <f t="shared" si="0"/>
        <v>617973.36</v>
      </c>
      <c r="H8" s="11">
        <f t="shared" si="1"/>
        <v>158510.16684000002</v>
      </c>
      <c r="I8" s="11">
        <f t="shared" si="2"/>
        <v>8501150.5268399995</v>
      </c>
      <c r="J8" s="11">
        <f t="shared" si="3"/>
        <v>8501150.5268399995</v>
      </c>
      <c r="K8" s="3"/>
    </row>
    <row r="9" spans="1:11" ht="19.5" customHeight="1" x14ac:dyDescent="0.2">
      <c r="A9" s="12">
        <f t="shared" si="4"/>
        <v>4</v>
      </c>
      <c r="B9" s="13" t="s">
        <v>22</v>
      </c>
      <c r="C9" s="14">
        <v>1</v>
      </c>
      <c r="D9" s="14" t="s">
        <v>18</v>
      </c>
      <c r="E9" s="14" t="s">
        <v>19</v>
      </c>
      <c r="F9" s="11">
        <v>7724667</v>
      </c>
      <c r="G9" s="11">
        <f t="shared" si="0"/>
        <v>617973.36</v>
      </c>
      <c r="H9" s="11">
        <f t="shared" si="1"/>
        <v>158510.16684000002</v>
      </c>
      <c r="I9" s="11">
        <f t="shared" si="2"/>
        <v>8501150.5268399995</v>
      </c>
      <c r="J9" s="11">
        <f t="shared" si="3"/>
        <v>8501150.5268399995</v>
      </c>
      <c r="K9" s="3"/>
    </row>
    <row r="10" spans="1:11" ht="13.5" customHeight="1" x14ac:dyDescent="0.2">
      <c r="A10" s="12">
        <f t="shared" si="4"/>
        <v>5</v>
      </c>
      <c r="B10" s="15" t="s">
        <v>23</v>
      </c>
      <c r="C10" s="14">
        <v>2</v>
      </c>
      <c r="D10" s="14" t="s">
        <v>18</v>
      </c>
      <c r="E10" s="14" t="s">
        <v>19</v>
      </c>
      <c r="F10" s="11">
        <v>7724667</v>
      </c>
      <c r="G10" s="11">
        <f t="shared" si="0"/>
        <v>617973.36</v>
      </c>
      <c r="H10" s="11">
        <f t="shared" si="1"/>
        <v>158510.16684000002</v>
      </c>
      <c r="I10" s="11">
        <f t="shared" si="2"/>
        <v>8501150.5268399995</v>
      </c>
      <c r="J10" s="11">
        <f t="shared" si="3"/>
        <v>17002301.053679999</v>
      </c>
      <c r="K10" s="3"/>
    </row>
    <row r="11" spans="1:11" ht="13.5" customHeight="1" x14ac:dyDescent="0.2">
      <c r="A11" s="12">
        <f t="shared" si="4"/>
        <v>6</v>
      </c>
      <c r="B11" s="15" t="s">
        <v>24</v>
      </c>
      <c r="C11" s="14">
        <v>1</v>
      </c>
      <c r="D11" s="14" t="s">
        <v>18</v>
      </c>
      <c r="E11" s="16" t="s">
        <v>25</v>
      </c>
      <c r="F11" s="11">
        <v>2305865</v>
      </c>
      <c r="G11" s="11">
        <f t="shared" si="0"/>
        <v>184469.2</v>
      </c>
      <c r="H11" s="11">
        <f t="shared" si="1"/>
        <v>47316.349800000011</v>
      </c>
      <c r="I11" s="11">
        <f t="shared" si="2"/>
        <v>2537650.5498000002</v>
      </c>
      <c r="J11" s="11">
        <f t="shared" si="3"/>
        <v>2537650.5498000002</v>
      </c>
      <c r="K11" s="3"/>
    </row>
    <row r="12" spans="1:11" ht="19.5" customHeight="1" x14ac:dyDescent="0.2">
      <c r="A12" s="12">
        <f t="shared" si="4"/>
        <v>7</v>
      </c>
      <c r="B12" s="13" t="s">
        <v>26</v>
      </c>
      <c r="C12" s="14">
        <v>1</v>
      </c>
      <c r="D12" s="14" t="s">
        <v>18</v>
      </c>
      <c r="E12" s="14" t="s">
        <v>19</v>
      </c>
      <c r="F12" s="11">
        <v>7724667</v>
      </c>
      <c r="G12" s="11">
        <f t="shared" si="0"/>
        <v>617973.36</v>
      </c>
      <c r="H12" s="11">
        <f t="shared" si="1"/>
        <v>158510.16684000002</v>
      </c>
      <c r="I12" s="11">
        <f t="shared" si="2"/>
        <v>8501150.5268399995</v>
      </c>
      <c r="J12" s="11">
        <f t="shared" si="3"/>
        <v>8501150.5268399995</v>
      </c>
      <c r="K12" s="3"/>
    </row>
    <row r="13" spans="1:11" ht="27.75" customHeight="1" x14ac:dyDescent="0.2">
      <c r="A13" s="12">
        <f t="shared" si="4"/>
        <v>8</v>
      </c>
      <c r="B13" s="17" t="s">
        <v>27</v>
      </c>
      <c r="C13" s="14">
        <v>1</v>
      </c>
      <c r="D13" s="14" t="s">
        <v>18</v>
      </c>
      <c r="E13" s="14" t="s">
        <v>19</v>
      </c>
      <c r="F13" s="11">
        <f>F12/30*19</f>
        <v>4892289.0999999996</v>
      </c>
      <c r="G13" s="11">
        <f t="shared" si="0"/>
        <v>391383.12799999997</v>
      </c>
      <c r="H13" s="11">
        <f t="shared" si="1"/>
        <v>100389.77233199999</v>
      </c>
      <c r="I13" s="11">
        <f t="shared" si="2"/>
        <v>5384062.0003319988</v>
      </c>
      <c r="J13" s="11">
        <f t="shared" si="3"/>
        <v>5384062.0003319988</v>
      </c>
      <c r="K13" s="3"/>
    </row>
    <row r="14" spans="1:11" ht="19.5" customHeight="1" x14ac:dyDescent="0.2">
      <c r="A14" s="12">
        <f t="shared" si="4"/>
        <v>9</v>
      </c>
      <c r="B14" s="13" t="s">
        <v>28</v>
      </c>
      <c r="C14" s="14">
        <v>1</v>
      </c>
      <c r="D14" s="14" t="s">
        <v>18</v>
      </c>
      <c r="E14" s="14" t="s">
        <v>19</v>
      </c>
      <c r="F14" s="11">
        <v>7724667</v>
      </c>
      <c r="G14" s="11">
        <f t="shared" si="0"/>
        <v>617973.36</v>
      </c>
      <c r="H14" s="11">
        <f t="shared" si="1"/>
        <v>158510.16684000002</v>
      </c>
      <c r="I14" s="11">
        <f t="shared" si="2"/>
        <v>8501150.5268399995</v>
      </c>
      <c r="J14" s="11">
        <f t="shared" si="3"/>
        <v>8501150.5268399995</v>
      </c>
      <c r="K14" s="3"/>
    </row>
    <row r="15" spans="1:11" ht="13.5" customHeight="1" x14ac:dyDescent="0.2">
      <c r="A15" s="12">
        <f t="shared" si="4"/>
        <v>10</v>
      </c>
      <c r="B15" s="15" t="s">
        <v>29</v>
      </c>
      <c r="C15" s="14">
        <v>1</v>
      </c>
      <c r="D15" s="14" t="s">
        <v>18</v>
      </c>
      <c r="E15" s="14" t="s">
        <v>19</v>
      </c>
      <c r="F15" s="11">
        <v>7724667</v>
      </c>
      <c r="G15" s="11">
        <f t="shared" si="0"/>
        <v>617973.36</v>
      </c>
      <c r="H15" s="11">
        <f t="shared" si="1"/>
        <v>158510.16684000002</v>
      </c>
      <c r="I15" s="11">
        <f t="shared" si="2"/>
        <v>8501150.5268399995</v>
      </c>
      <c r="J15" s="11">
        <f t="shared" si="3"/>
        <v>8501150.5268399995</v>
      </c>
      <c r="K15" s="3"/>
    </row>
    <row r="16" spans="1:11" ht="19.5" customHeight="1" x14ac:dyDescent="0.2">
      <c r="A16" s="12">
        <f t="shared" si="4"/>
        <v>11</v>
      </c>
      <c r="B16" s="13" t="s">
        <v>30</v>
      </c>
      <c r="C16" s="14">
        <v>1</v>
      </c>
      <c r="D16" s="14" t="s">
        <v>18</v>
      </c>
      <c r="E16" s="14" t="s">
        <v>19</v>
      </c>
      <c r="F16" s="11">
        <v>7724667</v>
      </c>
      <c r="G16" s="11">
        <f t="shared" si="0"/>
        <v>617973.36</v>
      </c>
      <c r="H16" s="11">
        <f t="shared" si="1"/>
        <v>158510.16684000002</v>
      </c>
      <c r="I16" s="11">
        <f t="shared" si="2"/>
        <v>8501150.5268399995</v>
      </c>
      <c r="J16" s="11">
        <f t="shared" si="3"/>
        <v>8501150.5268399995</v>
      </c>
      <c r="K16" s="3"/>
    </row>
    <row r="17" spans="1:11" ht="19.5" customHeight="1" x14ac:dyDescent="0.2">
      <c r="A17" s="12">
        <f t="shared" si="4"/>
        <v>12</v>
      </c>
      <c r="B17" s="13" t="s">
        <v>31</v>
      </c>
      <c r="C17" s="14">
        <v>1</v>
      </c>
      <c r="D17" s="14" t="s">
        <v>18</v>
      </c>
      <c r="E17" s="14" t="s">
        <v>19</v>
      </c>
      <c r="F17" s="11">
        <v>7724667</v>
      </c>
      <c r="G17" s="11">
        <f t="shared" si="0"/>
        <v>617973.36</v>
      </c>
      <c r="H17" s="11">
        <f t="shared" si="1"/>
        <v>158510.16684000002</v>
      </c>
      <c r="I17" s="11">
        <f t="shared" si="2"/>
        <v>8501150.5268399995</v>
      </c>
      <c r="J17" s="11">
        <f t="shared" si="3"/>
        <v>8501150.5268399995</v>
      </c>
      <c r="K17" s="3"/>
    </row>
    <row r="18" spans="1:11" ht="19.5" customHeight="1" x14ac:dyDescent="0.2">
      <c r="A18" s="12">
        <f t="shared" si="4"/>
        <v>13</v>
      </c>
      <c r="B18" s="13" t="s">
        <v>32</v>
      </c>
      <c r="C18" s="14">
        <v>1</v>
      </c>
      <c r="D18" s="14" t="s">
        <v>18</v>
      </c>
      <c r="E18" s="14" t="s">
        <v>19</v>
      </c>
      <c r="F18" s="11">
        <v>7724667</v>
      </c>
      <c r="G18" s="11">
        <f t="shared" si="0"/>
        <v>617973.36</v>
      </c>
      <c r="H18" s="11">
        <f t="shared" si="1"/>
        <v>158510.16684000002</v>
      </c>
      <c r="I18" s="11">
        <f t="shared" si="2"/>
        <v>8501150.5268399995</v>
      </c>
      <c r="J18" s="11">
        <f t="shared" si="3"/>
        <v>8501150.5268399995</v>
      </c>
      <c r="K18" s="3"/>
    </row>
    <row r="19" spans="1:11" ht="19.5" customHeight="1" x14ac:dyDescent="0.2">
      <c r="A19" s="12">
        <f t="shared" si="4"/>
        <v>14</v>
      </c>
      <c r="B19" s="18" t="s">
        <v>33</v>
      </c>
      <c r="C19" s="14">
        <v>1</v>
      </c>
      <c r="D19" s="14" t="s">
        <v>34</v>
      </c>
      <c r="E19" s="14" t="s">
        <v>19</v>
      </c>
      <c r="F19" s="11">
        <v>7724667</v>
      </c>
      <c r="G19" s="11">
        <f t="shared" ref="G19:G20" si="5">F19*10%</f>
        <v>772466.70000000007</v>
      </c>
      <c r="H19" s="11">
        <f t="shared" si="1"/>
        <v>161445.54029999999</v>
      </c>
      <c r="I19" s="11">
        <f t="shared" si="2"/>
        <v>8658579.2402999997</v>
      </c>
      <c r="J19" s="11">
        <f t="shared" si="3"/>
        <v>8658579.2402999997</v>
      </c>
      <c r="K19" s="3"/>
    </row>
    <row r="20" spans="1:11" ht="19.5" customHeight="1" x14ac:dyDescent="0.2">
      <c r="A20" s="12">
        <f t="shared" si="4"/>
        <v>15</v>
      </c>
      <c r="B20" s="18" t="s">
        <v>35</v>
      </c>
      <c r="C20" s="14">
        <v>1</v>
      </c>
      <c r="D20" s="14" t="s">
        <v>34</v>
      </c>
      <c r="E20" s="14" t="s">
        <v>19</v>
      </c>
      <c r="F20" s="11">
        <v>7724667</v>
      </c>
      <c r="G20" s="11">
        <f t="shared" si="5"/>
        <v>772466.70000000007</v>
      </c>
      <c r="H20" s="11">
        <f t="shared" si="1"/>
        <v>161445.54029999999</v>
      </c>
      <c r="I20" s="11">
        <f t="shared" si="2"/>
        <v>8658579.2402999997</v>
      </c>
      <c r="J20" s="11">
        <f t="shared" si="3"/>
        <v>8658579.2402999997</v>
      </c>
      <c r="K20" s="3"/>
    </row>
    <row r="21" spans="1:11" ht="13.5" customHeight="1" x14ac:dyDescent="0.2">
      <c r="A21" s="12">
        <f t="shared" si="4"/>
        <v>16</v>
      </c>
      <c r="B21" s="19" t="s">
        <v>36</v>
      </c>
      <c r="C21" s="14">
        <v>1</v>
      </c>
      <c r="D21" s="14" t="s">
        <v>18</v>
      </c>
      <c r="E21" s="16" t="s">
        <v>25</v>
      </c>
      <c r="F21" s="11">
        <v>2305865</v>
      </c>
      <c r="G21" s="11">
        <f t="shared" ref="G21:G22" si="6">F21*8%</f>
        <v>184469.2</v>
      </c>
      <c r="H21" s="11">
        <f t="shared" si="1"/>
        <v>47316.349800000011</v>
      </c>
      <c r="I21" s="11">
        <f t="shared" si="2"/>
        <v>2537650.5498000002</v>
      </c>
      <c r="J21" s="11">
        <f t="shared" si="3"/>
        <v>2537650.5498000002</v>
      </c>
      <c r="K21" s="3"/>
    </row>
    <row r="22" spans="1:11" ht="19.5" customHeight="1" x14ac:dyDescent="0.2">
      <c r="A22" s="12">
        <f t="shared" si="4"/>
        <v>17</v>
      </c>
      <c r="B22" s="13" t="s">
        <v>37</v>
      </c>
      <c r="C22" s="14">
        <v>1</v>
      </c>
      <c r="D22" s="14" t="s">
        <v>18</v>
      </c>
      <c r="E22" s="14" t="s">
        <v>19</v>
      </c>
      <c r="F22" s="11">
        <v>7724667</v>
      </c>
      <c r="G22" s="11">
        <f t="shared" si="6"/>
        <v>617973.36</v>
      </c>
      <c r="H22" s="11">
        <f t="shared" si="1"/>
        <v>158510.16684000002</v>
      </c>
      <c r="I22" s="11">
        <f t="shared" si="2"/>
        <v>8501150.5268399995</v>
      </c>
      <c r="J22" s="11">
        <f t="shared" si="3"/>
        <v>8501150.5268399995</v>
      </c>
      <c r="K22" s="3"/>
    </row>
    <row r="23" spans="1:11" ht="19.5" customHeight="1" x14ac:dyDescent="0.2">
      <c r="A23" s="12">
        <f t="shared" si="4"/>
        <v>18</v>
      </c>
      <c r="B23" s="13" t="s">
        <v>38</v>
      </c>
      <c r="C23" s="14">
        <v>1</v>
      </c>
      <c r="D23" s="14" t="s">
        <v>34</v>
      </c>
      <c r="E23" s="14" t="s">
        <v>19</v>
      </c>
      <c r="F23" s="11">
        <v>7724667</v>
      </c>
      <c r="G23" s="11">
        <f>F23*10%</f>
        <v>772466.70000000007</v>
      </c>
      <c r="H23" s="11">
        <f t="shared" si="1"/>
        <v>161445.54029999999</v>
      </c>
      <c r="I23" s="11">
        <f t="shared" si="2"/>
        <v>8658579.2402999997</v>
      </c>
      <c r="J23" s="11">
        <f t="shared" si="3"/>
        <v>8658579.2402999997</v>
      </c>
      <c r="K23" s="3"/>
    </row>
    <row r="24" spans="1:11" ht="13.5" customHeight="1" x14ac:dyDescent="0.2">
      <c r="A24" s="12">
        <f t="shared" si="4"/>
        <v>19</v>
      </c>
      <c r="B24" s="13" t="s">
        <v>39</v>
      </c>
      <c r="C24" s="14">
        <v>1</v>
      </c>
      <c r="D24" s="14" t="s">
        <v>18</v>
      </c>
      <c r="E24" s="16" t="s">
        <v>25</v>
      </c>
      <c r="F24" s="11">
        <v>2305865</v>
      </c>
      <c r="G24" s="11">
        <f>F24*8%</f>
        <v>184469.2</v>
      </c>
      <c r="H24" s="11">
        <f t="shared" si="1"/>
        <v>47316.349800000011</v>
      </c>
      <c r="I24" s="11">
        <f t="shared" si="2"/>
        <v>2537650.5498000002</v>
      </c>
      <c r="J24" s="11">
        <f t="shared" si="3"/>
        <v>2537650.5498000002</v>
      </c>
      <c r="K24" s="3"/>
    </row>
    <row r="25" spans="1:11" ht="19.5" customHeight="1" x14ac:dyDescent="0.2">
      <c r="A25" s="12">
        <f t="shared" si="4"/>
        <v>20</v>
      </c>
      <c r="B25" s="13" t="s">
        <v>40</v>
      </c>
      <c r="C25" s="14">
        <v>1</v>
      </c>
      <c r="D25" s="14" t="s">
        <v>34</v>
      </c>
      <c r="E25" s="14" t="s">
        <v>19</v>
      </c>
      <c r="F25" s="11">
        <v>7724667</v>
      </c>
      <c r="G25" s="11">
        <f>F25*10%</f>
        <v>772466.70000000007</v>
      </c>
      <c r="H25" s="11">
        <f t="shared" si="1"/>
        <v>161445.54029999999</v>
      </c>
      <c r="I25" s="11">
        <f t="shared" si="2"/>
        <v>8658579.2402999997</v>
      </c>
      <c r="J25" s="11">
        <f t="shared" si="3"/>
        <v>8658579.2402999997</v>
      </c>
      <c r="K25" s="3"/>
    </row>
    <row r="26" spans="1:11" ht="13.5" customHeight="1" x14ac:dyDescent="0.2">
      <c r="A26" s="12">
        <f t="shared" si="4"/>
        <v>21</v>
      </c>
      <c r="B26" s="15" t="s">
        <v>41</v>
      </c>
      <c r="C26" s="14">
        <v>1</v>
      </c>
      <c r="D26" s="14" t="s">
        <v>18</v>
      </c>
      <c r="E26" s="14" t="s">
        <v>19</v>
      </c>
      <c r="F26" s="11">
        <v>7724667</v>
      </c>
      <c r="G26" s="11">
        <f t="shared" ref="G26:G36" si="7">F26*8%</f>
        <v>617973.36</v>
      </c>
      <c r="H26" s="11">
        <f t="shared" si="1"/>
        <v>158510.16684000002</v>
      </c>
      <c r="I26" s="11">
        <f t="shared" si="2"/>
        <v>8501150.5268399995</v>
      </c>
      <c r="J26" s="11">
        <f t="shared" si="3"/>
        <v>8501150.5268399995</v>
      </c>
      <c r="K26" s="3"/>
    </row>
    <row r="27" spans="1:11" ht="19.5" customHeight="1" x14ac:dyDescent="0.2">
      <c r="A27" s="12">
        <f t="shared" si="4"/>
        <v>22</v>
      </c>
      <c r="B27" s="13" t="s">
        <v>42</v>
      </c>
      <c r="C27" s="14">
        <v>1</v>
      </c>
      <c r="D27" s="14" t="s">
        <v>18</v>
      </c>
      <c r="E27" s="14" t="s">
        <v>19</v>
      </c>
      <c r="F27" s="11">
        <v>7724667</v>
      </c>
      <c r="G27" s="11">
        <f t="shared" si="7"/>
        <v>617973.36</v>
      </c>
      <c r="H27" s="11">
        <f t="shared" si="1"/>
        <v>158510.16684000002</v>
      </c>
      <c r="I27" s="11">
        <f t="shared" si="2"/>
        <v>8501150.5268399995</v>
      </c>
      <c r="J27" s="11">
        <f t="shared" si="3"/>
        <v>8501150.5268399995</v>
      </c>
      <c r="K27" s="3"/>
    </row>
    <row r="28" spans="1:11" ht="19.5" customHeight="1" x14ac:dyDescent="0.2">
      <c r="A28" s="12">
        <f t="shared" si="4"/>
        <v>23</v>
      </c>
      <c r="B28" s="13" t="s">
        <v>43</v>
      </c>
      <c r="C28" s="14">
        <v>1</v>
      </c>
      <c r="D28" s="14" t="s">
        <v>18</v>
      </c>
      <c r="E28" s="14" t="s">
        <v>19</v>
      </c>
      <c r="F28" s="11">
        <v>7724667</v>
      </c>
      <c r="G28" s="11">
        <f t="shared" si="7"/>
        <v>617973.36</v>
      </c>
      <c r="H28" s="11">
        <f t="shared" si="1"/>
        <v>158510.16684000002</v>
      </c>
      <c r="I28" s="11">
        <f t="shared" si="2"/>
        <v>8501150.5268399995</v>
      </c>
      <c r="J28" s="11">
        <f t="shared" si="3"/>
        <v>8501150.5268399995</v>
      </c>
      <c r="K28" s="3"/>
    </row>
    <row r="29" spans="1:11" ht="19.5" customHeight="1" x14ac:dyDescent="0.2">
      <c r="A29" s="12">
        <f t="shared" si="4"/>
        <v>24</v>
      </c>
      <c r="B29" s="13" t="s">
        <v>44</v>
      </c>
      <c r="C29" s="14">
        <v>1</v>
      </c>
      <c r="D29" s="14" t="s">
        <v>18</v>
      </c>
      <c r="E29" s="14" t="s">
        <v>19</v>
      </c>
      <c r="F29" s="11">
        <v>7724667</v>
      </c>
      <c r="G29" s="11">
        <f t="shared" si="7"/>
        <v>617973.36</v>
      </c>
      <c r="H29" s="11">
        <f t="shared" si="1"/>
        <v>158510.16684000002</v>
      </c>
      <c r="I29" s="11">
        <f t="shared" si="2"/>
        <v>8501150.5268399995</v>
      </c>
      <c r="J29" s="11">
        <f t="shared" si="3"/>
        <v>8501150.5268399995</v>
      </c>
      <c r="K29" s="3"/>
    </row>
    <row r="30" spans="1:11" ht="19.5" customHeight="1" x14ac:dyDescent="0.2">
      <c r="A30" s="12">
        <f t="shared" si="4"/>
        <v>25</v>
      </c>
      <c r="B30" s="13" t="s">
        <v>45</v>
      </c>
      <c r="C30" s="14">
        <v>1</v>
      </c>
      <c r="D30" s="14" t="s">
        <v>18</v>
      </c>
      <c r="E30" s="14" t="s">
        <v>19</v>
      </c>
      <c r="F30" s="11">
        <v>7724667</v>
      </c>
      <c r="G30" s="11">
        <f t="shared" si="7"/>
        <v>617973.36</v>
      </c>
      <c r="H30" s="11">
        <f t="shared" si="1"/>
        <v>158510.16684000002</v>
      </c>
      <c r="I30" s="11">
        <f t="shared" si="2"/>
        <v>8501150.5268399995</v>
      </c>
      <c r="J30" s="11">
        <f t="shared" si="3"/>
        <v>8501150.5268399995</v>
      </c>
      <c r="K30" s="3"/>
    </row>
    <row r="31" spans="1:11" ht="26.25" customHeight="1" x14ac:dyDescent="0.2">
      <c r="A31" s="12">
        <f t="shared" si="4"/>
        <v>26</v>
      </c>
      <c r="B31" s="17" t="s">
        <v>46</v>
      </c>
      <c r="C31" s="14">
        <v>1</v>
      </c>
      <c r="D31" s="14" t="s">
        <v>18</v>
      </c>
      <c r="E31" s="16" t="s">
        <v>25</v>
      </c>
      <c r="F31" s="11">
        <v>2305865</v>
      </c>
      <c r="G31" s="11">
        <f t="shared" si="7"/>
        <v>184469.2</v>
      </c>
      <c r="H31" s="11">
        <f t="shared" si="1"/>
        <v>47316.349800000011</v>
      </c>
      <c r="I31" s="11">
        <f t="shared" si="2"/>
        <v>2537650.5498000002</v>
      </c>
      <c r="J31" s="11">
        <f t="shared" si="3"/>
        <v>2537650.5498000002</v>
      </c>
      <c r="K31" s="3"/>
    </row>
    <row r="32" spans="1:11" ht="19.5" customHeight="1" x14ac:dyDescent="0.2">
      <c r="A32" s="12">
        <f t="shared" si="4"/>
        <v>27</v>
      </c>
      <c r="B32" s="15" t="s">
        <v>47</v>
      </c>
      <c r="C32" s="14">
        <v>1</v>
      </c>
      <c r="D32" s="14" t="s">
        <v>18</v>
      </c>
      <c r="E32" s="14" t="s">
        <v>19</v>
      </c>
      <c r="F32" s="11">
        <v>7724667</v>
      </c>
      <c r="G32" s="11">
        <f t="shared" si="7"/>
        <v>617973.36</v>
      </c>
      <c r="H32" s="11">
        <f t="shared" si="1"/>
        <v>158510.16684000002</v>
      </c>
      <c r="I32" s="11">
        <f t="shared" si="2"/>
        <v>8501150.5268399995</v>
      </c>
      <c r="J32" s="11">
        <f t="shared" si="3"/>
        <v>8501150.5268399995</v>
      </c>
      <c r="K32" s="3"/>
    </row>
    <row r="33" spans="1:11" ht="13.5" customHeight="1" x14ac:dyDescent="0.2">
      <c r="A33" s="12">
        <f t="shared" si="4"/>
        <v>28</v>
      </c>
      <c r="B33" s="13" t="s">
        <v>48</v>
      </c>
      <c r="C33" s="14">
        <v>1</v>
      </c>
      <c r="D33" s="14" t="s">
        <v>18</v>
      </c>
      <c r="E33" s="14" t="s">
        <v>19</v>
      </c>
      <c r="F33" s="11">
        <v>7724667</v>
      </c>
      <c r="G33" s="11">
        <f t="shared" si="7"/>
        <v>617973.36</v>
      </c>
      <c r="H33" s="11">
        <f t="shared" si="1"/>
        <v>158510.16684000002</v>
      </c>
      <c r="I33" s="11">
        <f t="shared" si="2"/>
        <v>8501150.5268399995</v>
      </c>
      <c r="J33" s="11">
        <f t="shared" si="3"/>
        <v>8501150.5268399995</v>
      </c>
      <c r="K33" s="3"/>
    </row>
    <row r="34" spans="1:11" ht="13.5" customHeight="1" x14ac:dyDescent="0.2">
      <c r="A34" s="12">
        <f t="shared" si="4"/>
        <v>29</v>
      </c>
      <c r="B34" s="20" t="s">
        <v>49</v>
      </c>
      <c r="C34" s="14">
        <v>1</v>
      </c>
      <c r="D34" s="14" t="s">
        <v>18</v>
      </c>
      <c r="E34" s="14" t="s">
        <v>19</v>
      </c>
      <c r="F34" s="11">
        <v>7724667</v>
      </c>
      <c r="G34" s="11">
        <f t="shared" si="7"/>
        <v>617973.36</v>
      </c>
      <c r="H34" s="11">
        <f t="shared" si="1"/>
        <v>158510.16684000002</v>
      </c>
      <c r="I34" s="11">
        <f t="shared" si="2"/>
        <v>8501150.5268399995</v>
      </c>
      <c r="J34" s="11">
        <f t="shared" si="3"/>
        <v>8501150.5268399995</v>
      </c>
      <c r="K34" s="3"/>
    </row>
    <row r="35" spans="1:11" ht="13.5" customHeight="1" x14ac:dyDescent="0.2">
      <c r="A35" s="12">
        <f t="shared" si="4"/>
        <v>30</v>
      </c>
      <c r="B35" s="20" t="s">
        <v>50</v>
      </c>
      <c r="C35" s="14">
        <v>1</v>
      </c>
      <c r="D35" s="14" t="s">
        <v>18</v>
      </c>
      <c r="E35" s="14" t="s">
        <v>51</v>
      </c>
      <c r="F35" s="11">
        <v>2305865</v>
      </c>
      <c r="G35" s="11">
        <f t="shared" si="7"/>
        <v>184469.2</v>
      </c>
      <c r="H35" s="11">
        <f t="shared" si="1"/>
        <v>47316.349800000011</v>
      </c>
      <c r="I35" s="11">
        <f t="shared" si="2"/>
        <v>2537650.5498000002</v>
      </c>
      <c r="J35" s="11">
        <f t="shared" si="3"/>
        <v>2537650.5498000002</v>
      </c>
      <c r="K35" s="3"/>
    </row>
    <row r="36" spans="1:11" ht="13.5" customHeight="1" x14ac:dyDescent="0.2">
      <c r="A36" s="12">
        <f t="shared" si="4"/>
        <v>31</v>
      </c>
      <c r="B36" s="13" t="s">
        <v>52</v>
      </c>
      <c r="C36" s="14">
        <v>1</v>
      </c>
      <c r="D36" s="14" t="s">
        <v>18</v>
      </c>
      <c r="E36" s="14" t="s">
        <v>53</v>
      </c>
      <c r="F36" s="11">
        <v>7900000</v>
      </c>
      <c r="G36" s="11">
        <f t="shared" si="7"/>
        <v>632000</v>
      </c>
      <c r="H36" s="11">
        <f t="shared" si="1"/>
        <v>162108</v>
      </c>
      <c r="I36" s="11">
        <f t="shared" si="2"/>
        <v>8694108</v>
      </c>
      <c r="J36" s="11">
        <f t="shared" si="3"/>
        <v>8694108</v>
      </c>
      <c r="K36" s="3"/>
    </row>
    <row r="37" spans="1:11" ht="13.5" customHeight="1" x14ac:dyDescent="0.2">
      <c r="A37" s="12"/>
      <c r="B37" s="21"/>
      <c r="C37" s="22">
        <f>SUM(C6:C36)</f>
        <v>33</v>
      </c>
      <c r="D37" s="83" t="s">
        <v>54</v>
      </c>
      <c r="E37" s="78"/>
      <c r="F37" s="78"/>
      <c r="G37" s="78"/>
      <c r="H37" s="79"/>
      <c r="I37" s="84">
        <f>SUM(J6:J36)</f>
        <v>248426051.30101204</v>
      </c>
      <c r="J37" s="79"/>
      <c r="K37" s="3"/>
    </row>
    <row r="38" spans="1:11" ht="18.75" customHeight="1" x14ac:dyDescent="0.2">
      <c r="A38" s="23"/>
      <c r="B38" s="3"/>
      <c r="C38" s="3"/>
      <c r="D38" s="3"/>
      <c r="E38" s="3"/>
      <c r="F38" s="4"/>
      <c r="G38" s="4"/>
      <c r="H38" s="4"/>
      <c r="I38" s="4"/>
      <c r="J38" s="4"/>
      <c r="K38" s="3"/>
    </row>
    <row r="39" spans="1:11" ht="13.5" customHeight="1" x14ac:dyDescent="0.2">
      <c r="A39" s="3"/>
      <c r="B39" s="3" t="s">
        <v>9</v>
      </c>
      <c r="C39" s="3"/>
      <c r="D39" s="3"/>
      <c r="E39" s="3"/>
      <c r="F39" s="4"/>
      <c r="G39" s="4"/>
      <c r="H39" s="4"/>
      <c r="I39" s="4"/>
      <c r="J39" s="4"/>
      <c r="K39" s="3"/>
    </row>
    <row r="40" spans="1:11" ht="13.5" customHeight="1" x14ac:dyDescent="0.2">
      <c r="A40" s="3"/>
      <c r="B40" s="24"/>
      <c r="C40" s="24"/>
      <c r="D40" s="3"/>
      <c r="E40" s="3"/>
      <c r="F40" s="4"/>
      <c r="G40" s="4"/>
      <c r="H40" s="4"/>
      <c r="I40" s="4"/>
      <c r="J40" s="4"/>
      <c r="K40" s="3"/>
    </row>
    <row r="41" spans="1:11" ht="13.5" customHeight="1" x14ac:dyDescent="0.2">
      <c r="A41" s="3"/>
      <c r="B41" s="2" t="s">
        <v>10</v>
      </c>
      <c r="C41" s="3"/>
      <c r="D41" s="3"/>
      <c r="E41" s="3"/>
      <c r="F41" s="4"/>
      <c r="G41" s="4"/>
      <c r="H41" s="4"/>
      <c r="I41" s="4"/>
      <c r="J41" s="4"/>
      <c r="K41" s="3"/>
    </row>
    <row r="42" spans="1:11" ht="13.5" customHeight="1" x14ac:dyDescent="0.2">
      <c r="A42" s="3"/>
      <c r="B42" s="1" t="s">
        <v>11</v>
      </c>
      <c r="C42" s="3"/>
      <c r="D42" s="3"/>
      <c r="E42" s="3"/>
      <c r="F42" s="4"/>
      <c r="G42" s="4"/>
      <c r="H42" s="4"/>
      <c r="I42" s="4"/>
      <c r="J42" s="4"/>
      <c r="K42" s="3"/>
    </row>
    <row r="43" spans="1:11" ht="13.5" customHeight="1" x14ac:dyDescent="0.2">
      <c r="A43" s="3"/>
      <c r="B43" s="1" t="s">
        <v>12</v>
      </c>
      <c r="C43" s="3"/>
      <c r="D43" s="3"/>
      <c r="E43" s="3"/>
      <c r="F43" s="4"/>
      <c r="G43" s="4"/>
      <c r="H43" s="4"/>
      <c r="I43" s="4"/>
      <c r="J43" s="4"/>
      <c r="K43" s="3"/>
    </row>
    <row r="44" spans="1:11" ht="13.5" customHeight="1" x14ac:dyDescent="0.2">
      <c r="A44" s="3"/>
      <c r="B44" s="3"/>
      <c r="C44" s="3"/>
      <c r="D44" s="3"/>
      <c r="E44" s="3"/>
      <c r="F44" s="4"/>
      <c r="G44" s="4"/>
      <c r="H44" s="4"/>
      <c r="I44" s="4"/>
      <c r="J44" s="4"/>
      <c r="K44" s="3"/>
    </row>
    <row r="45" spans="1:11" ht="13.5" customHeight="1" x14ac:dyDescent="0.2">
      <c r="A45" s="3"/>
      <c r="B45" s="3"/>
      <c r="C45" s="3"/>
      <c r="D45" s="3"/>
      <c r="E45" s="3"/>
      <c r="F45" s="4"/>
      <c r="G45" s="4"/>
      <c r="H45" s="4"/>
      <c r="I45" s="4"/>
      <c r="J45" s="4"/>
      <c r="K45" s="3"/>
    </row>
    <row r="46" spans="1:11" ht="13.5" customHeight="1" x14ac:dyDescent="0.2">
      <c r="A46" s="3"/>
      <c r="B46" s="3"/>
      <c r="C46" s="3"/>
      <c r="D46" s="3"/>
      <c r="E46" s="3"/>
      <c r="F46" s="4"/>
      <c r="G46" s="4"/>
      <c r="H46" s="4"/>
      <c r="I46" s="4"/>
      <c r="J46" s="4"/>
      <c r="K46" s="3"/>
    </row>
    <row r="47" spans="1:11" ht="13.5" customHeight="1" x14ac:dyDescent="0.2">
      <c r="A47" s="3"/>
      <c r="B47" s="3"/>
      <c r="C47" s="3"/>
      <c r="D47" s="3"/>
      <c r="E47" s="3"/>
      <c r="F47" s="4"/>
      <c r="G47" s="4"/>
      <c r="H47" s="4"/>
      <c r="I47" s="4"/>
      <c r="J47" s="4"/>
      <c r="K47" s="3"/>
    </row>
    <row r="48" spans="1:11" ht="13.5" customHeight="1" x14ac:dyDescent="0.2">
      <c r="A48" s="3"/>
      <c r="B48" s="3"/>
      <c r="C48" s="3"/>
      <c r="D48" s="3"/>
      <c r="E48" s="3"/>
      <c r="F48" s="4"/>
      <c r="G48" s="4"/>
      <c r="H48" s="4"/>
      <c r="I48" s="4"/>
      <c r="J48" s="4"/>
      <c r="K48" s="3"/>
    </row>
    <row r="49" spans="1:11" ht="13.5" customHeight="1" x14ac:dyDescent="0.2">
      <c r="A49" s="3"/>
      <c r="B49" s="3"/>
      <c r="C49" s="3"/>
      <c r="D49" s="3"/>
      <c r="E49" s="3"/>
      <c r="F49" s="4"/>
      <c r="G49" s="4"/>
      <c r="H49" s="4"/>
      <c r="I49" s="4"/>
      <c r="J49" s="4"/>
      <c r="K49" s="3"/>
    </row>
    <row r="50" spans="1:11" ht="13.5" customHeight="1" x14ac:dyDescent="0.2">
      <c r="A50" s="3"/>
      <c r="B50" s="3"/>
      <c r="C50" s="3"/>
      <c r="D50" s="3"/>
      <c r="E50" s="3"/>
      <c r="F50" s="4"/>
      <c r="G50" s="4"/>
      <c r="H50" s="4"/>
      <c r="I50" s="4"/>
      <c r="J50" s="4"/>
      <c r="K50" s="3"/>
    </row>
    <row r="51" spans="1:11" ht="13.5" customHeight="1" x14ac:dyDescent="0.2">
      <c r="A51" s="3"/>
      <c r="B51" s="3"/>
      <c r="C51" s="3"/>
      <c r="D51" s="3"/>
      <c r="E51" s="3"/>
      <c r="F51" s="4"/>
      <c r="G51" s="4"/>
      <c r="H51" s="4"/>
      <c r="I51" s="4"/>
      <c r="J51" s="4"/>
      <c r="K51" s="3"/>
    </row>
    <row r="52" spans="1:11" ht="13.5" customHeight="1" x14ac:dyDescent="0.2">
      <c r="A52" s="3"/>
      <c r="B52" s="3"/>
      <c r="C52" s="3"/>
      <c r="D52" s="3"/>
      <c r="E52" s="3"/>
      <c r="F52" s="4"/>
      <c r="G52" s="4"/>
      <c r="H52" s="4"/>
      <c r="I52" s="4"/>
      <c r="J52" s="4"/>
      <c r="K52" s="3"/>
    </row>
    <row r="53" spans="1:11" ht="13.5" customHeight="1" x14ac:dyDescent="0.2">
      <c r="A53" s="3"/>
      <c r="B53" s="3"/>
      <c r="C53" s="3"/>
      <c r="D53" s="3"/>
      <c r="E53" s="3"/>
      <c r="F53" s="4"/>
      <c r="G53" s="4"/>
      <c r="H53" s="4"/>
      <c r="I53" s="4"/>
      <c r="J53" s="4"/>
      <c r="K53" s="3"/>
    </row>
    <row r="54" spans="1:11" ht="13.5" customHeight="1" x14ac:dyDescent="0.2">
      <c r="A54" s="3"/>
      <c r="B54" s="3"/>
      <c r="C54" s="3"/>
      <c r="D54" s="3"/>
      <c r="E54" s="3"/>
      <c r="F54" s="4"/>
      <c r="G54" s="4"/>
      <c r="H54" s="4"/>
      <c r="I54" s="4"/>
      <c r="J54" s="4"/>
      <c r="K54" s="3"/>
    </row>
    <row r="55" spans="1:11" ht="13.5" customHeight="1" x14ac:dyDescent="0.2">
      <c r="A55" s="3"/>
      <c r="B55" s="3"/>
      <c r="C55" s="3"/>
      <c r="D55" s="3"/>
      <c r="E55" s="3"/>
      <c r="F55" s="4"/>
      <c r="G55" s="4"/>
      <c r="H55" s="4"/>
      <c r="I55" s="4"/>
      <c r="J55" s="4"/>
      <c r="K55" s="3"/>
    </row>
    <row r="56" spans="1:11" ht="13.5" customHeight="1" x14ac:dyDescent="0.2">
      <c r="A56" s="3"/>
      <c r="B56" s="3"/>
      <c r="C56" s="3"/>
      <c r="D56" s="3"/>
      <c r="E56" s="3"/>
      <c r="F56" s="4"/>
      <c r="G56" s="4"/>
      <c r="H56" s="4"/>
      <c r="I56" s="4"/>
      <c r="J56" s="4"/>
      <c r="K56" s="3"/>
    </row>
    <row r="57" spans="1:11" ht="13.5" customHeight="1" x14ac:dyDescent="0.2">
      <c r="A57" s="3"/>
      <c r="B57" s="3"/>
      <c r="C57" s="3"/>
      <c r="D57" s="3"/>
      <c r="E57" s="3"/>
      <c r="F57" s="4"/>
      <c r="G57" s="4"/>
      <c r="H57" s="4"/>
      <c r="I57" s="4"/>
      <c r="J57" s="4"/>
      <c r="K57" s="3"/>
    </row>
    <row r="58" spans="1:11" ht="13.5" customHeight="1" x14ac:dyDescent="0.2">
      <c r="A58" s="3"/>
      <c r="B58" s="3"/>
      <c r="C58" s="3"/>
      <c r="D58" s="3"/>
      <c r="E58" s="3"/>
      <c r="F58" s="4"/>
      <c r="G58" s="4"/>
      <c r="H58" s="4"/>
      <c r="I58" s="4"/>
      <c r="J58" s="4"/>
      <c r="K58" s="3"/>
    </row>
    <row r="59" spans="1:11" ht="13.5" customHeight="1" x14ac:dyDescent="0.2">
      <c r="A59" s="3"/>
      <c r="B59" s="3"/>
      <c r="C59" s="3"/>
      <c r="D59" s="3"/>
      <c r="E59" s="3"/>
      <c r="F59" s="4"/>
      <c r="G59" s="4"/>
      <c r="H59" s="4"/>
      <c r="I59" s="4"/>
      <c r="J59" s="4"/>
      <c r="K59" s="3"/>
    </row>
    <row r="60" spans="1:11" ht="13.5" customHeight="1" x14ac:dyDescent="0.2">
      <c r="A60" s="3"/>
      <c r="B60" s="3"/>
      <c r="C60" s="3"/>
      <c r="D60" s="3"/>
      <c r="E60" s="3"/>
      <c r="F60" s="4"/>
      <c r="G60" s="4"/>
      <c r="H60" s="4"/>
      <c r="I60" s="4"/>
      <c r="J60" s="4"/>
      <c r="K60" s="3"/>
    </row>
    <row r="61" spans="1:11" ht="13.5" customHeight="1" x14ac:dyDescent="0.2">
      <c r="A61" s="3"/>
      <c r="B61" s="3"/>
      <c r="C61" s="3"/>
      <c r="D61" s="3"/>
      <c r="E61" s="3"/>
      <c r="F61" s="4"/>
      <c r="G61" s="4"/>
      <c r="H61" s="4"/>
      <c r="I61" s="4"/>
      <c r="J61" s="4"/>
      <c r="K61" s="3"/>
    </row>
    <row r="62" spans="1:11" ht="13.5" customHeight="1" x14ac:dyDescent="0.2">
      <c r="A62" s="3"/>
      <c r="B62" s="3"/>
      <c r="C62" s="3"/>
      <c r="D62" s="3"/>
      <c r="E62" s="3"/>
      <c r="F62" s="4"/>
      <c r="G62" s="4"/>
      <c r="H62" s="4"/>
      <c r="I62" s="4"/>
      <c r="J62" s="4"/>
      <c r="K62" s="3"/>
    </row>
    <row r="63" spans="1:11" ht="13.5" customHeight="1" x14ac:dyDescent="0.2">
      <c r="A63" s="3"/>
      <c r="B63" s="3"/>
      <c r="C63" s="3"/>
      <c r="D63" s="3"/>
      <c r="E63" s="3"/>
      <c r="F63" s="4"/>
      <c r="G63" s="4"/>
      <c r="H63" s="4"/>
      <c r="I63" s="4"/>
      <c r="J63" s="4"/>
      <c r="K63" s="3"/>
    </row>
    <row r="64" spans="1:11" ht="13.5" customHeight="1" x14ac:dyDescent="0.2">
      <c r="A64" s="3"/>
      <c r="B64" s="3"/>
      <c r="C64" s="3"/>
      <c r="D64" s="3"/>
      <c r="E64" s="3"/>
      <c r="F64" s="4"/>
      <c r="G64" s="4"/>
      <c r="H64" s="4"/>
      <c r="I64" s="4"/>
      <c r="J64" s="4"/>
      <c r="K64" s="3"/>
    </row>
    <row r="65" spans="1:11" ht="13.5" customHeight="1" x14ac:dyDescent="0.2">
      <c r="A65" s="3"/>
      <c r="B65" s="3"/>
      <c r="C65" s="3"/>
      <c r="D65" s="3"/>
      <c r="E65" s="3"/>
      <c r="F65" s="4"/>
      <c r="G65" s="4"/>
      <c r="H65" s="4"/>
      <c r="I65" s="4"/>
      <c r="J65" s="4"/>
      <c r="K65" s="3"/>
    </row>
    <row r="66" spans="1:11" ht="13.5" customHeight="1" x14ac:dyDescent="0.2">
      <c r="A66" s="3"/>
      <c r="B66" s="3"/>
      <c r="C66" s="3"/>
      <c r="D66" s="3"/>
      <c r="E66" s="3"/>
      <c r="F66" s="4"/>
      <c r="G66" s="4"/>
      <c r="H66" s="4"/>
      <c r="I66" s="4"/>
      <c r="J66" s="4"/>
      <c r="K66" s="3"/>
    </row>
    <row r="67" spans="1:11" ht="13.5" customHeight="1" x14ac:dyDescent="0.2">
      <c r="A67" s="3"/>
      <c r="B67" s="3"/>
      <c r="C67" s="3"/>
      <c r="D67" s="3"/>
      <c r="E67" s="3"/>
      <c r="F67" s="4"/>
      <c r="G67" s="4"/>
      <c r="H67" s="4"/>
      <c r="I67" s="4"/>
      <c r="J67" s="4"/>
      <c r="K67" s="3"/>
    </row>
    <row r="68" spans="1:11" ht="13.5" customHeight="1" x14ac:dyDescent="0.2">
      <c r="A68" s="3"/>
      <c r="B68" s="3"/>
      <c r="C68" s="3"/>
      <c r="D68" s="3"/>
      <c r="E68" s="3"/>
      <c r="F68" s="4"/>
      <c r="G68" s="4"/>
      <c r="H68" s="4"/>
      <c r="I68" s="4"/>
      <c r="J68" s="4"/>
      <c r="K68" s="3"/>
    </row>
    <row r="69" spans="1:11" ht="13.5" customHeight="1" x14ac:dyDescent="0.2">
      <c r="A69" s="3"/>
      <c r="B69" s="3"/>
      <c r="C69" s="3"/>
      <c r="D69" s="3"/>
      <c r="E69" s="3"/>
      <c r="F69" s="4"/>
      <c r="G69" s="4"/>
      <c r="H69" s="4"/>
      <c r="I69" s="4"/>
      <c r="J69" s="4"/>
      <c r="K69" s="3"/>
    </row>
    <row r="70" spans="1:11" ht="13.5" customHeight="1" x14ac:dyDescent="0.2">
      <c r="A70" s="3"/>
      <c r="B70" s="3"/>
      <c r="C70" s="3"/>
      <c r="D70" s="3"/>
      <c r="E70" s="3"/>
      <c r="F70" s="4"/>
      <c r="G70" s="4"/>
      <c r="H70" s="4"/>
      <c r="I70" s="4"/>
      <c r="J70" s="4"/>
      <c r="K70" s="3"/>
    </row>
    <row r="71" spans="1:11" ht="13.5" customHeight="1" x14ac:dyDescent="0.2">
      <c r="A71" s="3"/>
      <c r="B71" s="3"/>
      <c r="C71" s="3"/>
      <c r="D71" s="3"/>
      <c r="E71" s="3"/>
      <c r="F71" s="4"/>
      <c r="G71" s="4"/>
      <c r="H71" s="4"/>
      <c r="I71" s="4"/>
      <c r="J71" s="4"/>
      <c r="K71" s="3"/>
    </row>
    <row r="72" spans="1:11" ht="13.5" customHeight="1" x14ac:dyDescent="0.2">
      <c r="A72" s="3"/>
      <c r="B72" s="3"/>
      <c r="C72" s="3"/>
      <c r="D72" s="3"/>
      <c r="E72" s="3"/>
      <c r="F72" s="4"/>
      <c r="G72" s="4"/>
      <c r="H72" s="4"/>
      <c r="I72" s="4"/>
      <c r="J72" s="4"/>
      <c r="K72" s="3"/>
    </row>
    <row r="73" spans="1:11" ht="13.5" customHeight="1" x14ac:dyDescent="0.2">
      <c r="A73" s="3"/>
      <c r="B73" s="3"/>
      <c r="C73" s="3"/>
      <c r="D73" s="3"/>
      <c r="E73" s="3"/>
      <c r="F73" s="4"/>
      <c r="G73" s="4"/>
      <c r="H73" s="4"/>
      <c r="I73" s="4"/>
      <c r="J73" s="4"/>
      <c r="K73" s="3"/>
    </row>
    <row r="74" spans="1:11" ht="13.5" customHeight="1" x14ac:dyDescent="0.2">
      <c r="A74" s="3"/>
      <c r="B74" s="3"/>
      <c r="C74" s="3"/>
      <c r="D74" s="3"/>
      <c r="E74" s="3"/>
      <c r="F74" s="4"/>
      <c r="G74" s="4"/>
      <c r="H74" s="4"/>
      <c r="I74" s="4"/>
      <c r="J74" s="4"/>
      <c r="K74" s="3"/>
    </row>
    <row r="75" spans="1:11" ht="13.5" customHeight="1" x14ac:dyDescent="0.2">
      <c r="A75" s="3"/>
      <c r="B75" s="3"/>
      <c r="C75" s="3"/>
      <c r="D75" s="3"/>
      <c r="E75" s="3"/>
      <c r="F75" s="4"/>
      <c r="G75" s="4"/>
      <c r="H75" s="4"/>
      <c r="I75" s="4"/>
      <c r="J75" s="4"/>
      <c r="K75" s="3"/>
    </row>
    <row r="76" spans="1:11" ht="13.5" customHeight="1" x14ac:dyDescent="0.2">
      <c r="A76" s="3"/>
      <c r="B76" s="3"/>
      <c r="C76" s="3"/>
      <c r="D76" s="3"/>
      <c r="E76" s="3"/>
      <c r="F76" s="4"/>
      <c r="G76" s="4"/>
      <c r="H76" s="4"/>
      <c r="I76" s="4"/>
      <c r="J76" s="4"/>
      <c r="K76" s="3"/>
    </row>
    <row r="77" spans="1:11" ht="13.5" customHeight="1" x14ac:dyDescent="0.2">
      <c r="A77" s="3"/>
      <c r="B77" s="3"/>
      <c r="C77" s="3"/>
      <c r="D77" s="3"/>
      <c r="E77" s="3"/>
      <c r="F77" s="4"/>
      <c r="G77" s="4"/>
      <c r="H77" s="4"/>
      <c r="I77" s="4"/>
      <c r="J77" s="4"/>
      <c r="K77" s="3"/>
    </row>
    <row r="78" spans="1:11" ht="13.5" customHeight="1" x14ac:dyDescent="0.2">
      <c r="A78" s="3"/>
      <c r="B78" s="3"/>
      <c r="C78" s="3"/>
      <c r="D78" s="3"/>
      <c r="E78" s="3"/>
      <c r="F78" s="4"/>
      <c r="G78" s="4"/>
      <c r="H78" s="4"/>
      <c r="I78" s="4"/>
      <c r="J78" s="4"/>
      <c r="K78" s="3"/>
    </row>
    <row r="79" spans="1:11" ht="13.5" customHeight="1" x14ac:dyDescent="0.2">
      <c r="A79" s="3"/>
      <c r="B79" s="3"/>
      <c r="C79" s="3"/>
      <c r="D79" s="3"/>
      <c r="E79" s="3"/>
      <c r="F79" s="4"/>
      <c r="G79" s="4"/>
      <c r="H79" s="4"/>
      <c r="I79" s="4"/>
      <c r="J79" s="4"/>
      <c r="K79" s="3"/>
    </row>
    <row r="80" spans="1:11" ht="13.5" customHeight="1" x14ac:dyDescent="0.2">
      <c r="A80" s="3"/>
      <c r="B80" s="3"/>
      <c r="C80" s="3"/>
      <c r="D80" s="3"/>
      <c r="E80" s="3"/>
      <c r="F80" s="4"/>
      <c r="G80" s="4"/>
      <c r="H80" s="4"/>
      <c r="I80" s="4"/>
      <c r="J80" s="4"/>
      <c r="K80" s="3"/>
    </row>
    <row r="81" spans="1:11" ht="13.5" customHeight="1" x14ac:dyDescent="0.2">
      <c r="A81" s="3"/>
      <c r="B81" s="3"/>
      <c r="C81" s="3"/>
      <c r="D81" s="3"/>
      <c r="E81" s="3"/>
      <c r="F81" s="4"/>
      <c r="G81" s="4"/>
      <c r="H81" s="4"/>
      <c r="I81" s="4"/>
      <c r="J81" s="4"/>
      <c r="K81" s="3"/>
    </row>
    <row r="82" spans="1:11" ht="13.5" customHeight="1" x14ac:dyDescent="0.2">
      <c r="A82" s="3"/>
      <c r="B82" s="3"/>
      <c r="C82" s="3"/>
      <c r="D82" s="3"/>
      <c r="E82" s="3"/>
      <c r="F82" s="4"/>
      <c r="G82" s="4"/>
      <c r="H82" s="4"/>
      <c r="I82" s="4"/>
      <c r="J82" s="4"/>
      <c r="K82" s="3"/>
    </row>
    <row r="83" spans="1:11" ht="13.5" customHeight="1" x14ac:dyDescent="0.2">
      <c r="A83" s="3"/>
      <c r="B83" s="3"/>
      <c r="C83" s="3"/>
      <c r="D83" s="3"/>
      <c r="E83" s="3"/>
      <c r="F83" s="4"/>
      <c r="G83" s="4"/>
      <c r="H83" s="4"/>
      <c r="I83" s="4"/>
      <c r="J83" s="4"/>
      <c r="K83" s="3"/>
    </row>
    <row r="84" spans="1:11" ht="13.5" customHeight="1" x14ac:dyDescent="0.2">
      <c r="A84" s="3"/>
      <c r="B84" s="3"/>
      <c r="C84" s="3"/>
      <c r="D84" s="3"/>
      <c r="E84" s="3"/>
      <c r="F84" s="4"/>
      <c r="G84" s="4"/>
      <c r="H84" s="4"/>
      <c r="I84" s="4"/>
      <c r="J84" s="4"/>
      <c r="K84" s="3"/>
    </row>
    <row r="85" spans="1:11" ht="13.5" customHeight="1" x14ac:dyDescent="0.2">
      <c r="A85" s="3"/>
      <c r="B85" s="3"/>
      <c r="C85" s="3"/>
      <c r="D85" s="3"/>
      <c r="E85" s="3"/>
      <c r="F85" s="4"/>
      <c r="G85" s="4"/>
      <c r="H85" s="4"/>
      <c r="I85" s="4"/>
      <c r="J85" s="4"/>
      <c r="K85" s="3"/>
    </row>
    <row r="86" spans="1:11" ht="13.5" customHeight="1" x14ac:dyDescent="0.2">
      <c r="A86" s="3"/>
      <c r="B86" s="3"/>
      <c r="C86" s="3"/>
      <c r="D86" s="3"/>
      <c r="E86" s="3"/>
      <c r="F86" s="4"/>
      <c r="G86" s="4"/>
      <c r="H86" s="4"/>
      <c r="I86" s="4"/>
      <c r="J86" s="4"/>
      <c r="K86" s="3"/>
    </row>
    <row r="87" spans="1:11" ht="13.5" customHeight="1" x14ac:dyDescent="0.2">
      <c r="A87" s="3"/>
      <c r="B87" s="3"/>
      <c r="C87" s="3"/>
      <c r="D87" s="3"/>
      <c r="E87" s="3"/>
      <c r="F87" s="4"/>
      <c r="G87" s="4"/>
      <c r="H87" s="4"/>
      <c r="I87" s="4"/>
      <c r="J87" s="4"/>
      <c r="K87" s="3"/>
    </row>
    <row r="88" spans="1:11" ht="13.5" customHeight="1" x14ac:dyDescent="0.2">
      <c r="A88" s="3"/>
      <c r="B88" s="3"/>
      <c r="C88" s="3"/>
      <c r="D88" s="3"/>
      <c r="E88" s="3"/>
      <c r="F88" s="4"/>
      <c r="G88" s="4"/>
      <c r="H88" s="4"/>
      <c r="I88" s="4"/>
      <c r="J88" s="4"/>
      <c r="K88" s="3"/>
    </row>
    <row r="89" spans="1:11" ht="13.5" customHeight="1" x14ac:dyDescent="0.2">
      <c r="A89" s="3"/>
      <c r="B89" s="3"/>
      <c r="C89" s="3"/>
      <c r="D89" s="3"/>
      <c r="E89" s="3"/>
      <c r="F89" s="4"/>
      <c r="G89" s="4"/>
      <c r="H89" s="4"/>
      <c r="I89" s="4"/>
      <c r="J89" s="4"/>
      <c r="K89" s="3"/>
    </row>
    <row r="90" spans="1:11" ht="13.5" customHeight="1" x14ac:dyDescent="0.2">
      <c r="A90" s="3"/>
      <c r="B90" s="3"/>
      <c r="C90" s="3"/>
      <c r="D90" s="3"/>
      <c r="E90" s="3"/>
      <c r="F90" s="4"/>
      <c r="G90" s="4"/>
      <c r="H90" s="4"/>
      <c r="I90" s="4"/>
      <c r="J90" s="4"/>
      <c r="K90" s="3"/>
    </row>
    <row r="91" spans="1:11" ht="13.5" customHeight="1" x14ac:dyDescent="0.2">
      <c r="A91" s="3"/>
      <c r="B91" s="3"/>
      <c r="C91" s="3"/>
      <c r="D91" s="3"/>
      <c r="E91" s="3"/>
      <c r="F91" s="4"/>
      <c r="G91" s="4"/>
      <c r="H91" s="4"/>
      <c r="I91" s="4"/>
      <c r="J91" s="4"/>
      <c r="K91" s="3"/>
    </row>
    <row r="92" spans="1:11" ht="13.5" customHeight="1" x14ac:dyDescent="0.2">
      <c r="A92" s="3"/>
      <c r="B92" s="3"/>
      <c r="C92" s="3"/>
      <c r="D92" s="3"/>
      <c r="E92" s="3"/>
      <c r="F92" s="4"/>
      <c r="G92" s="4"/>
      <c r="H92" s="4"/>
      <c r="I92" s="4"/>
      <c r="J92" s="4"/>
      <c r="K92" s="3"/>
    </row>
    <row r="93" spans="1:11" ht="13.5" customHeight="1" x14ac:dyDescent="0.2">
      <c r="A93" s="3"/>
      <c r="B93" s="3"/>
      <c r="C93" s="3"/>
      <c r="D93" s="3"/>
      <c r="E93" s="3"/>
      <c r="F93" s="4"/>
      <c r="G93" s="4"/>
      <c r="H93" s="4"/>
      <c r="I93" s="4"/>
      <c r="J93" s="4"/>
      <c r="K93" s="3"/>
    </row>
    <row r="94" spans="1:11" ht="13.5" customHeight="1" x14ac:dyDescent="0.2">
      <c r="A94" s="3"/>
      <c r="B94" s="3"/>
      <c r="C94" s="3"/>
      <c r="D94" s="3"/>
      <c r="E94" s="3"/>
      <c r="F94" s="4"/>
      <c r="G94" s="4"/>
      <c r="H94" s="4"/>
      <c r="I94" s="4"/>
      <c r="J94" s="4"/>
      <c r="K94" s="3"/>
    </row>
    <row r="95" spans="1:11" ht="13.5" customHeight="1" x14ac:dyDescent="0.2">
      <c r="A95" s="3"/>
      <c r="B95" s="3"/>
      <c r="C95" s="3"/>
      <c r="D95" s="3"/>
      <c r="E95" s="3"/>
      <c r="F95" s="4"/>
      <c r="G95" s="4"/>
      <c r="H95" s="4"/>
      <c r="I95" s="4"/>
      <c r="J95" s="4"/>
      <c r="K95" s="3"/>
    </row>
    <row r="96" spans="1:11" ht="13.5" customHeight="1" x14ac:dyDescent="0.2">
      <c r="A96" s="3"/>
      <c r="B96" s="3"/>
      <c r="C96" s="3"/>
      <c r="D96" s="3"/>
      <c r="E96" s="3"/>
      <c r="F96" s="4"/>
      <c r="G96" s="4"/>
      <c r="H96" s="4"/>
      <c r="I96" s="4"/>
      <c r="J96" s="4"/>
      <c r="K96" s="3"/>
    </row>
    <row r="97" spans="1:11" ht="13.5" customHeight="1" x14ac:dyDescent="0.2">
      <c r="A97" s="3"/>
      <c r="B97" s="3"/>
      <c r="C97" s="3"/>
      <c r="D97" s="3"/>
      <c r="E97" s="3"/>
      <c r="F97" s="4"/>
      <c r="G97" s="4"/>
      <c r="H97" s="4"/>
      <c r="I97" s="4"/>
      <c r="J97" s="4"/>
      <c r="K97" s="3"/>
    </row>
    <row r="98" spans="1:11" ht="13.5" customHeight="1" x14ac:dyDescent="0.2">
      <c r="A98" s="3"/>
      <c r="B98" s="3"/>
      <c r="C98" s="3"/>
      <c r="D98" s="3"/>
      <c r="E98" s="3"/>
      <c r="F98" s="4"/>
      <c r="G98" s="4"/>
      <c r="H98" s="4"/>
      <c r="I98" s="4"/>
      <c r="J98" s="4"/>
      <c r="K98" s="3"/>
    </row>
    <row r="99" spans="1:11" ht="13.5" customHeight="1" x14ac:dyDescent="0.2">
      <c r="A99" s="3"/>
      <c r="B99" s="3"/>
      <c r="C99" s="3"/>
      <c r="D99" s="3"/>
      <c r="E99" s="3"/>
      <c r="F99" s="4"/>
      <c r="G99" s="4"/>
      <c r="H99" s="4"/>
      <c r="I99" s="4"/>
      <c r="J99" s="4"/>
      <c r="K99" s="3"/>
    </row>
    <row r="100" spans="1:11" ht="13.5" customHeight="1" x14ac:dyDescent="0.2">
      <c r="A100" s="3"/>
      <c r="B100" s="3"/>
      <c r="C100" s="3"/>
      <c r="D100" s="3"/>
      <c r="E100" s="3"/>
      <c r="F100" s="4"/>
      <c r="G100" s="4"/>
      <c r="H100" s="4"/>
      <c r="I100" s="4"/>
      <c r="J100" s="4"/>
      <c r="K100" s="3"/>
    </row>
  </sheetData>
  <autoFilter ref="A5:J37" xr:uid="{00000000-0009-0000-0000-000001000000}"/>
  <mergeCells count="4">
    <mergeCell ref="A4:J4"/>
    <mergeCell ref="D37:H37"/>
    <mergeCell ref="I37:J37"/>
    <mergeCell ref="A1:J2"/>
  </mergeCells>
  <pageMargins left="0.39370078740157483" right="0.39370078740157483" top="0.74803149606299213" bottom="0.74803149606299213" header="0" footer="0"/>
  <pageSetup scale="8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P100"/>
  <sheetViews>
    <sheetView tabSelected="1" topLeftCell="A59" workbookViewId="0">
      <selection sqref="A1:N78"/>
    </sheetView>
  </sheetViews>
  <sheetFormatPr baseColWidth="10" defaultColWidth="14.5" defaultRowHeight="15" customHeight="1" x14ac:dyDescent="0.2"/>
  <cols>
    <col min="1" max="1" width="5.33203125" customWidth="1"/>
    <col min="2" max="2" width="25.6640625" customWidth="1"/>
    <col min="3" max="3" width="16" customWidth="1"/>
    <col min="4" max="4" width="7.33203125" customWidth="1"/>
    <col min="5" max="5" width="10.33203125" customWidth="1"/>
    <col min="6" max="6" width="11.5" bestFit="1" customWidth="1"/>
    <col min="7" max="7" width="12" customWidth="1"/>
    <col min="8" max="8" width="9.5" customWidth="1"/>
    <col min="9" max="9" width="15.5" customWidth="1"/>
    <col min="10" max="11" width="13.5" customWidth="1"/>
    <col min="12" max="13" width="18.33203125" customWidth="1"/>
    <col min="14" max="14" width="21.6640625" customWidth="1"/>
    <col min="15" max="15" width="15.33203125" customWidth="1"/>
    <col min="16" max="16" width="14.6640625" customWidth="1"/>
  </cols>
  <sheetData>
    <row r="1" spans="1:16" ht="27" customHeight="1" x14ac:dyDescent="0.2">
      <c r="A1" s="81" t="s">
        <v>55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9"/>
      <c r="O1" s="25"/>
      <c r="P1" s="25"/>
    </row>
    <row r="2" spans="1:16" ht="31" customHeight="1" x14ac:dyDescent="0.2">
      <c r="A2" s="81" t="s">
        <v>56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9"/>
      <c r="O2" s="25"/>
      <c r="P2" s="25"/>
    </row>
    <row r="3" spans="1:16" ht="13.5" customHeight="1" x14ac:dyDescent="0.2">
      <c r="A3" s="26" t="s">
        <v>57</v>
      </c>
      <c r="B3" s="26" t="s">
        <v>55</v>
      </c>
      <c r="C3" s="26" t="s">
        <v>58</v>
      </c>
      <c r="D3" s="26" t="s">
        <v>59</v>
      </c>
      <c r="E3" s="26" t="s">
        <v>60</v>
      </c>
      <c r="F3" s="27" t="s">
        <v>61</v>
      </c>
      <c r="G3" s="28" t="s">
        <v>62</v>
      </c>
      <c r="H3" s="29" t="s">
        <v>63</v>
      </c>
      <c r="I3" s="30" t="s">
        <v>64</v>
      </c>
      <c r="J3" s="26" t="s">
        <v>65</v>
      </c>
      <c r="K3" s="29" t="s">
        <v>66</v>
      </c>
      <c r="L3" s="29" t="s">
        <v>67</v>
      </c>
      <c r="M3" s="29" t="s">
        <v>68</v>
      </c>
      <c r="N3" s="29" t="s">
        <v>69</v>
      </c>
      <c r="O3" s="25"/>
      <c r="P3" s="25"/>
    </row>
    <row r="4" spans="1:16" ht="13.5" customHeight="1" x14ac:dyDescent="0.2">
      <c r="A4" s="31">
        <v>1</v>
      </c>
      <c r="B4" s="32" t="s">
        <v>70</v>
      </c>
      <c r="C4" s="32" t="s">
        <v>71</v>
      </c>
      <c r="D4" s="33" t="s">
        <v>72</v>
      </c>
      <c r="E4" s="33" t="s">
        <v>73</v>
      </c>
      <c r="F4" s="35">
        <v>6</v>
      </c>
      <c r="G4" s="36">
        <f>ROUND(1925996*10.21,0)</f>
        <v>19664419</v>
      </c>
      <c r="H4" s="37">
        <v>150</v>
      </c>
      <c r="I4" s="38">
        <f>ROUND((G4+H4)*10%,0)</f>
        <v>1966457</v>
      </c>
      <c r="J4" s="38">
        <f t="shared" ref="J4:J34" si="0">+G4+H4+I4</f>
        <v>21631026</v>
      </c>
      <c r="K4" s="38">
        <f t="shared" ref="K4:K34" si="1">ROUND(J4*10%,0)</f>
        <v>2163103</v>
      </c>
      <c r="L4" s="38">
        <f t="shared" ref="L4:L34" si="2">ROUND(K4*19%,0)</f>
        <v>410990</v>
      </c>
      <c r="M4" s="38">
        <f t="shared" ref="M4:M34" si="3">+J4+L4</f>
        <v>22042016</v>
      </c>
      <c r="N4" s="39">
        <f t="shared" ref="N4:N34" si="4">+ROUND(F4*M4,0)</f>
        <v>132252096</v>
      </c>
      <c r="O4" s="25"/>
      <c r="P4" s="25"/>
    </row>
    <row r="5" spans="1:16" ht="13.5" customHeight="1" x14ac:dyDescent="0.2">
      <c r="A5" s="31">
        <f t="shared" ref="A5:A34" si="5">A4+1</f>
        <v>2</v>
      </c>
      <c r="B5" s="40" t="s">
        <v>74</v>
      </c>
      <c r="C5" s="40" t="s">
        <v>75</v>
      </c>
      <c r="D5" s="35" t="s">
        <v>76</v>
      </c>
      <c r="E5" s="34" t="s">
        <v>8</v>
      </c>
      <c r="F5" s="34">
        <v>1</v>
      </c>
      <c r="G5" s="37">
        <f>ROUND((1925996*10.21*0.4759/13*12)/30*20,0)</f>
        <v>5758952</v>
      </c>
      <c r="H5" s="37">
        <v>50</v>
      </c>
      <c r="I5" s="38">
        <f t="shared" ref="I5:I6" si="6">ROUND((G5+H5)*8%,0)</f>
        <v>460720</v>
      </c>
      <c r="J5" s="38">
        <f t="shared" si="0"/>
        <v>6219722</v>
      </c>
      <c r="K5" s="38">
        <f t="shared" si="1"/>
        <v>621972</v>
      </c>
      <c r="L5" s="38">
        <f t="shared" si="2"/>
        <v>118175</v>
      </c>
      <c r="M5" s="38">
        <f t="shared" si="3"/>
        <v>6337897</v>
      </c>
      <c r="N5" s="39">
        <f t="shared" si="4"/>
        <v>6337897</v>
      </c>
      <c r="O5" s="25"/>
      <c r="P5" s="25"/>
    </row>
    <row r="6" spans="1:16" ht="13.5" customHeight="1" x14ac:dyDescent="0.2">
      <c r="A6" s="31">
        <f t="shared" si="5"/>
        <v>3</v>
      </c>
      <c r="B6" s="40" t="s">
        <v>77</v>
      </c>
      <c r="C6" s="40" t="s">
        <v>75</v>
      </c>
      <c r="D6" s="35" t="s">
        <v>76</v>
      </c>
      <c r="E6" s="34" t="s">
        <v>8</v>
      </c>
      <c r="F6" s="34">
        <v>1</v>
      </c>
      <c r="G6" s="37">
        <f t="shared" ref="G6:H6" si="7">G5</f>
        <v>5758952</v>
      </c>
      <c r="H6" s="37">
        <f t="shared" si="7"/>
        <v>50</v>
      </c>
      <c r="I6" s="38">
        <f t="shared" si="6"/>
        <v>460720</v>
      </c>
      <c r="J6" s="38">
        <f t="shared" si="0"/>
        <v>6219722</v>
      </c>
      <c r="K6" s="38">
        <f t="shared" si="1"/>
        <v>621972</v>
      </c>
      <c r="L6" s="38">
        <f t="shared" si="2"/>
        <v>118175</v>
      </c>
      <c r="M6" s="38">
        <f t="shared" si="3"/>
        <v>6337897</v>
      </c>
      <c r="N6" s="39">
        <f t="shared" si="4"/>
        <v>6337897</v>
      </c>
      <c r="O6" s="25"/>
      <c r="P6" s="41"/>
    </row>
    <row r="7" spans="1:16" ht="13.5" customHeight="1" x14ac:dyDescent="0.2">
      <c r="A7" s="31">
        <f t="shared" si="5"/>
        <v>4</v>
      </c>
      <c r="B7" s="40" t="s">
        <v>78</v>
      </c>
      <c r="C7" s="32" t="s">
        <v>71</v>
      </c>
      <c r="D7" s="34" t="s">
        <v>72</v>
      </c>
      <c r="E7" s="34" t="s">
        <v>79</v>
      </c>
      <c r="F7" s="34">
        <v>3</v>
      </c>
      <c r="G7" s="37">
        <f>+G4</f>
        <v>19664419</v>
      </c>
      <c r="H7" s="37">
        <v>150</v>
      </c>
      <c r="I7" s="38">
        <f>ROUND((G7+H7)*10%,0)</f>
        <v>1966457</v>
      </c>
      <c r="J7" s="38">
        <f t="shared" si="0"/>
        <v>21631026</v>
      </c>
      <c r="K7" s="38">
        <f t="shared" si="1"/>
        <v>2163103</v>
      </c>
      <c r="L7" s="38">
        <f t="shared" si="2"/>
        <v>410990</v>
      </c>
      <c r="M7" s="38">
        <f t="shared" si="3"/>
        <v>22042016</v>
      </c>
      <c r="N7" s="39">
        <f t="shared" si="4"/>
        <v>66126048</v>
      </c>
      <c r="O7" s="25"/>
      <c r="P7" s="25"/>
    </row>
    <row r="8" spans="1:16" ht="13.5" customHeight="1" x14ac:dyDescent="0.2">
      <c r="A8" s="31">
        <f t="shared" si="5"/>
        <v>5</v>
      </c>
      <c r="B8" s="42" t="s">
        <v>80</v>
      </c>
      <c r="C8" s="40" t="s">
        <v>75</v>
      </c>
      <c r="D8" s="35" t="s">
        <v>76</v>
      </c>
      <c r="E8" s="34" t="s">
        <v>8</v>
      </c>
      <c r="F8" s="34">
        <v>1</v>
      </c>
      <c r="G8" s="37">
        <f t="shared" ref="G8:H8" si="8">G5</f>
        <v>5758952</v>
      </c>
      <c r="H8" s="37">
        <f t="shared" si="8"/>
        <v>50</v>
      </c>
      <c r="I8" s="38">
        <f t="shared" ref="I8:I34" si="9">ROUND((G8+H8)*8%,0)</f>
        <v>460720</v>
      </c>
      <c r="J8" s="38">
        <f t="shared" si="0"/>
        <v>6219722</v>
      </c>
      <c r="K8" s="38">
        <f t="shared" si="1"/>
        <v>621972</v>
      </c>
      <c r="L8" s="38">
        <f t="shared" si="2"/>
        <v>118175</v>
      </c>
      <c r="M8" s="38">
        <f t="shared" si="3"/>
        <v>6337897</v>
      </c>
      <c r="N8" s="39">
        <f t="shared" si="4"/>
        <v>6337897</v>
      </c>
      <c r="O8" s="25"/>
      <c r="P8" s="25"/>
    </row>
    <row r="9" spans="1:16" ht="13.5" customHeight="1" x14ac:dyDescent="0.2">
      <c r="A9" s="31">
        <f t="shared" si="5"/>
        <v>6</v>
      </c>
      <c r="B9" s="40" t="s">
        <v>81</v>
      </c>
      <c r="C9" s="32" t="s">
        <v>71</v>
      </c>
      <c r="D9" s="34" t="s">
        <v>72</v>
      </c>
      <c r="E9" s="34" t="s">
        <v>8</v>
      </c>
      <c r="F9" s="34">
        <v>1</v>
      </c>
      <c r="G9" s="37">
        <f>G4</f>
        <v>19664419</v>
      </c>
      <c r="H9" s="37">
        <f>H7</f>
        <v>150</v>
      </c>
      <c r="I9" s="38">
        <f t="shared" si="9"/>
        <v>1573166</v>
      </c>
      <c r="J9" s="38">
        <f t="shared" si="0"/>
        <v>21237735</v>
      </c>
      <c r="K9" s="38">
        <f t="shared" si="1"/>
        <v>2123774</v>
      </c>
      <c r="L9" s="38">
        <f t="shared" si="2"/>
        <v>403517</v>
      </c>
      <c r="M9" s="38">
        <f t="shared" si="3"/>
        <v>21641252</v>
      </c>
      <c r="N9" s="39">
        <f t="shared" si="4"/>
        <v>21641252</v>
      </c>
      <c r="O9" s="25"/>
      <c r="P9" s="25"/>
    </row>
    <row r="10" spans="1:16" ht="13.5" customHeight="1" x14ac:dyDescent="0.2">
      <c r="A10" s="31">
        <f t="shared" si="5"/>
        <v>7</v>
      </c>
      <c r="B10" s="40" t="s">
        <v>82</v>
      </c>
      <c r="C10" s="32" t="s">
        <v>71</v>
      </c>
      <c r="D10" s="34" t="s">
        <v>72</v>
      </c>
      <c r="E10" s="34" t="s">
        <v>8</v>
      </c>
      <c r="F10" s="34">
        <v>3</v>
      </c>
      <c r="G10" s="37">
        <f>G4</f>
        <v>19664419</v>
      </c>
      <c r="H10" s="37">
        <f>H7</f>
        <v>150</v>
      </c>
      <c r="I10" s="38">
        <f t="shared" si="9"/>
        <v>1573166</v>
      </c>
      <c r="J10" s="38">
        <f t="shared" si="0"/>
        <v>21237735</v>
      </c>
      <c r="K10" s="38">
        <f t="shared" si="1"/>
        <v>2123774</v>
      </c>
      <c r="L10" s="38">
        <f t="shared" si="2"/>
        <v>403517</v>
      </c>
      <c r="M10" s="38">
        <f t="shared" si="3"/>
        <v>21641252</v>
      </c>
      <c r="N10" s="39">
        <f t="shared" si="4"/>
        <v>64923756</v>
      </c>
      <c r="O10" s="25"/>
      <c r="P10" s="25"/>
    </row>
    <row r="11" spans="1:16" ht="13.5" customHeight="1" x14ac:dyDescent="0.2">
      <c r="A11" s="31">
        <f t="shared" si="5"/>
        <v>8</v>
      </c>
      <c r="B11" s="40" t="s">
        <v>83</v>
      </c>
      <c r="C11" s="32" t="s">
        <v>71</v>
      </c>
      <c r="D11" s="34" t="s">
        <v>72</v>
      </c>
      <c r="E11" s="34" t="s">
        <v>8</v>
      </c>
      <c r="F11" s="34">
        <v>1</v>
      </c>
      <c r="G11" s="37">
        <f>G4</f>
        <v>19664419</v>
      </c>
      <c r="H11" s="37">
        <f>H7</f>
        <v>150</v>
      </c>
      <c r="I11" s="38">
        <f t="shared" si="9"/>
        <v>1573166</v>
      </c>
      <c r="J11" s="38">
        <f t="shared" si="0"/>
        <v>21237735</v>
      </c>
      <c r="K11" s="38">
        <f t="shared" si="1"/>
        <v>2123774</v>
      </c>
      <c r="L11" s="38">
        <f t="shared" si="2"/>
        <v>403517</v>
      </c>
      <c r="M11" s="38">
        <f t="shared" si="3"/>
        <v>21641252</v>
      </c>
      <c r="N11" s="39">
        <f t="shared" si="4"/>
        <v>21641252</v>
      </c>
      <c r="O11" s="25"/>
      <c r="P11" s="25"/>
    </row>
    <row r="12" spans="1:16" ht="13.5" customHeight="1" x14ac:dyDescent="0.2">
      <c r="A12" s="31">
        <f t="shared" si="5"/>
        <v>9</v>
      </c>
      <c r="B12" s="40" t="s">
        <v>84</v>
      </c>
      <c r="C12" s="32" t="s">
        <v>71</v>
      </c>
      <c r="D12" s="34" t="s">
        <v>72</v>
      </c>
      <c r="E12" s="34" t="s">
        <v>8</v>
      </c>
      <c r="F12" s="34">
        <v>2</v>
      </c>
      <c r="G12" s="37">
        <f>G4</f>
        <v>19664419</v>
      </c>
      <c r="H12" s="37">
        <f>H7</f>
        <v>150</v>
      </c>
      <c r="I12" s="38">
        <f t="shared" si="9"/>
        <v>1573166</v>
      </c>
      <c r="J12" s="38">
        <f t="shared" si="0"/>
        <v>21237735</v>
      </c>
      <c r="K12" s="38">
        <f t="shared" si="1"/>
        <v>2123774</v>
      </c>
      <c r="L12" s="38">
        <f t="shared" si="2"/>
        <v>403517</v>
      </c>
      <c r="M12" s="38">
        <f t="shared" si="3"/>
        <v>21641252</v>
      </c>
      <c r="N12" s="39">
        <f t="shared" si="4"/>
        <v>43282504</v>
      </c>
      <c r="O12" s="25"/>
      <c r="P12" s="25"/>
    </row>
    <row r="13" spans="1:16" ht="13.5" customHeight="1" x14ac:dyDescent="0.2">
      <c r="A13" s="31">
        <f t="shared" si="5"/>
        <v>10</v>
      </c>
      <c r="B13" s="40" t="s">
        <v>85</v>
      </c>
      <c r="C13" s="32" t="s">
        <v>71</v>
      </c>
      <c r="D13" s="34" t="s">
        <v>72</v>
      </c>
      <c r="E13" s="34" t="s">
        <v>8</v>
      </c>
      <c r="F13" s="34">
        <v>2</v>
      </c>
      <c r="G13" s="37">
        <f>G4</f>
        <v>19664419</v>
      </c>
      <c r="H13" s="37">
        <f>H7</f>
        <v>150</v>
      </c>
      <c r="I13" s="38">
        <f t="shared" si="9"/>
        <v>1573166</v>
      </c>
      <c r="J13" s="38">
        <f t="shared" si="0"/>
        <v>21237735</v>
      </c>
      <c r="K13" s="38">
        <f t="shared" si="1"/>
        <v>2123774</v>
      </c>
      <c r="L13" s="38">
        <f t="shared" si="2"/>
        <v>403517</v>
      </c>
      <c r="M13" s="38">
        <f t="shared" si="3"/>
        <v>21641252</v>
      </c>
      <c r="N13" s="39">
        <f t="shared" si="4"/>
        <v>43282504</v>
      </c>
      <c r="O13" s="25"/>
      <c r="P13" s="25"/>
    </row>
    <row r="14" spans="1:16" ht="13.5" customHeight="1" x14ac:dyDescent="0.2">
      <c r="A14" s="31">
        <f t="shared" si="5"/>
        <v>11</v>
      </c>
      <c r="B14" s="42" t="s">
        <v>86</v>
      </c>
      <c r="C14" s="32" t="s">
        <v>71</v>
      </c>
      <c r="D14" s="34" t="s">
        <v>72</v>
      </c>
      <c r="E14" s="34" t="s">
        <v>8</v>
      </c>
      <c r="F14" s="34">
        <v>2</v>
      </c>
      <c r="G14" s="37">
        <f>G4</f>
        <v>19664419</v>
      </c>
      <c r="H14" s="37">
        <f t="shared" ref="H14:H15" si="10">H12</f>
        <v>150</v>
      </c>
      <c r="I14" s="38">
        <f t="shared" si="9"/>
        <v>1573166</v>
      </c>
      <c r="J14" s="38">
        <f t="shared" si="0"/>
        <v>21237735</v>
      </c>
      <c r="K14" s="38">
        <f t="shared" si="1"/>
        <v>2123774</v>
      </c>
      <c r="L14" s="38">
        <f t="shared" si="2"/>
        <v>403517</v>
      </c>
      <c r="M14" s="38">
        <f t="shared" si="3"/>
        <v>21641252</v>
      </c>
      <c r="N14" s="39">
        <f t="shared" si="4"/>
        <v>43282504</v>
      </c>
      <c r="O14" s="25"/>
      <c r="P14" s="25"/>
    </row>
    <row r="15" spans="1:16" ht="13.5" customHeight="1" x14ac:dyDescent="0.2">
      <c r="A15" s="31">
        <f t="shared" si="5"/>
        <v>12</v>
      </c>
      <c r="B15" s="40" t="s">
        <v>87</v>
      </c>
      <c r="C15" s="32" t="s">
        <v>71</v>
      </c>
      <c r="D15" s="34" t="s">
        <v>72</v>
      </c>
      <c r="E15" s="34" t="s">
        <v>8</v>
      </c>
      <c r="F15" s="34">
        <v>1</v>
      </c>
      <c r="G15" s="37">
        <f>G4</f>
        <v>19664419</v>
      </c>
      <c r="H15" s="37">
        <f t="shared" si="10"/>
        <v>150</v>
      </c>
      <c r="I15" s="38">
        <f t="shared" si="9"/>
        <v>1573166</v>
      </c>
      <c r="J15" s="38">
        <f t="shared" si="0"/>
        <v>21237735</v>
      </c>
      <c r="K15" s="38">
        <f t="shared" si="1"/>
        <v>2123774</v>
      </c>
      <c r="L15" s="38">
        <f t="shared" si="2"/>
        <v>403517</v>
      </c>
      <c r="M15" s="38">
        <f t="shared" si="3"/>
        <v>21641252</v>
      </c>
      <c r="N15" s="39">
        <f t="shared" si="4"/>
        <v>21641252</v>
      </c>
      <c r="O15" s="25"/>
      <c r="P15" s="25"/>
    </row>
    <row r="16" spans="1:16" ht="13.5" customHeight="1" x14ac:dyDescent="0.2">
      <c r="A16" s="31">
        <f t="shared" si="5"/>
        <v>13</v>
      </c>
      <c r="B16" s="40" t="s">
        <v>88</v>
      </c>
      <c r="C16" s="32" t="s">
        <v>71</v>
      </c>
      <c r="D16" s="34" t="s">
        <v>72</v>
      </c>
      <c r="E16" s="34" t="s">
        <v>8</v>
      </c>
      <c r="F16" s="34">
        <v>2</v>
      </c>
      <c r="G16" s="37">
        <f>G4</f>
        <v>19664419</v>
      </c>
      <c r="H16" s="37">
        <f t="shared" ref="H16:H18" si="11">H13</f>
        <v>150</v>
      </c>
      <c r="I16" s="38">
        <f t="shared" si="9"/>
        <v>1573166</v>
      </c>
      <c r="J16" s="38">
        <f t="shared" si="0"/>
        <v>21237735</v>
      </c>
      <c r="K16" s="38">
        <f t="shared" si="1"/>
        <v>2123774</v>
      </c>
      <c r="L16" s="38">
        <f t="shared" si="2"/>
        <v>403517</v>
      </c>
      <c r="M16" s="38">
        <f t="shared" si="3"/>
        <v>21641252</v>
      </c>
      <c r="N16" s="39">
        <f t="shared" si="4"/>
        <v>43282504</v>
      </c>
      <c r="O16" s="25"/>
      <c r="P16" s="25"/>
    </row>
    <row r="17" spans="1:16" ht="13.5" customHeight="1" x14ac:dyDescent="0.2">
      <c r="A17" s="31">
        <f t="shared" si="5"/>
        <v>14</v>
      </c>
      <c r="B17" s="40" t="s">
        <v>89</v>
      </c>
      <c r="C17" s="32" t="s">
        <v>71</v>
      </c>
      <c r="D17" s="34" t="s">
        <v>72</v>
      </c>
      <c r="E17" s="34" t="s">
        <v>8</v>
      </c>
      <c r="F17" s="34">
        <v>1</v>
      </c>
      <c r="G17" s="37">
        <f>G4</f>
        <v>19664419</v>
      </c>
      <c r="H17" s="37">
        <f t="shared" si="11"/>
        <v>150</v>
      </c>
      <c r="I17" s="38">
        <f t="shared" si="9"/>
        <v>1573166</v>
      </c>
      <c r="J17" s="38">
        <f t="shared" si="0"/>
        <v>21237735</v>
      </c>
      <c r="K17" s="38">
        <f t="shared" si="1"/>
        <v>2123774</v>
      </c>
      <c r="L17" s="38">
        <f t="shared" si="2"/>
        <v>403517</v>
      </c>
      <c r="M17" s="38">
        <f t="shared" si="3"/>
        <v>21641252</v>
      </c>
      <c r="N17" s="39">
        <f t="shared" si="4"/>
        <v>21641252</v>
      </c>
      <c r="O17" s="25"/>
      <c r="P17" s="25"/>
    </row>
    <row r="18" spans="1:16" ht="13.5" customHeight="1" x14ac:dyDescent="0.2">
      <c r="A18" s="31">
        <f t="shared" si="5"/>
        <v>15</v>
      </c>
      <c r="B18" s="42" t="s">
        <v>90</v>
      </c>
      <c r="C18" s="32" t="s">
        <v>71</v>
      </c>
      <c r="D18" s="34" t="s">
        <v>72</v>
      </c>
      <c r="E18" s="34" t="s">
        <v>8</v>
      </c>
      <c r="F18" s="34">
        <v>2</v>
      </c>
      <c r="G18" s="37">
        <f>G4</f>
        <v>19664419</v>
      </c>
      <c r="H18" s="37">
        <f t="shared" si="11"/>
        <v>150</v>
      </c>
      <c r="I18" s="38">
        <f t="shared" si="9"/>
        <v>1573166</v>
      </c>
      <c r="J18" s="38">
        <f t="shared" si="0"/>
        <v>21237735</v>
      </c>
      <c r="K18" s="38">
        <f t="shared" si="1"/>
        <v>2123774</v>
      </c>
      <c r="L18" s="38">
        <f t="shared" si="2"/>
        <v>403517</v>
      </c>
      <c r="M18" s="38">
        <f t="shared" si="3"/>
        <v>21641252</v>
      </c>
      <c r="N18" s="39">
        <f t="shared" si="4"/>
        <v>43282504</v>
      </c>
      <c r="O18" s="25"/>
      <c r="P18" s="25"/>
    </row>
    <row r="19" spans="1:16" ht="13.5" customHeight="1" x14ac:dyDescent="0.2">
      <c r="A19" s="31">
        <f t="shared" si="5"/>
        <v>16</v>
      </c>
      <c r="B19" s="40" t="s">
        <v>91</v>
      </c>
      <c r="C19" s="32" t="s">
        <v>71</v>
      </c>
      <c r="D19" s="34" t="s">
        <v>72</v>
      </c>
      <c r="E19" s="34" t="s">
        <v>8</v>
      </c>
      <c r="F19" s="34">
        <v>1</v>
      </c>
      <c r="G19" s="37">
        <f>G4</f>
        <v>19664419</v>
      </c>
      <c r="H19" s="37">
        <f>H17</f>
        <v>150</v>
      </c>
      <c r="I19" s="38">
        <f t="shared" si="9"/>
        <v>1573166</v>
      </c>
      <c r="J19" s="38">
        <f t="shared" si="0"/>
        <v>21237735</v>
      </c>
      <c r="K19" s="38">
        <f t="shared" si="1"/>
        <v>2123774</v>
      </c>
      <c r="L19" s="38">
        <f t="shared" si="2"/>
        <v>403517</v>
      </c>
      <c r="M19" s="38">
        <f t="shared" si="3"/>
        <v>21641252</v>
      </c>
      <c r="N19" s="39">
        <f t="shared" si="4"/>
        <v>21641252</v>
      </c>
      <c r="O19" s="25"/>
      <c r="P19" s="25"/>
    </row>
    <row r="20" spans="1:16" ht="13.5" customHeight="1" x14ac:dyDescent="0.2">
      <c r="A20" s="31">
        <f t="shared" si="5"/>
        <v>17</v>
      </c>
      <c r="B20" s="40" t="s">
        <v>92</v>
      </c>
      <c r="C20" s="32" t="s">
        <v>71</v>
      </c>
      <c r="D20" s="34" t="s">
        <v>72</v>
      </c>
      <c r="E20" s="34" t="s">
        <v>8</v>
      </c>
      <c r="F20" s="34">
        <v>1</v>
      </c>
      <c r="G20" s="37">
        <f>G4</f>
        <v>19664419</v>
      </c>
      <c r="H20" s="37">
        <f t="shared" ref="H20:H29" si="12">H17</f>
        <v>150</v>
      </c>
      <c r="I20" s="38">
        <f t="shared" si="9"/>
        <v>1573166</v>
      </c>
      <c r="J20" s="38">
        <f t="shared" si="0"/>
        <v>21237735</v>
      </c>
      <c r="K20" s="38">
        <f t="shared" si="1"/>
        <v>2123774</v>
      </c>
      <c r="L20" s="38">
        <f t="shared" si="2"/>
        <v>403517</v>
      </c>
      <c r="M20" s="38">
        <f t="shared" si="3"/>
        <v>21641252</v>
      </c>
      <c r="N20" s="39">
        <f t="shared" si="4"/>
        <v>21641252</v>
      </c>
      <c r="O20" s="25"/>
      <c r="P20" s="25"/>
    </row>
    <row r="21" spans="1:16" ht="13.5" customHeight="1" x14ac:dyDescent="0.2">
      <c r="A21" s="31">
        <f t="shared" si="5"/>
        <v>18</v>
      </c>
      <c r="B21" s="40" t="s">
        <v>93</v>
      </c>
      <c r="C21" s="32" t="s">
        <v>71</v>
      </c>
      <c r="D21" s="34" t="s">
        <v>72</v>
      </c>
      <c r="E21" s="34" t="s">
        <v>8</v>
      </c>
      <c r="F21" s="34">
        <v>1</v>
      </c>
      <c r="G21" s="37">
        <f>G4</f>
        <v>19664419</v>
      </c>
      <c r="H21" s="37">
        <f t="shared" si="12"/>
        <v>150</v>
      </c>
      <c r="I21" s="38">
        <f t="shared" si="9"/>
        <v>1573166</v>
      </c>
      <c r="J21" s="38">
        <f t="shared" si="0"/>
        <v>21237735</v>
      </c>
      <c r="K21" s="38">
        <f t="shared" si="1"/>
        <v>2123774</v>
      </c>
      <c r="L21" s="38">
        <f t="shared" si="2"/>
        <v>403517</v>
      </c>
      <c r="M21" s="38">
        <f t="shared" si="3"/>
        <v>21641252</v>
      </c>
      <c r="N21" s="39">
        <f t="shared" si="4"/>
        <v>21641252</v>
      </c>
      <c r="O21" s="25"/>
      <c r="P21" s="25"/>
    </row>
    <row r="22" spans="1:16" ht="13.5" customHeight="1" x14ac:dyDescent="0.2">
      <c r="A22" s="31">
        <f t="shared" si="5"/>
        <v>19</v>
      </c>
      <c r="B22" s="40" t="s">
        <v>94</v>
      </c>
      <c r="C22" s="32" t="s">
        <v>71</v>
      </c>
      <c r="D22" s="34" t="s">
        <v>72</v>
      </c>
      <c r="E22" s="34" t="s">
        <v>8</v>
      </c>
      <c r="F22" s="34">
        <v>1</v>
      </c>
      <c r="G22" s="37">
        <f>G4</f>
        <v>19664419</v>
      </c>
      <c r="H22" s="37">
        <f t="shared" si="12"/>
        <v>150</v>
      </c>
      <c r="I22" s="38">
        <f t="shared" si="9"/>
        <v>1573166</v>
      </c>
      <c r="J22" s="38">
        <f t="shared" si="0"/>
        <v>21237735</v>
      </c>
      <c r="K22" s="38">
        <f t="shared" si="1"/>
        <v>2123774</v>
      </c>
      <c r="L22" s="38">
        <f t="shared" si="2"/>
        <v>403517</v>
      </c>
      <c r="M22" s="38">
        <f t="shared" si="3"/>
        <v>21641252</v>
      </c>
      <c r="N22" s="39">
        <f t="shared" si="4"/>
        <v>21641252</v>
      </c>
      <c r="O22" s="25"/>
      <c r="P22" s="25"/>
    </row>
    <row r="23" spans="1:16" ht="27.75" customHeight="1" x14ac:dyDescent="0.2">
      <c r="A23" s="31">
        <f t="shared" si="5"/>
        <v>20</v>
      </c>
      <c r="B23" s="40" t="s">
        <v>95</v>
      </c>
      <c r="C23" s="32" t="s">
        <v>71</v>
      </c>
      <c r="D23" s="34" t="s">
        <v>72</v>
      </c>
      <c r="E23" s="34" t="s">
        <v>8</v>
      </c>
      <c r="F23" s="34">
        <v>1</v>
      </c>
      <c r="G23" s="37">
        <f>G4</f>
        <v>19664419</v>
      </c>
      <c r="H23" s="37">
        <f t="shared" si="12"/>
        <v>150</v>
      </c>
      <c r="I23" s="38">
        <f t="shared" si="9"/>
        <v>1573166</v>
      </c>
      <c r="J23" s="38">
        <f t="shared" si="0"/>
        <v>21237735</v>
      </c>
      <c r="K23" s="38">
        <f t="shared" si="1"/>
        <v>2123774</v>
      </c>
      <c r="L23" s="38">
        <f t="shared" si="2"/>
        <v>403517</v>
      </c>
      <c r="M23" s="38">
        <f t="shared" si="3"/>
        <v>21641252</v>
      </c>
      <c r="N23" s="39">
        <f t="shared" si="4"/>
        <v>21641252</v>
      </c>
      <c r="O23" s="25"/>
      <c r="P23" s="25"/>
    </row>
    <row r="24" spans="1:16" ht="27.75" customHeight="1" x14ac:dyDescent="0.2">
      <c r="A24" s="31">
        <f t="shared" si="5"/>
        <v>21</v>
      </c>
      <c r="B24" s="34" t="s">
        <v>96</v>
      </c>
      <c r="C24" s="32" t="s">
        <v>71</v>
      </c>
      <c r="D24" s="34" t="s">
        <v>72</v>
      </c>
      <c r="E24" s="34" t="s">
        <v>8</v>
      </c>
      <c r="F24" s="34">
        <v>1</v>
      </c>
      <c r="G24" s="37">
        <f>G4</f>
        <v>19664419</v>
      </c>
      <c r="H24" s="37">
        <f t="shared" si="12"/>
        <v>150</v>
      </c>
      <c r="I24" s="38">
        <f t="shared" si="9"/>
        <v>1573166</v>
      </c>
      <c r="J24" s="38">
        <f t="shared" si="0"/>
        <v>21237735</v>
      </c>
      <c r="K24" s="38">
        <f t="shared" si="1"/>
        <v>2123774</v>
      </c>
      <c r="L24" s="38">
        <f t="shared" si="2"/>
        <v>403517</v>
      </c>
      <c r="M24" s="38">
        <f t="shared" si="3"/>
        <v>21641252</v>
      </c>
      <c r="N24" s="39">
        <f t="shared" si="4"/>
        <v>21641252</v>
      </c>
      <c r="O24" s="25"/>
      <c r="P24" s="25"/>
    </row>
    <row r="25" spans="1:16" ht="27.75" customHeight="1" x14ac:dyDescent="0.2">
      <c r="A25" s="31">
        <f t="shared" si="5"/>
        <v>22</v>
      </c>
      <c r="B25" s="34" t="s">
        <v>97</v>
      </c>
      <c r="C25" s="32" t="s">
        <v>71</v>
      </c>
      <c r="D25" s="34" t="s">
        <v>72</v>
      </c>
      <c r="E25" s="34" t="s">
        <v>8</v>
      </c>
      <c r="F25" s="34">
        <v>1</v>
      </c>
      <c r="G25" s="37">
        <f>G4</f>
        <v>19664419</v>
      </c>
      <c r="H25" s="37">
        <f t="shared" si="12"/>
        <v>150</v>
      </c>
      <c r="I25" s="38">
        <f t="shared" si="9"/>
        <v>1573166</v>
      </c>
      <c r="J25" s="38">
        <f t="shared" si="0"/>
        <v>21237735</v>
      </c>
      <c r="K25" s="38">
        <f t="shared" si="1"/>
        <v>2123774</v>
      </c>
      <c r="L25" s="38">
        <f t="shared" si="2"/>
        <v>403517</v>
      </c>
      <c r="M25" s="38">
        <f t="shared" si="3"/>
        <v>21641252</v>
      </c>
      <c r="N25" s="39">
        <f t="shared" si="4"/>
        <v>21641252</v>
      </c>
      <c r="O25" s="25"/>
      <c r="P25" s="25"/>
    </row>
    <row r="26" spans="1:16" ht="27.75" customHeight="1" x14ac:dyDescent="0.2">
      <c r="A26" s="31">
        <f t="shared" si="5"/>
        <v>23</v>
      </c>
      <c r="B26" s="34" t="s">
        <v>98</v>
      </c>
      <c r="C26" s="32" t="s">
        <v>71</v>
      </c>
      <c r="D26" s="34" t="s">
        <v>72</v>
      </c>
      <c r="E26" s="34" t="s">
        <v>8</v>
      </c>
      <c r="F26" s="34">
        <v>1</v>
      </c>
      <c r="G26" s="37">
        <f>G4</f>
        <v>19664419</v>
      </c>
      <c r="H26" s="37">
        <f t="shared" si="12"/>
        <v>150</v>
      </c>
      <c r="I26" s="38">
        <f t="shared" si="9"/>
        <v>1573166</v>
      </c>
      <c r="J26" s="38">
        <f t="shared" si="0"/>
        <v>21237735</v>
      </c>
      <c r="K26" s="38">
        <f t="shared" si="1"/>
        <v>2123774</v>
      </c>
      <c r="L26" s="38">
        <f t="shared" si="2"/>
        <v>403517</v>
      </c>
      <c r="M26" s="38">
        <f t="shared" si="3"/>
        <v>21641252</v>
      </c>
      <c r="N26" s="39">
        <f t="shared" si="4"/>
        <v>21641252</v>
      </c>
      <c r="O26" s="25"/>
      <c r="P26" s="25"/>
    </row>
    <row r="27" spans="1:16" ht="27.75" customHeight="1" x14ac:dyDescent="0.2">
      <c r="A27" s="31">
        <f t="shared" si="5"/>
        <v>24</v>
      </c>
      <c r="B27" s="34" t="s">
        <v>99</v>
      </c>
      <c r="C27" s="32" t="s">
        <v>71</v>
      </c>
      <c r="D27" s="34" t="s">
        <v>72</v>
      </c>
      <c r="E27" s="34" t="s">
        <v>8</v>
      </c>
      <c r="F27" s="35">
        <v>3</v>
      </c>
      <c r="G27" s="37">
        <f>G4</f>
        <v>19664419</v>
      </c>
      <c r="H27" s="37">
        <f t="shared" si="12"/>
        <v>150</v>
      </c>
      <c r="I27" s="38">
        <f t="shared" si="9"/>
        <v>1573166</v>
      </c>
      <c r="J27" s="38">
        <f t="shared" si="0"/>
        <v>21237735</v>
      </c>
      <c r="K27" s="38">
        <f t="shared" si="1"/>
        <v>2123774</v>
      </c>
      <c r="L27" s="38">
        <f t="shared" si="2"/>
        <v>403517</v>
      </c>
      <c r="M27" s="38">
        <f t="shared" si="3"/>
        <v>21641252</v>
      </c>
      <c r="N27" s="39">
        <f t="shared" si="4"/>
        <v>64923756</v>
      </c>
      <c r="O27" s="25"/>
      <c r="P27" s="25"/>
    </row>
    <row r="28" spans="1:16" ht="27.75" customHeight="1" x14ac:dyDescent="0.2">
      <c r="A28" s="31">
        <f t="shared" si="5"/>
        <v>25</v>
      </c>
      <c r="B28" s="34" t="s">
        <v>100</v>
      </c>
      <c r="C28" s="32" t="s">
        <v>71</v>
      </c>
      <c r="D28" s="34" t="s">
        <v>72</v>
      </c>
      <c r="E28" s="34" t="s">
        <v>8</v>
      </c>
      <c r="F28" s="34">
        <v>1</v>
      </c>
      <c r="G28" s="37">
        <f>G4</f>
        <v>19664419</v>
      </c>
      <c r="H28" s="37">
        <f t="shared" si="12"/>
        <v>150</v>
      </c>
      <c r="I28" s="38">
        <f t="shared" si="9"/>
        <v>1573166</v>
      </c>
      <c r="J28" s="38">
        <f t="shared" si="0"/>
        <v>21237735</v>
      </c>
      <c r="K28" s="38">
        <f t="shared" si="1"/>
        <v>2123774</v>
      </c>
      <c r="L28" s="38">
        <f t="shared" si="2"/>
        <v>403517</v>
      </c>
      <c r="M28" s="38">
        <f t="shared" si="3"/>
        <v>21641252</v>
      </c>
      <c r="N28" s="39">
        <f t="shared" si="4"/>
        <v>21641252</v>
      </c>
      <c r="O28" s="25"/>
      <c r="P28" s="25"/>
    </row>
    <row r="29" spans="1:16" ht="27.75" customHeight="1" x14ac:dyDescent="0.2">
      <c r="A29" s="31">
        <f t="shared" si="5"/>
        <v>26</v>
      </c>
      <c r="B29" s="34" t="s">
        <v>100</v>
      </c>
      <c r="C29" s="32" t="s">
        <v>71</v>
      </c>
      <c r="D29" s="34" t="s">
        <v>72</v>
      </c>
      <c r="E29" s="34" t="s">
        <v>8</v>
      </c>
      <c r="F29" s="34">
        <v>1</v>
      </c>
      <c r="G29" s="37">
        <f t="shared" ref="G29:G30" si="13">G4</f>
        <v>19664419</v>
      </c>
      <c r="H29" s="37">
        <f t="shared" si="12"/>
        <v>150</v>
      </c>
      <c r="I29" s="38">
        <f t="shared" si="9"/>
        <v>1573166</v>
      </c>
      <c r="J29" s="38">
        <f t="shared" si="0"/>
        <v>21237735</v>
      </c>
      <c r="K29" s="38">
        <f t="shared" si="1"/>
        <v>2123774</v>
      </c>
      <c r="L29" s="38">
        <f t="shared" si="2"/>
        <v>403517</v>
      </c>
      <c r="M29" s="38">
        <f t="shared" si="3"/>
        <v>21641252</v>
      </c>
      <c r="N29" s="39">
        <f t="shared" si="4"/>
        <v>21641252</v>
      </c>
      <c r="O29" s="25"/>
      <c r="P29" s="25"/>
    </row>
    <row r="30" spans="1:16" ht="13.5" customHeight="1" x14ac:dyDescent="0.2">
      <c r="A30" s="31">
        <f t="shared" si="5"/>
        <v>27</v>
      </c>
      <c r="B30" s="35" t="s">
        <v>101</v>
      </c>
      <c r="C30" s="40" t="s">
        <v>75</v>
      </c>
      <c r="D30" s="35" t="s">
        <v>76</v>
      </c>
      <c r="E30" s="34" t="s">
        <v>8</v>
      </c>
      <c r="F30" s="34">
        <v>1</v>
      </c>
      <c r="G30" s="37">
        <f t="shared" si="13"/>
        <v>5758952</v>
      </c>
      <c r="H30" s="37">
        <f>H8</f>
        <v>50</v>
      </c>
      <c r="I30" s="38">
        <f t="shared" si="9"/>
        <v>460720</v>
      </c>
      <c r="J30" s="38">
        <f t="shared" si="0"/>
        <v>6219722</v>
      </c>
      <c r="K30" s="38">
        <f t="shared" si="1"/>
        <v>621972</v>
      </c>
      <c r="L30" s="38">
        <f t="shared" si="2"/>
        <v>118175</v>
      </c>
      <c r="M30" s="38">
        <f t="shared" si="3"/>
        <v>6337897</v>
      </c>
      <c r="N30" s="39">
        <f t="shared" si="4"/>
        <v>6337897</v>
      </c>
      <c r="O30" s="25"/>
      <c r="P30" s="25"/>
    </row>
    <row r="31" spans="1:16" ht="13.5" customHeight="1" x14ac:dyDescent="0.2">
      <c r="A31" s="31">
        <f t="shared" si="5"/>
        <v>28</v>
      </c>
      <c r="B31" s="40" t="s">
        <v>102</v>
      </c>
      <c r="C31" s="40" t="s">
        <v>75</v>
      </c>
      <c r="D31" s="35" t="s">
        <v>76</v>
      </c>
      <c r="E31" s="34" t="s">
        <v>8</v>
      </c>
      <c r="F31" s="34">
        <v>1</v>
      </c>
      <c r="G31" s="37">
        <f>G5</f>
        <v>5758952</v>
      </c>
      <c r="H31" s="37">
        <f t="shared" ref="H31:H33" si="14">H30</f>
        <v>50</v>
      </c>
      <c r="I31" s="38">
        <f t="shared" si="9"/>
        <v>460720</v>
      </c>
      <c r="J31" s="38">
        <f t="shared" si="0"/>
        <v>6219722</v>
      </c>
      <c r="K31" s="38">
        <f t="shared" si="1"/>
        <v>621972</v>
      </c>
      <c r="L31" s="38">
        <f t="shared" si="2"/>
        <v>118175</v>
      </c>
      <c r="M31" s="38">
        <f t="shared" si="3"/>
        <v>6337897</v>
      </c>
      <c r="N31" s="39">
        <f t="shared" si="4"/>
        <v>6337897</v>
      </c>
      <c r="O31" s="25"/>
      <c r="P31" s="25"/>
    </row>
    <row r="32" spans="1:16" ht="13.5" customHeight="1" x14ac:dyDescent="0.2">
      <c r="A32" s="31">
        <f t="shared" si="5"/>
        <v>29</v>
      </c>
      <c r="B32" s="40" t="s">
        <v>103</v>
      </c>
      <c r="C32" s="40" t="s">
        <v>75</v>
      </c>
      <c r="D32" s="35" t="s">
        <v>76</v>
      </c>
      <c r="E32" s="34" t="s">
        <v>8</v>
      </c>
      <c r="F32" s="34">
        <v>1</v>
      </c>
      <c r="G32" s="37">
        <f>G5</f>
        <v>5758952</v>
      </c>
      <c r="H32" s="37">
        <f t="shared" si="14"/>
        <v>50</v>
      </c>
      <c r="I32" s="38">
        <f t="shared" si="9"/>
        <v>460720</v>
      </c>
      <c r="J32" s="38">
        <f t="shared" si="0"/>
        <v>6219722</v>
      </c>
      <c r="K32" s="38">
        <f t="shared" si="1"/>
        <v>621972</v>
      </c>
      <c r="L32" s="38">
        <f t="shared" si="2"/>
        <v>118175</v>
      </c>
      <c r="M32" s="38">
        <f t="shared" si="3"/>
        <v>6337897</v>
      </c>
      <c r="N32" s="39">
        <f t="shared" si="4"/>
        <v>6337897</v>
      </c>
      <c r="O32" s="25"/>
      <c r="P32" s="25"/>
    </row>
    <row r="33" spans="1:16" ht="13.5" customHeight="1" x14ac:dyDescent="0.2">
      <c r="A33" s="31">
        <f t="shared" si="5"/>
        <v>30</v>
      </c>
      <c r="B33" s="40" t="s">
        <v>104</v>
      </c>
      <c r="C33" s="40" t="s">
        <v>75</v>
      </c>
      <c r="D33" s="34" t="s">
        <v>76</v>
      </c>
      <c r="E33" s="34" t="s">
        <v>8</v>
      </c>
      <c r="F33" s="34">
        <v>1</v>
      </c>
      <c r="G33" s="37">
        <f>G5</f>
        <v>5758952</v>
      </c>
      <c r="H33" s="37">
        <f t="shared" si="14"/>
        <v>50</v>
      </c>
      <c r="I33" s="38">
        <f t="shared" si="9"/>
        <v>460720</v>
      </c>
      <c r="J33" s="38">
        <f t="shared" si="0"/>
        <v>6219722</v>
      </c>
      <c r="K33" s="38">
        <f t="shared" si="1"/>
        <v>621972</v>
      </c>
      <c r="L33" s="38">
        <f t="shared" si="2"/>
        <v>118175</v>
      </c>
      <c r="M33" s="38">
        <f t="shared" si="3"/>
        <v>6337897</v>
      </c>
      <c r="N33" s="39">
        <f t="shared" si="4"/>
        <v>6337897</v>
      </c>
      <c r="O33" s="25"/>
      <c r="P33" s="25"/>
    </row>
    <row r="34" spans="1:16" ht="13.5" customHeight="1" x14ac:dyDescent="0.2">
      <c r="A34" s="31">
        <f t="shared" si="5"/>
        <v>31</v>
      </c>
      <c r="B34" s="40" t="s">
        <v>105</v>
      </c>
      <c r="C34" s="32" t="s">
        <v>71</v>
      </c>
      <c r="D34" s="34" t="s">
        <v>72</v>
      </c>
      <c r="E34" s="34" t="s">
        <v>8</v>
      </c>
      <c r="F34" s="34">
        <v>1</v>
      </c>
      <c r="G34" s="37">
        <f>G4</f>
        <v>19664419</v>
      </c>
      <c r="H34" s="37">
        <v>150</v>
      </c>
      <c r="I34" s="38">
        <f t="shared" si="9"/>
        <v>1573166</v>
      </c>
      <c r="J34" s="38">
        <f t="shared" si="0"/>
        <v>21237735</v>
      </c>
      <c r="K34" s="38">
        <f t="shared" si="1"/>
        <v>2123774</v>
      </c>
      <c r="L34" s="38">
        <f t="shared" si="2"/>
        <v>403517</v>
      </c>
      <c r="M34" s="38">
        <f t="shared" si="3"/>
        <v>21641252</v>
      </c>
      <c r="N34" s="39">
        <f t="shared" si="4"/>
        <v>21641252</v>
      </c>
      <c r="O34" s="25"/>
      <c r="P34" s="25"/>
    </row>
    <row r="35" spans="1:16" ht="15" customHeight="1" x14ac:dyDescent="0.2">
      <c r="A35" s="91"/>
      <c r="B35" s="78"/>
      <c r="C35" s="78"/>
      <c r="D35" s="78"/>
      <c r="E35" s="79"/>
      <c r="F35" s="43">
        <f t="shared" ref="F35" si="15">SUM(F4:F34)</f>
        <v>47</v>
      </c>
      <c r="G35" s="44"/>
      <c r="H35" s="44"/>
      <c r="I35" s="44"/>
      <c r="J35" s="44"/>
      <c r="K35" s="77" t="s">
        <v>106</v>
      </c>
      <c r="L35" s="78"/>
      <c r="M35" s="79"/>
      <c r="N35" s="45">
        <f>SUM(N4:N34)</f>
        <v>913622235</v>
      </c>
      <c r="O35" s="25"/>
      <c r="P35" s="25"/>
    </row>
    <row r="36" spans="1:16" ht="13.5" customHeight="1" x14ac:dyDescent="0.2">
      <c r="A36" s="46"/>
      <c r="B36" s="46"/>
      <c r="C36" s="47"/>
      <c r="D36" s="46"/>
      <c r="E36" s="46"/>
      <c r="F36" s="46"/>
      <c r="G36" s="46"/>
      <c r="H36" s="46"/>
      <c r="I36" s="46"/>
      <c r="J36" s="46"/>
      <c r="K36" s="77" t="s">
        <v>107</v>
      </c>
      <c r="L36" s="78"/>
      <c r="M36" s="79"/>
      <c r="N36" s="48">
        <f>+N35*5</f>
        <v>4568111175</v>
      </c>
      <c r="O36" s="46"/>
      <c r="P36" s="46"/>
    </row>
    <row r="37" spans="1:16" ht="13.5" customHeight="1" x14ac:dyDescent="0.2">
      <c r="A37" s="25"/>
      <c r="B37" s="25"/>
      <c r="C37" s="49"/>
      <c r="D37" s="25"/>
      <c r="E37" s="25"/>
      <c r="F37" s="25"/>
      <c r="G37" s="46"/>
      <c r="H37" s="46"/>
      <c r="I37" s="46"/>
      <c r="J37" s="46"/>
      <c r="K37" s="46"/>
      <c r="L37" s="25"/>
      <c r="M37" s="25"/>
      <c r="N37" s="25"/>
      <c r="O37" s="25"/>
      <c r="P37" s="25"/>
    </row>
    <row r="38" spans="1:16" ht="23" customHeight="1" x14ac:dyDescent="0.2">
      <c r="A38" s="81" t="s">
        <v>108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9"/>
      <c r="O38" s="25"/>
      <c r="P38" s="25"/>
    </row>
    <row r="39" spans="1:16" ht="13.5" customHeight="1" x14ac:dyDescent="0.2">
      <c r="A39" s="26" t="s">
        <v>57</v>
      </c>
      <c r="B39" s="26" t="s">
        <v>55</v>
      </c>
      <c r="C39" s="26" t="s">
        <v>58</v>
      </c>
      <c r="D39" s="26" t="s">
        <v>59</v>
      </c>
      <c r="E39" s="26" t="s">
        <v>60</v>
      </c>
      <c r="F39" s="27" t="s">
        <v>61</v>
      </c>
      <c r="G39" s="28" t="s">
        <v>62</v>
      </c>
      <c r="H39" s="29" t="s">
        <v>63</v>
      </c>
      <c r="I39" s="30" t="s">
        <v>64</v>
      </c>
      <c r="J39" s="26" t="s">
        <v>65</v>
      </c>
      <c r="K39" s="29" t="s">
        <v>66</v>
      </c>
      <c r="L39" s="29" t="s">
        <v>67</v>
      </c>
      <c r="M39" s="29" t="s">
        <v>68</v>
      </c>
      <c r="N39" s="29" t="s">
        <v>69</v>
      </c>
      <c r="O39" s="25"/>
      <c r="P39" s="25"/>
    </row>
    <row r="40" spans="1:16" ht="13.5" customHeight="1" x14ac:dyDescent="0.2">
      <c r="A40" s="31">
        <v>1</v>
      </c>
      <c r="B40" s="32" t="s">
        <v>70</v>
      </c>
      <c r="C40" s="32" t="s">
        <v>71</v>
      </c>
      <c r="D40" s="33" t="s">
        <v>72</v>
      </c>
      <c r="E40" s="33" t="s">
        <v>73</v>
      </c>
      <c r="F40" s="35">
        <v>6</v>
      </c>
      <c r="G40" s="36">
        <f>ROUND(1925996*10.21,0)/30*4</f>
        <v>2621922.5333333332</v>
      </c>
      <c r="H40" s="37">
        <v>150</v>
      </c>
      <c r="I40" s="38">
        <f>ROUND((G40+H40)*10%,0)</f>
        <v>262207</v>
      </c>
      <c r="J40" s="38">
        <f t="shared" ref="J40:J70" si="16">+G40+H40+I40</f>
        <v>2884279.5333333332</v>
      </c>
      <c r="K40" s="38">
        <f t="shared" ref="K40:K70" si="17">ROUND(J40*10%,0)</f>
        <v>288428</v>
      </c>
      <c r="L40" s="38">
        <f t="shared" ref="L40:L70" si="18">ROUND(K40*19%,0)</f>
        <v>54801</v>
      </c>
      <c r="M40" s="38">
        <f t="shared" ref="M40:M70" si="19">+J40+L40</f>
        <v>2939080.5333333332</v>
      </c>
      <c r="N40" s="39">
        <f t="shared" ref="N40:N70" si="20">+ROUND(F40*M40,0)</f>
        <v>17634483</v>
      </c>
      <c r="O40" s="25"/>
      <c r="P40" s="25"/>
    </row>
    <row r="41" spans="1:16" ht="13.5" customHeight="1" x14ac:dyDescent="0.2">
      <c r="A41" s="31">
        <f t="shared" ref="A41:A70" si="21">A40+1</f>
        <v>2</v>
      </c>
      <c r="B41" s="40" t="s">
        <v>74</v>
      </c>
      <c r="C41" s="40" t="s">
        <v>75</v>
      </c>
      <c r="D41" s="35" t="s">
        <v>76</v>
      </c>
      <c r="E41" s="34" t="s">
        <v>8</v>
      </c>
      <c r="F41" s="34">
        <v>1</v>
      </c>
      <c r="G41" s="37">
        <f>ROUND((1925996*10.21*0.4759/13*12)/30*4,0)</f>
        <v>1151790</v>
      </c>
      <c r="H41" s="37">
        <v>50</v>
      </c>
      <c r="I41" s="38">
        <f t="shared" ref="I41:I42" si="22">ROUND((G41+H41)*8%,0)</f>
        <v>92147</v>
      </c>
      <c r="J41" s="38">
        <f t="shared" si="16"/>
        <v>1243987</v>
      </c>
      <c r="K41" s="38">
        <f t="shared" si="17"/>
        <v>124399</v>
      </c>
      <c r="L41" s="38">
        <f t="shared" si="18"/>
        <v>23636</v>
      </c>
      <c r="M41" s="38">
        <f t="shared" si="19"/>
        <v>1267623</v>
      </c>
      <c r="N41" s="39">
        <f t="shared" si="20"/>
        <v>1267623</v>
      </c>
      <c r="O41" s="25"/>
      <c r="P41" s="25"/>
    </row>
    <row r="42" spans="1:16" ht="13.5" customHeight="1" x14ac:dyDescent="0.2">
      <c r="A42" s="31">
        <f t="shared" si="21"/>
        <v>3</v>
      </c>
      <c r="B42" s="40" t="s">
        <v>77</v>
      </c>
      <c r="C42" s="40" t="s">
        <v>75</v>
      </c>
      <c r="D42" s="35" t="s">
        <v>76</v>
      </c>
      <c r="E42" s="34" t="s">
        <v>8</v>
      </c>
      <c r="F42" s="34">
        <v>1</v>
      </c>
      <c r="G42" s="37">
        <f t="shared" ref="G42:H42" si="23">G41</f>
        <v>1151790</v>
      </c>
      <c r="H42" s="37">
        <f t="shared" si="23"/>
        <v>50</v>
      </c>
      <c r="I42" s="38">
        <f t="shared" si="22"/>
        <v>92147</v>
      </c>
      <c r="J42" s="38">
        <f t="shared" si="16"/>
        <v>1243987</v>
      </c>
      <c r="K42" s="38">
        <f t="shared" si="17"/>
        <v>124399</v>
      </c>
      <c r="L42" s="38">
        <f t="shared" si="18"/>
        <v>23636</v>
      </c>
      <c r="M42" s="38">
        <f t="shared" si="19"/>
        <v>1267623</v>
      </c>
      <c r="N42" s="39">
        <f t="shared" si="20"/>
        <v>1267623</v>
      </c>
      <c r="O42" s="25"/>
      <c r="P42" s="41"/>
    </row>
    <row r="43" spans="1:16" ht="13.5" customHeight="1" x14ac:dyDescent="0.2">
      <c r="A43" s="31">
        <f t="shared" si="21"/>
        <v>4</v>
      </c>
      <c r="B43" s="40" t="s">
        <v>78</v>
      </c>
      <c r="C43" s="32" t="s">
        <v>71</v>
      </c>
      <c r="D43" s="34" t="s">
        <v>72</v>
      </c>
      <c r="E43" s="34" t="s">
        <v>79</v>
      </c>
      <c r="F43" s="34">
        <v>3</v>
      </c>
      <c r="G43" s="37">
        <f t="shared" ref="G43:G44" si="24">G40</f>
        <v>2621922.5333333332</v>
      </c>
      <c r="H43" s="37">
        <f>+H40</f>
        <v>150</v>
      </c>
      <c r="I43" s="38">
        <f>ROUND((G43+H43)*10%,0)</f>
        <v>262207</v>
      </c>
      <c r="J43" s="38">
        <f t="shared" si="16"/>
        <v>2884279.5333333332</v>
      </c>
      <c r="K43" s="38">
        <f t="shared" si="17"/>
        <v>288428</v>
      </c>
      <c r="L43" s="38">
        <f t="shared" si="18"/>
        <v>54801</v>
      </c>
      <c r="M43" s="38">
        <f t="shared" si="19"/>
        <v>2939080.5333333332</v>
      </c>
      <c r="N43" s="39">
        <f t="shared" si="20"/>
        <v>8817242</v>
      </c>
      <c r="O43" s="25"/>
      <c r="P43" s="25"/>
    </row>
    <row r="44" spans="1:16" ht="13.5" customHeight="1" x14ac:dyDescent="0.2">
      <c r="A44" s="31">
        <f t="shared" si="21"/>
        <v>5</v>
      </c>
      <c r="B44" s="42" t="s">
        <v>80</v>
      </c>
      <c r="C44" s="40" t="s">
        <v>75</v>
      </c>
      <c r="D44" s="35" t="s">
        <v>76</v>
      </c>
      <c r="E44" s="34" t="s">
        <v>8</v>
      </c>
      <c r="F44" s="34">
        <v>1</v>
      </c>
      <c r="G44" s="37">
        <f t="shared" si="24"/>
        <v>1151790</v>
      </c>
      <c r="H44" s="37">
        <f>H41</f>
        <v>50</v>
      </c>
      <c r="I44" s="38">
        <f t="shared" ref="I44:I70" si="25">ROUND((G44+H44)*8%,0)</f>
        <v>92147</v>
      </c>
      <c r="J44" s="38">
        <f t="shared" si="16"/>
        <v>1243987</v>
      </c>
      <c r="K44" s="38">
        <f t="shared" si="17"/>
        <v>124399</v>
      </c>
      <c r="L44" s="38">
        <f t="shared" si="18"/>
        <v>23636</v>
      </c>
      <c r="M44" s="38">
        <f t="shared" si="19"/>
        <v>1267623</v>
      </c>
      <c r="N44" s="39">
        <f t="shared" si="20"/>
        <v>1267623</v>
      </c>
      <c r="O44" s="25"/>
      <c r="P44" s="25"/>
    </row>
    <row r="45" spans="1:16" ht="13.5" customHeight="1" x14ac:dyDescent="0.2">
      <c r="A45" s="31">
        <f t="shared" si="21"/>
        <v>6</v>
      </c>
      <c r="B45" s="40" t="s">
        <v>81</v>
      </c>
      <c r="C45" s="32" t="s">
        <v>71</v>
      </c>
      <c r="D45" s="34" t="s">
        <v>72</v>
      </c>
      <c r="E45" s="34" t="s">
        <v>8</v>
      </c>
      <c r="F45" s="34">
        <v>1</v>
      </c>
      <c r="G45" s="37">
        <f>G40</f>
        <v>2621922.5333333332</v>
      </c>
      <c r="H45" s="37">
        <f>H43</f>
        <v>150</v>
      </c>
      <c r="I45" s="38">
        <f t="shared" si="25"/>
        <v>209766</v>
      </c>
      <c r="J45" s="38">
        <f t="shared" si="16"/>
        <v>2831838.5333333332</v>
      </c>
      <c r="K45" s="38">
        <f t="shared" si="17"/>
        <v>283184</v>
      </c>
      <c r="L45" s="38">
        <f t="shared" si="18"/>
        <v>53805</v>
      </c>
      <c r="M45" s="38">
        <f t="shared" si="19"/>
        <v>2885643.5333333332</v>
      </c>
      <c r="N45" s="39">
        <f t="shared" si="20"/>
        <v>2885644</v>
      </c>
      <c r="O45" s="25"/>
      <c r="P45" s="25"/>
    </row>
    <row r="46" spans="1:16" ht="13.5" customHeight="1" x14ac:dyDescent="0.2">
      <c r="A46" s="31">
        <f t="shared" si="21"/>
        <v>7</v>
      </c>
      <c r="B46" s="40" t="s">
        <v>82</v>
      </c>
      <c r="C46" s="32" t="s">
        <v>71</v>
      </c>
      <c r="D46" s="34" t="s">
        <v>72</v>
      </c>
      <c r="E46" s="34" t="s">
        <v>8</v>
      </c>
      <c r="F46" s="34">
        <v>3</v>
      </c>
      <c r="G46" s="37">
        <f>G40</f>
        <v>2621922.5333333332</v>
      </c>
      <c r="H46" s="37">
        <f>H43</f>
        <v>150</v>
      </c>
      <c r="I46" s="38">
        <f t="shared" si="25"/>
        <v>209766</v>
      </c>
      <c r="J46" s="38">
        <f t="shared" si="16"/>
        <v>2831838.5333333332</v>
      </c>
      <c r="K46" s="38">
        <f t="shared" si="17"/>
        <v>283184</v>
      </c>
      <c r="L46" s="38">
        <f t="shared" si="18"/>
        <v>53805</v>
      </c>
      <c r="M46" s="38">
        <f t="shared" si="19"/>
        <v>2885643.5333333332</v>
      </c>
      <c r="N46" s="39">
        <f t="shared" si="20"/>
        <v>8656931</v>
      </c>
      <c r="O46" s="25"/>
      <c r="P46" s="25"/>
    </row>
    <row r="47" spans="1:16" ht="13.5" customHeight="1" x14ac:dyDescent="0.2">
      <c r="A47" s="31">
        <f t="shared" si="21"/>
        <v>8</v>
      </c>
      <c r="B47" s="40" t="s">
        <v>83</v>
      </c>
      <c r="C47" s="32" t="s">
        <v>71</v>
      </c>
      <c r="D47" s="34" t="s">
        <v>72</v>
      </c>
      <c r="E47" s="34" t="s">
        <v>8</v>
      </c>
      <c r="F47" s="34">
        <v>1</v>
      </c>
      <c r="G47" s="37">
        <f>G40</f>
        <v>2621922.5333333332</v>
      </c>
      <c r="H47" s="37">
        <f>H43</f>
        <v>150</v>
      </c>
      <c r="I47" s="38">
        <f t="shared" si="25"/>
        <v>209766</v>
      </c>
      <c r="J47" s="38">
        <f t="shared" si="16"/>
        <v>2831838.5333333332</v>
      </c>
      <c r="K47" s="38">
        <f t="shared" si="17"/>
        <v>283184</v>
      </c>
      <c r="L47" s="38">
        <f t="shared" si="18"/>
        <v>53805</v>
      </c>
      <c r="M47" s="38">
        <f t="shared" si="19"/>
        <v>2885643.5333333332</v>
      </c>
      <c r="N47" s="39">
        <f t="shared" si="20"/>
        <v>2885644</v>
      </c>
      <c r="O47" s="25"/>
      <c r="P47" s="25"/>
    </row>
    <row r="48" spans="1:16" ht="13.5" customHeight="1" x14ac:dyDescent="0.2">
      <c r="A48" s="31">
        <f t="shared" si="21"/>
        <v>9</v>
      </c>
      <c r="B48" s="40" t="s">
        <v>84</v>
      </c>
      <c r="C48" s="32" t="s">
        <v>71</v>
      </c>
      <c r="D48" s="34" t="s">
        <v>72</v>
      </c>
      <c r="E48" s="34" t="s">
        <v>8</v>
      </c>
      <c r="F48" s="34">
        <v>2</v>
      </c>
      <c r="G48" s="37">
        <f>G40</f>
        <v>2621922.5333333332</v>
      </c>
      <c r="H48" s="37">
        <f>H43</f>
        <v>150</v>
      </c>
      <c r="I48" s="38">
        <f t="shared" si="25"/>
        <v>209766</v>
      </c>
      <c r="J48" s="38">
        <f t="shared" si="16"/>
        <v>2831838.5333333332</v>
      </c>
      <c r="K48" s="38">
        <f t="shared" si="17"/>
        <v>283184</v>
      </c>
      <c r="L48" s="38">
        <f t="shared" si="18"/>
        <v>53805</v>
      </c>
      <c r="M48" s="38">
        <f t="shared" si="19"/>
        <v>2885643.5333333332</v>
      </c>
      <c r="N48" s="39">
        <f t="shared" si="20"/>
        <v>5771287</v>
      </c>
      <c r="O48" s="25"/>
      <c r="P48" s="25"/>
    </row>
    <row r="49" spans="1:16" ht="13.5" customHeight="1" x14ac:dyDescent="0.2">
      <c r="A49" s="31">
        <f t="shared" si="21"/>
        <v>10</v>
      </c>
      <c r="B49" s="40" t="s">
        <v>85</v>
      </c>
      <c r="C49" s="32" t="s">
        <v>71</v>
      </c>
      <c r="D49" s="34" t="s">
        <v>72</v>
      </c>
      <c r="E49" s="34" t="s">
        <v>8</v>
      </c>
      <c r="F49" s="34">
        <v>2</v>
      </c>
      <c r="G49" s="37">
        <f>G40</f>
        <v>2621922.5333333332</v>
      </c>
      <c r="H49" s="37">
        <f>H43</f>
        <v>150</v>
      </c>
      <c r="I49" s="38">
        <f t="shared" si="25"/>
        <v>209766</v>
      </c>
      <c r="J49" s="38">
        <f t="shared" si="16"/>
        <v>2831838.5333333332</v>
      </c>
      <c r="K49" s="38">
        <f t="shared" si="17"/>
        <v>283184</v>
      </c>
      <c r="L49" s="38">
        <f t="shared" si="18"/>
        <v>53805</v>
      </c>
      <c r="M49" s="38">
        <f t="shared" si="19"/>
        <v>2885643.5333333332</v>
      </c>
      <c r="N49" s="39">
        <f t="shared" si="20"/>
        <v>5771287</v>
      </c>
      <c r="O49" s="25"/>
      <c r="P49" s="25"/>
    </row>
    <row r="50" spans="1:16" ht="13.5" customHeight="1" x14ac:dyDescent="0.2">
      <c r="A50" s="31">
        <f t="shared" si="21"/>
        <v>11</v>
      </c>
      <c r="B50" s="42" t="s">
        <v>86</v>
      </c>
      <c r="C50" s="32" t="s">
        <v>71</v>
      </c>
      <c r="D50" s="34" t="s">
        <v>72</v>
      </c>
      <c r="E50" s="34" t="s">
        <v>8</v>
      </c>
      <c r="F50" s="34">
        <v>2</v>
      </c>
      <c r="G50" s="37">
        <f>G40</f>
        <v>2621922.5333333332</v>
      </c>
      <c r="H50" s="37">
        <f t="shared" ref="H50:H51" si="26">H48</f>
        <v>150</v>
      </c>
      <c r="I50" s="38">
        <f t="shared" si="25"/>
        <v>209766</v>
      </c>
      <c r="J50" s="38">
        <f t="shared" si="16"/>
        <v>2831838.5333333332</v>
      </c>
      <c r="K50" s="38">
        <f t="shared" si="17"/>
        <v>283184</v>
      </c>
      <c r="L50" s="38">
        <f t="shared" si="18"/>
        <v>53805</v>
      </c>
      <c r="M50" s="38">
        <f t="shared" si="19"/>
        <v>2885643.5333333332</v>
      </c>
      <c r="N50" s="39">
        <f t="shared" si="20"/>
        <v>5771287</v>
      </c>
      <c r="O50" s="25"/>
      <c r="P50" s="25"/>
    </row>
    <row r="51" spans="1:16" ht="13.5" customHeight="1" x14ac:dyDescent="0.2">
      <c r="A51" s="31">
        <f t="shared" si="21"/>
        <v>12</v>
      </c>
      <c r="B51" s="40" t="s">
        <v>87</v>
      </c>
      <c r="C51" s="32" t="s">
        <v>71</v>
      </c>
      <c r="D51" s="34" t="s">
        <v>72</v>
      </c>
      <c r="E51" s="34" t="s">
        <v>8</v>
      </c>
      <c r="F51" s="34">
        <v>1</v>
      </c>
      <c r="G51" s="37">
        <f>G40</f>
        <v>2621922.5333333332</v>
      </c>
      <c r="H51" s="37">
        <f t="shared" si="26"/>
        <v>150</v>
      </c>
      <c r="I51" s="38">
        <f t="shared" si="25"/>
        <v>209766</v>
      </c>
      <c r="J51" s="38">
        <f t="shared" si="16"/>
        <v>2831838.5333333332</v>
      </c>
      <c r="K51" s="38">
        <f t="shared" si="17"/>
        <v>283184</v>
      </c>
      <c r="L51" s="38">
        <f t="shared" si="18"/>
        <v>53805</v>
      </c>
      <c r="M51" s="38">
        <f t="shared" si="19"/>
        <v>2885643.5333333332</v>
      </c>
      <c r="N51" s="39">
        <f t="shared" si="20"/>
        <v>2885644</v>
      </c>
      <c r="O51" s="25"/>
      <c r="P51" s="25"/>
    </row>
    <row r="52" spans="1:16" ht="13.5" customHeight="1" x14ac:dyDescent="0.2">
      <c r="A52" s="31">
        <f t="shared" si="21"/>
        <v>13</v>
      </c>
      <c r="B52" s="40" t="s">
        <v>88</v>
      </c>
      <c r="C52" s="32" t="s">
        <v>71</v>
      </c>
      <c r="D52" s="34" t="s">
        <v>72</v>
      </c>
      <c r="E52" s="34" t="s">
        <v>8</v>
      </c>
      <c r="F52" s="34">
        <v>2</v>
      </c>
      <c r="G52" s="37">
        <f>G40</f>
        <v>2621922.5333333332</v>
      </c>
      <c r="H52" s="37">
        <f t="shared" ref="H52:H54" si="27">H49</f>
        <v>150</v>
      </c>
      <c r="I52" s="38">
        <f t="shared" si="25"/>
        <v>209766</v>
      </c>
      <c r="J52" s="38">
        <f t="shared" si="16"/>
        <v>2831838.5333333332</v>
      </c>
      <c r="K52" s="38">
        <f t="shared" si="17"/>
        <v>283184</v>
      </c>
      <c r="L52" s="38">
        <f t="shared" si="18"/>
        <v>53805</v>
      </c>
      <c r="M52" s="38">
        <f t="shared" si="19"/>
        <v>2885643.5333333332</v>
      </c>
      <c r="N52" s="39">
        <f t="shared" si="20"/>
        <v>5771287</v>
      </c>
      <c r="O52" s="25"/>
      <c r="P52" s="25"/>
    </row>
    <row r="53" spans="1:16" ht="13.5" customHeight="1" x14ac:dyDescent="0.2">
      <c r="A53" s="31">
        <f t="shared" si="21"/>
        <v>14</v>
      </c>
      <c r="B53" s="40" t="s">
        <v>89</v>
      </c>
      <c r="C53" s="32" t="s">
        <v>71</v>
      </c>
      <c r="D53" s="34" t="s">
        <v>72</v>
      </c>
      <c r="E53" s="34" t="s">
        <v>8</v>
      </c>
      <c r="F53" s="34">
        <v>1</v>
      </c>
      <c r="G53" s="37">
        <f>G40</f>
        <v>2621922.5333333332</v>
      </c>
      <c r="H53" s="37">
        <f t="shared" si="27"/>
        <v>150</v>
      </c>
      <c r="I53" s="38">
        <f t="shared" si="25"/>
        <v>209766</v>
      </c>
      <c r="J53" s="38">
        <f t="shared" si="16"/>
        <v>2831838.5333333332</v>
      </c>
      <c r="K53" s="38">
        <f t="shared" si="17"/>
        <v>283184</v>
      </c>
      <c r="L53" s="38">
        <f t="shared" si="18"/>
        <v>53805</v>
      </c>
      <c r="M53" s="38">
        <f t="shared" si="19"/>
        <v>2885643.5333333332</v>
      </c>
      <c r="N53" s="39">
        <f t="shared" si="20"/>
        <v>2885644</v>
      </c>
      <c r="O53" s="25"/>
      <c r="P53" s="25"/>
    </row>
    <row r="54" spans="1:16" ht="13.5" customHeight="1" x14ac:dyDescent="0.2">
      <c r="A54" s="31">
        <f t="shared" si="21"/>
        <v>15</v>
      </c>
      <c r="B54" s="42" t="s">
        <v>90</v>
      </c>
      <c r="C54" s="32" t="s">
        <v>71</v>
      </c>
      <c r="D54" s="34" t="s">
        <v>72</v>
      </c>
      <c r="E54" s="34" t="s">
        <v>8</v>
      </c>
      <c r="F54" s="34">
        <v>2</v>
      </c>
      <c r="G54" s="37">
        <f>G40</f>
        <v>2621922.5333333332</v>
      </c>
      <c r="H54" s="37">
        <f t="shared" si="27"/>
        <v>150</v>
      </c>
      <c r="I54" s="38">
        <f t="shared" si="25"/>
        <v>209766</v>
      </c>
      <c r="J54" s="38">
        <f t="shared" si="16"/>
        <v>2831838.5333333332</v>
      </c>
      <c r="K54" s="38">
        <f t="shared" si="17"/>
        <v>283184</v>
      </c>
      <c r="L54" s="38">
        <f t="shared" si="18"/>
        <v>53805</v>
      </c>
      <c r="M54" s="38">
        <f t="shared" si="19"/>
        <v>2885643.5333333332</v>
      </c>
      <c r="N54" s="39">
        <f t="shared" si="20"/>
        <v>5771287</v>
      </c>
      <c r="O54" s="25"/>
      <c r="P54" s="25"/>
    </row>
    <row r="55" spans="1:16" ht="13.5" customHeight="1" x14ac:dyDescent="0.2">
      <c r="A55" s="31">
        <f t="shared" si="21"/>
        <v>16</v>
      </c>
      <c r="B55" s="40" t="s">
        <v>91</v>
      </c>
      <c r="C55" s="32" t="s">
        <v>71</v>
      </c>
      <c r="D55" s="34" t="s">
        <v>72</v>
      </c>
      <c r="E55" s="34" t="s">
        <v>8</v>
      </c>
      <c r="F55" s="34">
        <v>1</v>
      </c>
      <c r="G55" s="37">
        <f>G40</f>
        <v>2621922.5333333332</v>
      </c>
      <c r="H55" s="37">
        <f>H53</f>
        <v>150</v>
      </c>
      <c r="I55" s="38">
        <f t="shared" si="25"/>
        <v>209766</v>
      </c>
      <c r="J55" s="38">
        <f t="shared" si="16"/>
        <v>2831838.5333333332</v>
      </c>
      <c r="K55" s="38">
        <f t="shared" si="17"/>
        <v>283184</v>
      </c>
      <c r="L55" s="38">
        <f t="shared" si="18"/>
        <v>53805</v>
      </c>
      <c r="M55" s="38">
        <f t="shared" si="19"/>
        <v>2885643.5333333332</v>
      </c>
      <c r="N55" s="39">
        <f t="shared" si="20"/>
        <v>2885644</v>
      </c>
      <c r="O55" s="25"/>
      <c r="P55" s="25"/>
    </row>
    <row r="56" spans="1:16" ht="13.5" customHeight="1" x14ac:dyDescent="0.2">
      <c r="A56" s="31">
        <f t="shared" si="21"/>
        <v>17</v>
      </c>
      <c r="B56" s="40" t="s">
        <v>92</v>
      </c>
      <c r="C56" s="32" t="s">
        <v>71</v>
      </c>
      <c r="D56" s="34" t="s">
        <v>72</v>
      </c>
      <c r="E56" s="34" t="s">
        <v>8</v>
      </c>
      <c r="F56" s="34">
        <v>1</v>
      </c>
      <c r="G56" s="37">
        <f>G40</f>
        <v>2621922.5333333332</v>
      </c>
      <c r="H56" s="37">
        <f t="shared" ref="H56:H65" si="28">H53</f>
        <v>150</v>
      </c>
      <c r="I56" s="38">
        <f t="shared" si="25"/>
        <v>209766</v>
      </c>
      <c r="J56" s="38">
        <f t="shared" si="16"/>
        <v>2831838.5333333332</v>
      </c>
      <c r="K56" s="38">
        <f t="shared" si="17"/>
        <v>283184</v>
      </c>
      <c r="L56" s="38">
        <f t="shared" si="18"/>
        <v>53805</v>
      </c>
      <c r="M56" s="38">
        <f t="shared" si="19"/>
        <v>2885643.5333333332</v>
      </c>
      <c r="N56" s="39">
        <f t="shared" si="20"/>
        <v>2885644</v>
      </c>
      <c r="O56" s="25"/>
      <c r="P56" s="25"/>
    </row>
    <row r="57" spans="1:16" ht="13.5" customHeight="1" x14ac:dyDescent="0.2">
      <c r="A57" s="31">
        <f t="shared" si="21"/>
        <v>18</v>
      </c>
      <c r="B57" s="40" t="s">
        <v>93</v>
      </c>
      <c r="C57" s="32" t="s">
        <v>71</v>
      </c>
      <c r="D57" s="34" t="s">
        <v>72</v>
      </c>
      <c r="E57" s="34" t="s">
        <v>8</v>
      </c>
      <c r="F57" s="34">
        <v>1</v>
      </c>
      <c r="G57" s="37">
        <f>G40</f>
        <v>2621922.5333333332</v>
      </c>
      <c r="H57" s="37">
        <f t="shared" si="28"/>
        <v>150</v>
      </c>
      <c r="I57" s="38">
        <f t="shared" si="25"/>
        <v>209766</v>
      </c>
      <c r="J57" s="38">
        <f t="shared" si="16"/>
        <v>2831838.5333333332</v>
      </c>
      <c r="K57" s="38">
        <f t="shared" si="17"/>
        <v>283184</v>
      </c>
      <c r="L57" s="38">
        <f t="shared" si="18"/>
        <v>53805</v>
      </c>
      <c r="M57" s="38">
        <f t="shared" si="19"/>
        <v>2885643.5333333332</v>
      </c>
      <c r="N57" s="39">
        <f t="shared" si="20"/>
        <v>2885644</v>
      </c>
      <c r="O57" s="25"/>
      <c r="P57" s="25"/>
    </row>
    <row r="58" spans="1:16" ht="13.5" customHeight="1" x14ac:dyDescent="0.2">
      <c r="A58" s="31">
        <f t="shared" si="21"/>
        <v>19</v>
      </c>
      <c r="B58" s="40" t="s">
        <v>94</v>
      </c>
      <c r="C58" s="32" t="s">
        <v>71</v>
      </c>
      <c r="D58" s="34" t="s">
        <v>72</v>
      </c>
      <c r="E58" s="34" t="s">
        <v>8</v>
      </c>
      <c r="F58" s="34">
        <v>1</v>
      </c>
      <c r="G58" s="37">
        <f>G40</f>
        <v>2621922.5333333332</v>
      </c>
      <c r="H58" s="37">
        <f t="shared" si="28"/>
        <v>150</v>
      </c>
      <c r="I58" s="38">
        <f t="shared" si="25"/>
        <v>209766</v>
      </c>
      <c r="J58" s="38">
        <f t="shared" si="16"/>
        <v>2831838.5333333332</v>
      </c>
      <c r="K58" s="38">
        <f t="shared" si="17"/>
        <v>283184</v>
      </c>
      <c r="L58" s="38">
        <f t="shared" si="18"/>
        <v>53805</v>
      </c>
      <c r="M58" s="38">
        <f t="shared" si="19"/>
        <v>2885643.5333333332</v>
      </c>
      <c r="N58" s="39">
        <f t="shared" si="20"/>
        <v>2885644</v>
      </c>
      <c r="O58" s="25"/>
      <c r="P58" s="25"/>
    </row>
    <row r="59" spans="1:16" ht="27.75" customHeight="1" x14ac:dyDescent="0.2">
      <c r="A59" s="31">
        <f t="shared" si="21"/>
        <v>20</v>
      </c>
      <c r="B59" s="40" t="s">
        <v>95</v>
      </c>
      <c r="C59" s="32" t="s">
        <v>71</v>
      </c>
      <c r="D59" s="34" t="s">
        <v>72</v>
      </c>
      <c r="E59" s="34" t="s">
        <v>8</v>
      </c>
      <c r="F59" s="34">
        <v>1</v>
      </c>
      <c r="G59" s="37">
        <f>G40</f>
        <v>2621922.5333333332</v>
      </c>
      <c r="H59" s="37">
        <f t="shared" si="28"/>
        <v>150</v>
      </c>
      <c r="I59" s="38">
        <f t="shared" si="25"/>
        <v>209766</v>
      </c>
      <c r="J59" s="38">
        <f t="shared" si="16"/>
        <v>2831838.5333333332</v>
      </c>
      <c r="K59" s="38">
        <f t="shared" si="17"/>
        <v>283184</v>
      </c>
      <c r="L59" s="38">
        <f t="shared" si="18"/>
        <v>53805</v>
      </c>
      <c r="M59" s="38">
        <f t="shared" si="19"/>
        <v>2885643.5333333332</v>
      </c>
      <c r="N59" s="39">
        <f t="shared" si="20"/>
        <v>2885644</v>
      </c>
      <c r="O59" s="25"/>
      <c r="P59" s="25"/>
    </row>
    <row r="60" spans="1:16" ht="27.75" customHeight="1" x14ac:dyDescent="0.2">
      <c r="A60" s="31">
        <f t="shared" si="21"/>
        <v>21</v>
      </c>
      <c r="B60" s="34" t="s">
        <v>96</v>
      </c>
      <c r="C60" s="32" t="s">
        <v>71</v>
      </c>
      <c r="D60" s="34" t="s">
        <v>72</v>
      </c>
      <c r="E60" s="34" t="s">
        <v>8</v>
      </c>
      <c r="F60" s="34">
        <v>1</v>
      </c>
      <c r="G60" s="37">
        <f>G40</f>
        <v>2621922.5333333332</v>
      </c>
      <c r="H60" s="37">
        <f t="shared" si="28"/>
        <v>150</v>
      </c>
      <c r="I60" s="38">
        <f t="shared" si="25"/>
        <v>209766</v>
      </c>
      <c r="J60" s="38">
        <f t="shared" si="16"/>
        <v>2831838.5333333332</v>
      </c>
      <c r="K60" s="38">
        <f t="shared" si="17"/>
        <v>283184</v>
      </c>
      <c r="L60" s="38">
        <f t="shared" si="18"/>
        <v>53805</v>
      </c>
      <c r="M60" s="38">
        <f t="shared" si="19"/>
        <v>2885643.5333333332</v>
      </c>
      <c r="N60" s="39">
        <f t="shared" si="20"/>
        <v>2885644</v>
      </c>
      <c r="O60" s="25"/>
      <c r="P60" s="25"/>
    </row>
    <row r="61" spans="1:16" ht="27.75" customHeight="1" x14ac:dyDescent="0.2">
      <c r="A61" s="31">
        <f t="shared" si="21"/>
        <v>22</v>
      </c>
      <c r="B61" s="34" t="s">
        <v>97</v>
      </c>
      <c r="C61" s="32" t="s">
        <v>71</v>
      </c>
      <c r="D61" s="34" t="s">
        <v>72</v>
      </c>
      <c r="E61" s="34" t="s">
        <v>8</v>
      </c>
      <c r="F61" s="34">
        <v>1</v>
      </c>
      <c r="G61" s="37">
        <f>G40</f>
        <v>2621922.5333333332</v>
      </c>
      <c r="H61" s="37">
        <f t="shared" si="28"/>
        <v>150</v>
      </c>
      <c r="I61" s="38">
        <f t="shared" si="25"/>
        <v>209766</v>
      </c>
      <c r="J61" s="38">
        <f t="shared" si="16"/>
        <v>2831838.5333333332</v>
      </c>
      <c r="K61" s="38">
        <f t="shared" si="17"/>
        <v>283184</v>
      </c>
      <c r="L61" s="38">
        <f t="shared" si="18"/>
        <v>53805</v>
      </c>
      <c r="M61" s="38">
        <f t="shared" si="19"/>
        <v>2885643.5333333332</v>
      </c>
      <c r="N61" s="39">
        <f t="shared" si="20"/>
        <v>2885644</v>
      </c>
      <c r="O61" s="25"/>
      <c r="P61" s="25"/>
    </row>
    <row r="62" spans="1:16" ht="27.75" customHeight="1" x14ac:dyDescent="0.2">
      <c r="A62" s="31">
        <f t="shared" si="21"/>
        <v>23</v>
      </c>
      <c r="B62" s="34" t="s">
        <v>98</v>
      </c>
      <c r="C62" s="32" t="s">
        <v>71</v>
      </c>
      <c r="D62" s="34" t="s">
        <v>72</v>
      </c>
      <c r="E62" s="34" t="s">
        <v>8</v>
      </c>
      <c r="F62" s="34">
        <v>1</v>
      </c>
      <c r="G62" s="37">
        <f>G40</f>
        <v>2621922.5333333332</v>
      </c>
      <c r="H62" s="37">
        <f t="shared" si="28"/>
        <v>150</v>
      </c>
      <c r="I62" s="38">
        <f t="shared" si="25"/>
        <v>209766</v>
      </c>
      <c r="J62" s="38">
        <f t="shared" si="16"/>
        <v>2831838.5333333332</v>
      </c>
      <c r="K62" s="38">
        <f t="shared" si="17"/>
        <v>283184</v>
      </c>
      <c r="L62" s="38">
        <f t="shared" si="18"/>
        <v>53805</v>
      </c>
      <c r="M62" s="38">
        <f t="shared" si="19"/>
        <v>2885643.5333333332</v>
      </c>
      <c r="N62" s="39">
        <f t="shared" si="20"/>
        <v>2885644</v>
      </c>
      <c r="O62" s="25"/>
      <c r="P62" s="25"/>
    </row>
    <row r="63" spans="1:16" ht="27.75" customHeight="1" x14ac:dyDescent="0.2">
      <c r="A63" s="31">
        <f t="shared" si="21"/>
        <v>24</v>
      </c>
      <c r="B63" s="34" t="s">
        <v>99</v>
      </c>
      <c r="C63" s="32" t="s">
        <v>71</v>
      </c>
      <c r="D63" s="34" t="s">
        <v>72</v>
      </c>
      <c r="E63" s="34" t="s">
        <v>8</v>
      </c>
      <c r="F63" s="35">
        <v>3</v>
      </c>
      <c r="G63" s="37">
        <f>G40</f>
        <v>2621922.5333333332</v>
      </c>
      <c r="H63" s="37">
        <f t="shared" si="28"/>
        <v>150</v>
      </c>
      <c r="I63" s="38">
        <f t="shared" si="25"/>
        <v>209766</v>
      </c>
      <c r="J63" s="38">
        <f t="shared" si="16"/>
        <v>2831838.5333333332</v>
      </c>
      <c r="K63" s="38">
        <f t="shared" si="17"/>
        <v>283184</v>
      </c>
      <c r="L63" s="38">
        <f t="shared" si="18"/>
        <v>53805</v>
      </c>
      <c r="M63" s="38">
        <f t="shared" si="19"/>
        <v>2885643.5333333332</v>
      </c>
      <c r="N63" s="39">
        <f t="shared" si="20"/>
        <v>8656931</v>
      </c>
      <c r="O63" s="25"/>
      <c r="P63" s="25"/>
    </row>
    <row r="64" spans="1:16" ht="27.75" customHeight="1" x14ac:dyDescent="0.2">
      <c r="A64" s="31">
        <f t="shared" si="21"/>
        <v>25</v>
      </c>
      <c r="B64" s="34" t="s">
        <v>100</v>
      </c>
      <c r="C64" s="32" t="s">
        <v>71</v>
      </c>
      <c r="D64" s="34" t="s">
        <v>72</v>
      </c>
      <c r="E64" s="34" t="s">
        <v>8</v>
      </c>
      <c r="F64" s="34">
        <v>1</v>
      </c>
      <c r="G64" s="37">
        <f>G40</f>
        <v>2621922.5333333332</v>
      </c>
      <c r="H64" s="37">
        <f t="shared" si="28"/>
        <v>150</v>
      </c>
      <c r="I64" s="38">
        <f t="shared" si="25"/>
        <v>209766</v>
      </c>
      <c r="J64" s="38">
        <f t="shared" si="16"/>
        <v>2831838.5333333332</v>
      </c>
      <c r="K64" s="38">
        <f t="shared" si="17"/>
        <v>283184</v>
      </c>
      <c r="L64" s="38">
        <f t="shared" si="18"/>
        <v>53805</v>
      </c>
      <c r="M64" s="38">
        <f t="shared" si="19"/>
        <v>2885643.5333333332</v>
      </c>
      <c r="N64" s="39">
        <f t="shared" si="20"/>
        <v>2885644</v>
      </c>
      <c r="O64" s="25"/>
      <c r="P64" s="25"/>
    </row>
    <row r="65" spans="1:16" ht="27.75" customHeight="1" x14ac:dyDescent="0.2">
      <c r="A65" s="31">
        <f t="shared" si="21"/>
        <v>26</v>
      </c>
      <c r="B65" s="34" t="s">
        <v>100</v>
      </c>
      <c r="C65" s="32" t="s">
        <v>71</v>
      </c>
      <c r="D65" s="34" t="s">
        <v>72</v>
      </c>
      <c r="E65" s="34" t="s">
        <v>8</v>
      </c>
      <c r="F65" s="34">
        <v>1</v>
      </c>
      <c r="G65" s="37">
        <f t="shared" ref="G65:G66" si="29">G40</f>
        <v>2621922.5333333332</v>
      </c>
      <c r="H65" s="37">
        <f t="shared" si="28"/>
        <v>150</v>
      </c>
      <c r="I65" s="38">
        <f t="shared" si="25"/>
        <v>209766</v>
      </c>
      <c r="J65" s="38">
        <f t="shared" si="16"/>
        <v>2831838.5333333332</v>
      </c>
      <c r="K65" s="38">
        <f t="shared" si="17"/>
        <v>283184</v>
      </c>
      <c r="L65" s="38">
        <f t="shared" si="18"/>
        <v>53805</v>
      </c>
      <c r="M65" s="38">
        <f t="shared" si="19"/>
        <v>2885643.5333333332</v>
      </c>
      <c r="N65" s="39">
        <f t="shared" si="20"/>
        <v>2885644</v>
      </c>
      <c r="O65" s="25"/>
      <c r="P65" s="25"/>
    </row>
    <row r="66" spans="1:16" ht="13.5" customHeight="1" x14ac:dyDescent="0.2">
      <c r="A66" s="31">
        <f t="shared" si="21"/>
        <v>27</v>
      </c>
      <c r="B66" s="35" t="s">
        <v>101</v>
      </c>
      <c r="C66" s="40" t="s">
        <v>75</v>
      </c>
      <c r="D66" s="35" t="s">
        <v>76</v>
      </c>
      <c r="E66" s="34" t="s">
        <v>8</v>
      </c>
      <c r="F66" s="34">
        <v>1</v>
      </c>
      <c r="G66" s="37">
        <f t="shared" si="29"/>
        <v>1151790</v>
      </c>
      <c r="H66" s="37">
        <f>H44</f>
        <v>50</v>
      </c>
      <c r="I66" s="38">
        <f t="shared" si="25"/>
        <v>92147</v>
      </c>
      <c r="J66" s="38">
        <f t="shared" si="16"/>
        <v>1243987</v>
      </c>
      <c r="K66" s="38">
        <f t="shared" si="17"/>
        <v>124399</v>
      </c>
      <c r="L66" s="38">
        <f t="shared" si="18"/>
        <v>23636</v>
      </c>
      <c r="M66" s="38">
        <f t="shared" si="19"/>
        <v>1267623</v>
      </c>
      <c r="N66" s="39">
        <f t="shared" si="20"/>
        <v>1267623</v>
      </c>
      <c r="O66" s="25"/>
      <c r="P66" s="25"/>
    </row>
    <row r="67" spans="1:16" ht="13.5" customHeight="1" x14ac:dyDescent="0.2">
      <c r="A67" s="31">
        <f t="shared" si="21"/>
        <v>28</v>
      </c>
      <c r="B67" s="40" t="s">
        <v>102</v>
      </c>
      <c r="C67" s="40" t="s">
        <v>75</v>
      </c>
      <c r="D67" s="35" t="s">
        <v>76</v>
      </c>
      <c r="E67" s="34" t="s">
        <v>8</v>
      </c>
      <c r="F67" s="34">
        <v>1</v>
      </c>
      <c r="G67" s="37">
        <f>G41</f>
        <v>1151790</v>
      </c>
      <c r="H67" s="37">
        <f t="shared" ref="H67:H69" si="30">H66</f>
        <v>50</v>
      </c>
      <c r="I67" s="38">
        <f t="shared" si="25"/>
        <v>92147</v>
      </c>
      <c r="J67" s="38">
        <f t="shared" si="16"/>
        <v>1243987</v>
      </c>
      <c r="K67" s="38">
        <f t="shared" si="17"/>
        <v>124399</v>
      </c>
      <c r="L67" s="38">
        <f t="shared" si="18"/>
        <v>23636</v>
      </c>
      <c r="M67" s="38">
        <f t="shared" si="19"/>
        <v>1267623</v>
      </c>
      <c r="N67" s="39">
        <f t="shared" si="20"/>
        <v>1267623</v>
      </c>
      <c r="O67" s="25"/>
      <c r="P67" s="25"/>
    </row>
    <row r="68" spans="1:16" ht="13.5" customHeight="1" x14ac:dyDescent="0.2">
      <c r="A68" s="31">
        <f t="shared" si="21"/>
        <v>29</v>
      </c>
      <c r="B68" s="40" t="s">
        <v>103</v>
      </c>
      <c r="C68" s="40" t="s">
        <v>75</v>
      </c>
      <c r="D68" s="35" t="s">
        <v>76</v>
      </c>
      <c r="E68" s="34" t="s">
        <v>8</v>
      </c>
      <c r="F68" s="34">
        <v>1</v>
      </c>
      <c r="G68" s="37">
        <f>G41</f>
        <v>1151790</v>
      </c>
      <c r="H68" s="37">
        <f t="shared" si="30"/>
        <v>50</v>
      </c>
      <c r="I68" s="38">
        <f t="shared" si="25"/>
        <v>92147</v>
      </c>
      <c r="J68" s="38">
        <f t="shared" si="16"/>
        <v>1243987</v>
      </c>
      <c r="K68" s="38">
        <f t="shared" si="17"/>
        <v>124399</v>
      </c>
      <c r="L68" s="38">
        <f t="shared" si="18"/>
        <v>23636</v>
      </c>
      <c r="M68" s="38">
        <f t="shared" si="19"/>
        <v>1267623</v>
      </c>
      <c r="N68" s="39">
        <f t="shared" si="20"/>
        <v>1267623</v>
      </c>
      <c r="O68" s="25"/>
      <c r="P68" s="25"/>
    </row>
    <row r="69" spans="1:16" ht="13.5" customHeight="1" x14ac:dyDescent="0.2">
      <c r="A69" s="31">
        <f t="shared" si="21"/>
        <v>30</v>
      </c>
      <c r="B69" s="40" t="s">
        <v>104</v>
      </c>
      <c r="C69" s="40" t="s">
        <v>75</v>
      </c>
      <c r="D69" s="34" t="s">
        <v>76</v>
      </c>
      <c r="E69" s="34" t="s">
        <v>8</v>
      </c>
      <c r="F69" s="34">
        <v>1</v>
      </c>
      <c r="G69" s="37">
        <f>G41</f>
        <v>1151790</v>
      </c>
      <c r="H69" s="37">
        <f t="shared" si="30"/>
        <v>50</v>
      </c>
      <c r="I69" s="38">
        <f t="shared" si="25"/>
        <v>92147</v>
      </c>
      <c r="J69" s="38">
        <f t="shared" si="16"/>
        <v>1243987</v>
      </c>
      <c r="K69" s="38">
        <f t="shared" si="17"/>
        <v>124399</v>
      </c>
      <c r="L69" s="38">
        <f t="shared" si="18"/>
        <v>23636</v>
      </c>
      <c r="M69" s="38">
        <f t="shared" si="19"/>
        <v>1267623</v>
      </c>
      <c r="N69" s="39">
        <f t="shared" si="20"/>
        <v>1267623</v>
      </c>
      <c r="O69" s="25"/>
      <c r="P69" s="25"/>
    </row>
    <row r="70" spans="1:16" ht="13.5" customHeight="1" x14ac:dyDescent="0.2">
      <c r="A70" s="31">
        <f t="shared" si="21"/>
        <v>31</v>
      </c>
      <c r="B70" s="40" t="s">
        <v>105</v>
      </c>
      <c r="C70" s="32" t="s">
        <v>71</v>
      </c>
      <c r="D70" s="34" t="s">
        <v>72</v>
      </c>
      <c r="E70" s="34" t="s">
        <v>8</v>
      </c>
      <c r="F70" s="34">
        <v>1</v>
      </c>
      <c r="G70" s="37">
        <f>G40</f>
        <v>2621922.5333333332</v>
      </c>
      <c r="H70" s="37">
        <v>150</v>
      </c>
      <c r="I70" s="38">
        <f t="shared" si="25"/>
        <v>209766</v>
      </c>
      <c r="J70" s="38">
        <f t="shared" si="16"/>
        <v>2831838.5333333332</v>
      </c>
      <c r="K70" s="38">
        <f t="shared" si="17"/>
        <v>283184</v>
      </c>
      <c r="L70" s="38">
        <f t="shared" si="18"/>
        <v>53805</v>
      </c>
      <c r="M70" s="38">
        <f t="shared" si="19"/>
        <v>2885643.5333333332</v>
      </c>
      <c r="N70" s="39">
        <f t="shared" si="20"/>
        <v>2885644</v>
      </c>
      <c r="O70" s="25"/>
      <c r="P70" s="25"/>
    </row>
    <row r="71" spans="1:16" ht="15" customHeight="1" x14ac:dyDescent="0.2">
      <c r="A71" s="91"/>
      <c r="B71" s="78"/>
      <c r="C71" s="78"/>
      <c r="D71" s="78"/>
      <c r="E71" s="79"/>
      <c r="F71" s="43">
        <f t="shared" ref="F71" si="31">SUM(F40:F70)</f>
        <v>47</v>
      </c>
      <c r="G71" s="44"/>
      <c r="H71" s="44"/>
      <c r="I71" s="44"/>
      <c r="J71" s="44"/>
      <c r="K71" s="77" t="s">
        <v>109</v>
      </c>
      <c r="L71" s="78"/>
      <c r="M71" s="79"/>
      <c r="N71" s="45">
        <f>SUM(N40:N70)</f>
        <v>124780043</v>
      </c>
      <c r="O71" s="25"/>
      <c r="P71" s="25"/>
    </row>
    <row r="72" spans="1:16" ht="15" customHeight="1" x14ac:dyDescent="0.2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</row>
    <row r="73" spans="1:16" ht="15" customHeight="1" x14ac:dyDescent="0.2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</row>
    <row r="74" spans="1:16" ht="13.5" customHeight="1" x14ac:dyDescent="0.2">
      <c r="A74" s="25"/>
      <c r="B74" s="25"/>
      <c r="C74" s="49"/>
      <c r="D74" s="25"/>
      <c r="E74" s="25"/>
      <c r="F74" s="25"/>
      <c r="G74" s="46"/>
      <c r="H74" s="46"/>
      <c r="I74" s="46"/>
      <c r="J74" s="50" t="s">
        <v>137</v>
      </c>
      <c r="K74" s="51"/>
      <c r="L74" s="51"/>
      <c r="M74" s="52"/>
      <c r="N74" s="51"/>
      <c r="O74" s="25"/>
      <c r="P74" s="25"/>
    </row>
    <row r="75" spans="1:16" ht="13.5" customHeight="1" x14ac:dyDescent="0.2">
      <c r="A75" s="25"/>
      <c r="B75" s="25"/>
      <c r="C75" s="49"/>
      <c r="D75" s="25"/>
      <c r="E75" s="25"/>
      <c r="F75" s="25"/>
      <c r="G75" s="46"/>
      <c r="H75" s="46"/>
      <c r="I75" s="46"/>
      <c r="J75" s="51" t="s">
        <v>110</v>
      </c>
      <c r="K75" s="51"/>
      <c r="L75" s="51"/>
      <c r="M75" s="52"/>
      <c r="N75" s="53">
        <f>+'SEDES EDUCATIVAS'!N34</f>
        <v>1777468164.2666667</v>
      </c>
      <c r="O75" s="25"/>
      <c r="P75" s="25"/>
    </row>
    <row r="76" spans="1:16" ht="13.5" customHeight="1" x14ac:dyDescent="0.2">
      <c r="A76" s="25"/>
      <c r="B76" s="25"/>
      <c r="C76" s="49"/>
      <c r="D76" s="25"/>
      <c r="E76" s="25"/>
      <c r="F76" s="25"/>
      <c r="G76" s="46"/>
      <c r="H76" s="46"/>
      <c r="I76" s="46"/>
      <c r="J76" s="51" t="s">
        <v>111</v>
      </c>
      <c r="K76" s="51"/>
      <c r="L76" s="51"/>
      <c r="M76" s="52"/>
      <c r="N76" s="53">
        <f>+N36+N71</f>
        <v>4692891218</v>
      </c>
      <c r="O76" s="25"/>
      <c r="P76" s="25"/>
    </row>
    <row r="77" spans="1:16" ht="13.5" customHeight="1" x14ac:dyDescent="0.2">
      <c r="A77" s="25"/>
      <c r="B77" s="25"/>
      <c r="C77" s="49"/>
      <c r="D77" s="25"/>
      <c r="E77" s="25"/>
      <c r="F77" s="25"/>
      <c r="G77" s="46"/>
      <c r="H77" s="46"/>
      <c r="I77" s="46"/>
      <c r="J77" s="51" t="s">
        <v>112</v>
      </c>
      <c r="K77" s="51"/>
      <c r="L77" s="51"/>
      <c r="M77" s="52"/>
      <c r="N77" s="53">
        <f>+'CENTRO-DETENCIÓN'!N13</f>
        <v>111091901.336</v>
      </c>
      <c r="O77" s="25"/>
      <c r="P77" s="25"/>
    </row>
    <row r="78" spans="1:16" ht="13.5" customHeight="1" x14ac:dyDescent="0.2">
      <c r="A78" s="25"/>
      <c r="B78" s="25"/>
      <c r="C78" s="49"/>
      <c r="D78" s="25"/>
      <c r="E78" s="25"/>
      <c r="F78" s="25"/>
      <c r="G78" s="46"/>
      <c r="H78" s="46"/>
      <c r="I78" s="46"/>
      <c r="J78" s="92" t="s">
        <v>113</v>
      </c>
      <c r="K78" s="78"/>
      <c r="L78" s="78"/>
      <c r="M78" s="79"/>
      <c r="N78" s="53">
        <f>SUM(N75:N77)</f>
        <v>6581451283.6026669</v>
      </c>
      <c r="O78" s="25"/>
      <c r="P78" s="25"/>
    </row>
    <row r="79" spans="1:16" ht="13.5" customHeight="1" x14ac:dyDescent="0.2">
      <c r="A79" s="25"/>
      <c r="B79" s="25"/>
      <c r="C79" s="49"/>
      <c r="D79" s="25"/>
      <c r="E79" s="25"/>
      <c r="F79" s="25"/>
      <c r="G79" s="46"/>
      <c r="H79" s="46"/>
      <c r="I79" s="46"/>
      <c r="J79" s="46"/>
      <c r="K79" s="46"/>
      <c r="L79" s="25"/>
      <c r="M79" s="25"/>
      <c r="N79" s="25"/>
      <c r="O79" s="25"/>
      <c r="P79" s="25"/>
    </row>
    <row r="80" spans="1:16" ht="13.5" customHeight="1" x14ac:dyDescent="0.2">
      <c r="A80" s="25"/>
      <c r="B80" s="25"/>
      <c r="C80" s="49"/>
      <c r="D80" s="25"/>
      <c r="E80" s="25"/>
      <c r="F80" s="25"/>
      <c r="G80" s="46"/>
      <c r="H80" s="46"/>
      <c r="I80" s="46"/>
      <c r="J80" s="46"/>
      <c r="K80" s="46"/>
      <c r="L80" s="25"/>
      <c r="M80" s="25"/>
      <c r="N80" s="54"/>
      <c r="O80" s="25"/>
      <c r="P80" s="25"/>
    </row>
    <row r="81" spans="1:16" ht="13.5" customHeight="1" x14ac:dyDescent="0.2">
      <c r="A81" s="25"/>
      <c r="B81" s="25"/>
      <c r="C81" s="49"/>
      <c r="D81" s="25"/>
      <c r="E81" s="25"/>
      <c r="F81" s="25"/>
      <c r="G81" s="46"/>
      <c r="H81" s="46"/>
      <c r="I81" s="46"/>
      <c r="J81" s="46"/>
      <c r="K81" s="46"/>
      <c r="L81" s="25"/>
      <c r="M81" s="55"/>
      <c r="N81" s="55"/>
      <c r="O81" s="25"/>
      <c r="P81" s="25"/>
    </row>
    <row r="82" spans="1:16" ht="13.5" customHeight="1" x14ac:dyDescent="0.2">
      <c r="A82" s="25"/>
      <c r="B82" s="25"/>
      <c r="C82" s="49"/>
      <c r="D82" s="25"/>
      <c r="E82" s="25"/>
      <c r="F82" s="25"/>
      <c r="G82" s="46"/>
      <c r="H82" s="46"/>
      <c r="I82" s="46"/>
      <c r="J82" s="46"/>
      <c r="K82" s="46"/>
      <c r="L82" s="25"/>
      <c r="M82" s="55"/>
      <c r="N82" s="55"/>
      <c r="O82" s="25"/>
      <c r="P82" s="25"/>
    </row>
    <row r="83" spans="1:16" ht="13.5" customHeight="1" x14ac:dyDescent="0.2">
      <c r="A83" s="25"/>
      <c r="B83" s="25"/>
      <c r="C83" s="49"/>
      <c r="D83" s="25"/>
      <c r="E83" s="25"/>
      <c r="F83" s="25"/>
      <c r="G83" s="46"/>
      <c r="H83" s="46"/>
      <c r="I83" s="46"/>
      <c r="J83" s="46"/>
      <c r="K83" s="46"/>
      <c r="L83" s="25"/>
      <c r="M83" s="55"/>
      <c r="N83" s="55"/>
      <c r="O83" s="25"/>
      <c r="P83" s="25"/>
    </row>
    <row r="84" spans="1:16" ht="13.5" customHeight="1" x14ac:dyDescent="0.2">
      <c r="A84" s="25"/>
      <c r="B84" s="25"/>
      <c r="C84" s="49"/>
      <c r="D84" s="25"/>
      <c r="E84" s="25"/>
      <c r="F84" s="25"/>
      <c r="G84" s="46"/>
      <c r="H84" s="46"/>
      <c r="I84" s="46"/>
      <c r="J84" s="46"/>
      <c r="K84" s="46"/>
      <c r="L84" s="54"/>
      <c r="M84" s="55"/>
      <c r="N84" s="55"/>
      <c r="O84" s="25"/>
      <c r="P84" s="25"/>
    </row>
    <row r="85" spans="1:16" ht="13.5" customHeight="1" x14ac:dyDescent="0.2">
      <c r="A85" s="25"/>
      <c r="B85" s="25"/>
      <c r="C85" s="49"/>
      <c r="D85" s="25"/>
      <c r="E85" s="25"/>
      <c r="F85" s="25"/>
      <c r="G85" s="46"/>
      <c r="H85" s="46"/>
      <c r="I85" s="46"/>
      <c r="J85" s="46"/>
      <c r="K85" s="46"/>
      <c r="L85" s="25"/>
      <c r="M85" s="55"/>
      <c r="N85" s="55"/>
      <c r="O85" s="25"/>
      <c r="P85" s="25"/>
    </row>
    <row r="86" spans="1:16" ht="13.5" customHeight="1" x14ac:dyDescent="0.2">
      <c r="A86" s="25"/>
      <c r="B86" s="25"/>
      <c r="C86" s="49"/>
      <c r="D86" s="25"/>
      <c r="E86" s="25"/>
      <c r="F86" s="25"/>
      <c r="G86" s="46"/>
      <c r="H86" s="46"/>
      <c r="I86" s="46"/>
      <c r="J86" s="46"/>
      <c r="K86" s="46"/>
      <c r="L86" s="55"/>
      <c r="M86" s="53"/>
      <c r="N86" s="53"/>
      <c r="O86" s="25"/>
      <c r="P86" s="25"/>
    </row>
    <row r="87" spans="1:16" ht="13.5" customHeight="1" x14ac:dyDescent="0.2">
      <c r="A87" s="25"/>
      <c r="B87" s="25"/>
      <c r="C87" s="49"/>
      <c r="D87" s="25"/>
      <c r="E87" s="25"/>
      <c r="F87" s="25"/>
      <c r="G87" s="46"/>
      <c r="H87" s="46"/>
      <c r="I87" s="46"/>
      <c r="J87" s="46"/>
      <c r="K87" s="46"/>
      <c r="L87" s="25"/>
      <c r="M87" s="25"/>
      <c r="N87" s="25"/>
      <c r="O87" s="25"/>
      <c r="P87" s="25"/>
    </row>
    <row r="88" spans="1:16" ht="13.5" customHeight="1" x14ac:dyDescent="0.2">
      <c r="A88" s="25"/>
      <c r="B88" s="25"/>
      <c r="C88" s="49"/>
      <c r="D88" s="25"/>
      <c r="E88" s="25"/>
      <c r="F88" s="25"/>
      <c r="G88" s="46"/>
      <c r="H88" s="46"/>
      <c r="I88" s="46"/>
      <c r="J88" s="46"/>
      <c r="K88" s="46"/>
      <c r="L88" s="25"/>
      <c r="M88" s="25"/>
      <c r="N88" s="54"/>
      <c r="O88" s="25"/>
      <c r="P88" s="25"/>
    </row>
    <row r="89" spans="1:16" ht="13.5" customHeight="1" x14ac:dyDescent="0.2">
      <c r="A89" s="25"/>
      <c r="B89" s="25"/>
      <c r="C89" s="49"/>
      <c r="D89" s="25"/>
      <c r="E89" s="25"/>
      <c r="F89" s="25"/>
      <c r="G89" s="46"/>
      <c r="H89" s="46"/>
      <c r="I89" s="46"/>
      <c r="J89" s="46"/>
      <c r="K89" s="46"/>
      <c r="L89" s="25"/>
      <c r="M89" s="25"/>
      <c r="N89" s="54"/>
      <c r="O89" s="25"/>
      <c r="P89" s="25"/>
    </row>
    <row r="90" spans="1:16" ht="13.5" customHeight="1" x14ac:dyDescent="0.2">
      <c r="A90" s="25"/>
      <c r="B90" s="25"/>
      <c r="C90" s="49"/>
      <c r="D90" s="25"/>
      <c r="E90" s="25"/>
      <c r="F90" s="25"/>
      <c r="G90" s="46"/>
      <c r="H90" s="46"/>
      <c r="I90" s="46"/>
      <c r="J90" s="46"/>
      <c r="K90" s="46"/>
      <c r="L90" s="25"/>
      <c r="M90" s="25"/>
      <c r="N90" s="25"/>
      <c r="O90" s="25"/>
      <c r="P90" s="25"/>
    </row>
    <row r="91" spans="1:16" ht="13.5" customHeight="1" x14ac:dyDescent="0.2">
      <c r="A91" s="25"/>
      <c r="B91" s="25"/>
      <c r="C91" s="49"/>
      <c r="D91" s="25"/>
      <c r="E91" s="25"/>
      <c r="F91" s="25"/>
      <c r="G91" s="46"/>
      <c r="H91" s="46"/>
      <c r="I91" s="46"/>
      <c r="J91" s="46"/>
      <c r="K91" s="46"/>
      <c r="L91" s="25"/>
      <c r="M91" s="25"/>
      <c r="N91" s="25"/>
      <c r="O91" s="25"/>
      <c r="P91" s="25"/>
    </row>
    <row r="92" spans="1:16" ht="13.5" customHeight="1" x14ac:dyDescent="0.2">
      <c r="A92" s="25"/>
      <c r="B92" s="25"/>
      <c r="C92" s="49"/>
      <c r="D92" s="25"/>
      <c r="E92" s="25"/>
      <c r="F92" s="25"/>
      <c r="G92" s="46"/>
      <c r="H92" s="46"/>
      <c r="I92" s="46"/>
      <c r="J92" s="46"/>
      <c r="K92" s="46"/>
      <c r="L92" s="25"/>
      <c r="M92" s="25"/>
      <c r="N92" s="25"/>
      <c r="O92" s="25"/>
      <c r="P92" s="25"/>
    </row>
    <row r="93" spans="1:16" ht="13.5" customHeight="1" x14ac:dyDescent="0.2">
      <c r="A93" s="25"/>
      <c r="B93" s="25"/>
      <c r="C93" s="49"/>
      <c r="D93" s="25"/>
      <c r="E93" s="25"/>
      <c r="F93" s="25"/>
      <c r="G93" s="46"/>
      <c r="H93" s="46"/>
      <c r="I93" s="46"/>
      <c r="J93" s="46"/>
      <c r="K93" s="46"/>
      <c r="L93" s="25"/>
      <c r="M93" s="25"/>
      <c r="N93" s="25"/>
      <c r="O93" s="25"/>
      <c r="P93" s="25"/>
    </row>
    <row r="94" spans="1:16" ht="13.5" customHeight="1" x14ac:dyDescent="0.2">
      <c r="A94" s="25"/>
      <c r="B94" s="25"/>
      <c r="C94" s="49"/>
      <c r="D94" s="25"/>
      <c r="E94" s="25"/>
      <c r="F94" s="25"/>
      <c r="G94" s="46"/>
      <c r="H94" s="46"/>
      <c r="I94" s="46"/>
      <c r="J94" s="46"/>
      <c r="K94" s="46"/>
      <c r="L94" s="25"/>
      <c r="M94" s="25"/>
      <c r="N94" s="25"/>
      <c r="O94" s="25"/>
      <c r="P94" s="25"/>
    </row>
    <row r="95" spans="1:16" ht="13.5" customHeight="1" x14ac:dyDescent="0.2">
      <c r="A95" s="25"/>
      <c r="B95" s="25"/>
      <c r="C95" s="49"/>
      <c r="D95" s="25"/>
      <c r="E95" s="25"/>
      <c r="F95" s="25"/>
      <c r="G95" s="46"/>
      <c r="H95" s="46"/>
      <c r="I95" s="46"/>
      <c r="J95" s="46"/>
      <c r="K95" s="46"/>
      <c r="L95" s="25"/>
      <c r="M95" s="25"/>
      <c r="N95" s="25"/>
      <c r="O95" s="25"/>
      <c r="P95" s="25"/>
    </row>
    <row r="96" spans="1:16" ht="13.5" customHeight="1" x14ac:dyDescent="0.2">
      <c r="A96" s="25"/>
      <c r="B96" s="25"/>
      <c r="C96" s="49"/>
      <c r="D96" s="25"/>
      <c r="E96" s="25"/>
      <c r="F96" s="25"/>
      <c r="G96" s="46"/>
      <c r="H96" s="46"/>
      <c r="I96" s="46"/>
      <c r="J96" s="46"/>
      <c r="K96" s="46"/>
      <c r="L96" s="25"/>
      <c r="M96" s="25"/>
      <c r="N96" s="25"/>
      <c r="O96" s="25"/>
      <c r="P96" s="25"/>
    </row>
    <row r="97" spans="1:16" ht="13.5" customHeight="1" x14ac:dyDescent="0.2">
      <c r="A97" s="25"/>
      <c r="B97" s="25"/>
      <c r="C97" s="49"/>
      <c r="D97" s="25"/>
      <c r="E97" s="25"/>
      <c r="F97" s="25"/>
      <c r="G97" s="46"/>
      <c r="H97" s="46"/>
      <c r="I97" s="46"/>
      <c r="J97" s="46"/>
      <c r="K97" s="46"/>
      <c r="L97" s="25"/>
      <c r="M97" s="25"/>
      <c r="N97" s="25"/>
      <c r="O97" s="25"/>
      <c r="P97" s="25"/>
    </row>
    <row r="98" spans="1:16" ht="13.5" customHeight="1" x14ac:dyDescent="0.2">
      <c r="A98" s="25"/>
      <c r="B98" s="25"/>
      <c r="C98" s="49"/>
      <c r="D98" s="25"/>
      <c r="E98" s="25"/>
      <c r="F98" s="25"/>
      <c r="G98" s="46"/>
      <c r="H98" s="46"/>
      <c r="I98" s="46"/>
      <c r="J98" s="46"/>
      <c r="K98" s="46"/>
      <c r="L98" s="25"/>
      <c r="M98" s="25"/>
      <c r="N98" s="25"/>
      <c r="O98" s="25"/>
      <c r="P98" s="25"/>
    </row>
    <row r="99" spans="1:16" ht="13.5" customHeight="1" x14ac:dyDescent="0.2">
      <c r="A99" s="25"/>
      <c r="B99" s="25"/>
      <c r="C99" s="49"/>
      <c r="D99" s="25"/>
      <c r="E99" s="25"/>
      <c r="F99" s="25"/>
      <c r="G99" s="46"/>
      <c r="H99" s="46"/>
      <c r="I99" s="46"/>
      <c r="J99" s="46"/>
      <c r="K99" s="46"/>
      <c r="L99" s="25"/>
      <c r="M99" s="25"/>
      <c r="N99" s="25"/>
      <c r="O99" s="25"/>
      <c r="P99" s="25"/>
    </row>
    <row r="100" spans="1:16" ht="13.5" customHeight="1" x14ac:dyDescent="0.2">
      <c r="A100" s="25"/>
      <c r="B100" s="25"/>
      <c r="C100" s="49"/>
      <c r="D100" s="25"/>
      <c r="E100" s="25"/>
      <c r="F100" s="25"/>
      <c r="G100" s="46"/>
      <c r="H100" s="46"/>
      <c r="I100" s="46"/>
      <c r="J100" s="46"/>
      <c r="K100" s="46"/>
      <c r="L100" s="25"/>
      <c r="M100" s="25"/>
      <c r="N100" s="25"/>
      <c r="O100" s="25"/>
      <c r="P100" s="25"/>
    </row>
  </sheetData>
  <mergeCells count="9">
    <mergeCell ref="A71:E71"/>
    <mergeCell ref="K71:M71"/>
    <mergeCell ref="K36:M36"/>
    <mergeCell ref="J78:M78"/>
    <mergeCell ref="A1:N1"/>
    <mergeCell ref="A2:N2"/>
    <mergeCell ref="A35:E35"/>
    <mergeCell ref="K35:M35"/>
    <mergeCell ref="A38:N38"/>
  </mergeCells>
  <pageMargins left="0.39370078740157483" right="0.39370078740157483" top="0.74803149606299213" bottom="0.74803149606299213" header="0" footer="0"/>
  <pageSetup scale="6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N100"/>
  <sheetViews>
    <sheetView workbookViewId="0">
      <selection sqref="A1:N34"/>
    </sheetView>
  </sheetViews>
  <sheetFormatPr baseColWidth="10" defaultColWidth="14.5" defaultRowHeight="15" customHeight="1" x14ac:dyDescent="0.2"/>
  <cols>
    <col min="1" max="1" width="3.5" customWidth="1"/>
    <col min="2" max="2" width="27.6640625" customWidth="1"/>
    <col min="3" max="3" width="11.1640625" customWidth="1"/>
    <col min="4" max="4" width="10.5" customWidth="1"/>
    <col min="5" max="5" width="9.33203125" customWidth="1"/>
    <col min="6" max="6" width="11.6640625" customWidth="1"/>
    <col min="7" max="7" width="13.5" customWidth="1"/>
    <col min="8" max="8" width="11.33203125" customWidth="1"/>
    <col min="9" max="9" width="18.6640625" customWidth="1"/>
    <col min="10" max="10" width="19.33203125" customWidth="1"/>
    <col min="11" max="11" width="14" customWidth="1"/>
    <col min="12" max="12" width="12.83203125" customWidth="1"/>
    <col min="13" max="13" width="15.33203125" customWidth="1"/>
    <col min="14" max="14" width="19.1640625" customWidth="1"/>
  </cols>
  <sheetData>
    <row r="1" spans="1:14" ht="22" customHeight="1" x14ac:dyDescent="0.2">
      <c r="A1" s="81" t="s">
        <v>114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9"/>
    </row>
    <row r="2" spans="1:14" ht="27.75" customHeight="1" x14ac:dyDescent="0.2">
      <c r="A2" s="81" t="s">
        <v>56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9"/>
    </row>
    <row r="3" spans="1:14" ht="13.5" customHeight="1" x14ac:dyDescent="0.2">
      <c r="A3" s="26" t="s">
        <v>57</v>
      </c>
      <c r="B3" s="26" t="s">
        <v>115</v>
      </c>
      <c r="C3" s="26" t="s">
        <v>58</v>
      </c>
      <c r="D3" s="26" t="s">
        <v>116</v>
      </c>
      <c r="E3" s="26" t="s">
        <v>60</v>
      </c>
      <c r="F3" s="26" t="s">
        <v>117</v>
      </c>
      <c r="G3" s="29" t="s">
        <v>62</v>
      </c>
      <c r="H3" s="29" t="s">
        <v>63</v>
      </c>
      <c r="I3" s="30" t="s">
        <v>64</v>
      </c>
      <c r="J3" s="26" t="s">
        <v>65</v>
      </c>
      <c r="K3" s="29" t="s">
        <v>66</v>
      </c>
      <c r="L3" s="29" t="s">
        <v>67</v>
      </c>
      <c r="M3" s="29" t="s">
        <v>68</v>
      </c>
      <c r="N3" s="29" t="s">
        <v>118</v>
      </c>
    </row>
    <row r="4" spans="1:14" ht="13.5" customHeight="1" x14ac:dyDescent="0.2">
      <c r="A4" s="31">
        <v>1</v>
      </c>
      <c r="B4" s="56" t="s">
        <v>119</v>
      </c>
      <c r="C4" s="56" t="s">
        <v>71</v>
      </c>
      <c r="D4" s="57" t="s">
        <v>72</v>
      </c>
      <c r="E4" s="57" t="s">
        <v>8</v>
      </c>
      <c r="F4" s="57">
        <v>2</v>
      </c>
      <c r="G4" s="58">
        <f t="shared" ref="G4:G15" si="0">ROUND(1925996*10.21,0)</f>
        <v>19664419</v>
      </c>
      <c r="H4" s="58">
        <v>150</v>
      </c>
      <c r="I4" s="58">
        <f t="shared" ref="I4:I15" si="1">+ROUND((G4+H4)*8%,0)</f>
        <v>1573166</v>
      </c>
      <c r="J4" s="58">
        <f t="shared" ref="J4:J15" si="2">+G4+H4+I4</f>
        <v>21237735</v>
      </c>
      <c r="K4" s="58">
        <f t="shared" ref="K4:K15" si="3">J4*10%</f>
        <v>2123773.5</v>
      </c>
      <c r="L4" s="58">
        <f t="shared" ref="L4:L15" si="4">ROUND(K4*19%,0)</f>
        <v>403517</v>
      </c>
      <c r="M4" s="58">
        <f t="shared" ref="M4:M15" si="5">+J4+L4</f>
        <v>21641252</v>
      </c>
      <c r="N4" s="59">
        <f t="shared" ref="N4:N15" si="6">M4*F4</f>
        <v>43282504</v>
      </c>
    </row>
    <row r="5" spans="1:14" ht="13.5" customHeight="1" x14ac:dyDescent="0.2">
      <c r="A5" s="31">
        <f t="shared" ref="A5:A13" si="7">A4+1</f>
        <v>2</v>
      </c>
      <c r="B5" s="56" t="s">
        <v>120</v>
      </c>
      <c r="C5" s="56" t="s">
        <v>71</v>
      </c>
      <c r="D5" s="57" t="s">
        <v>72</v>
      </c>
      <c r="E5" s="57" t="s">
        <v>8</v>
      </c>
      <c r="F5" s="57">
        <v>1</v>
      </c>
      <c r="G5" s="58">
        <f t="shared" si="0"/>
        <v>19664419</v>
      </c>
      <c r="H5" s="58">
        <v>150</v>
      </c>
      <c r="I5" s="58">
        <f t="shared" si="1"/>
        <v>1573166</v>
      </c>
      <c r="J5" s="58">
        <f t="shared" si="2"/>
        <v>21237735</v>
      </c>
      <c r="K5" s="58">
        <f t="shared" si="3"/>
        <v>2123773.5</v>
      </c>
      <c r="L5" s="58">
        <f t="shared" si="4"/>
        <v>403517</v>
      </c>
      <c r="M5" s="58">
        <f t="shared" si="5"/>
        <v>21641252</v>
      </c>
      <c r="N5" s="59">
        <f t="shared" si="6"/>
        <v>21641252</v>
      </c>
    </row>
    <row r="6" spans="1:14" ht="13.5" customHeight="1" x14ac:dyDescent="0.2">
      <c r="A6" s="31">
        <f t="shared" si="7"/>
        <v>3</v>
      </c>
      <c r="B6" s="56" t="s">
        <v>121</v>
      </c>
      <c r="C6" s="56" t="s">
        <v>71</v>
      </c>
      <c r="D6" s="57" t="s">
        <v>72</v>
      </c>
      <c r="E6" s="57" t="s">
        <v>8</v>
      </c>
      <c r="F6" s="57">
        <v>1</v>
      </c>
      <c r="G6" s="58">
        <f t="shared" si="0"/>
        <v>19664419</v>
      </c>
      <c r="H6" s="58">
        <v>150</v>
      </c>
      <c r="I6" s="58">
        <f t="shared" si="1"/>
        <v>1573166</v>
      </c>
      <c r="J6" s="58">
        <f t="shared" si="2"/>
        <v>21237735</v>
      </c>
      <c r="K6" s="58">
        <f t="shared" si="3"/>
        <v>2123773.5</v>
      </c>
      <c r="L6" s="58">
        <f t="shared" si="4"/>
        <v>403517</v>
      </c>
      <c r="M6" s="58">
        <f t="shared" si="5"/>
        <v>21641252</v>
      </c>
      <c r="N6" s="59">
        <f t="shared" si="6"/>
        <v>21641252</v>
      </c>
    </row>
    <row r="7" spans="1:14" ht="13.5" customHeight="1" x14ac:dyDescent="0.2">
      <c r="A7" s="31">
        <f t="shared" si="7"/>
        <v>4</v>
      </c>
      <c r="B7" s="56" t="s">
        <v>122</v>
      </c>
      <c r="C7" s="56" t="s">
        <v>71</v>
      </c>
      <c r="D7" s="57" t="s">
        <v>72</v>
      </c>
      <c r="E7" s="57" t="s">
        <v>8</v>
      </c>
      <c r="F7" s="57">
        <v>1</v>
      </c>
      <c r="G7" s="58">
        <f t="shared" si="0"/>
        <v>19664419</v>
      </c>
      <c r="H7" s="58">
        <v>150</v>
      </c>
      <c r="I7" s="58">
        <f t="shared" si="1"/>
        <v>1573166</v>
      </c>
      <c r="J7" s="58">
        <f t="shared" si="2"/>
        <v>21237735</v>
      </c>
      <c r="K7" s="58">
        <f t="shared" si="3"/>
        <v>2123773.5</v>
      </c>
      <c r="L7" s="58">
        <f t="shared" si="4"/>
        <v>403517</v>
      </c>
      <c r="M7" s="58">
        <f t="shared" si="5"/>
        <v>21641252</v>
      </c>
      <c r="N7" s="59">
        <f t="shared" si="6"/>
        <v>21641252</v>
      </c>
    </row>
    <row r="8" spans="1:14" ht="13.5" customHeight="1" x14ac:dyDescent="0.2">
      <c r="A8" s="31">
        <f t="shared" si="7"/>
        <v>5</v>
      </c>
      <c r="B8" s="56" t="s">
        <v>123</v>
      </c>
      <c r="C8" s="56" t="s">
        <v>71</v>
      </c>
      <c r="D8" s="57" t="s">
        <v>72</v>
      </c>
      <c r="E8" s="57" t="s">
        <v>8</v>
      </c>
      <c r="F8" s="57">
        <v>2</v>
      </c>
      <c r="G8" s="58">
        <f t="shared" si="0"/>
        <v>19664419</v>
      </c>
      <c r="H8" s="58">
        <v>150</v>
      </c>
      <c r="I8" s="58">
        <f t="shared" si="1"/>
        <v>1573166</v>
      </c>
      <c r="J8" s="58">
        <f t="shared" si="2"/>
        <v>21237735</v>
      </c>
      <c r="K8" s="58">
        <f t="shared" si="3"/>
        <v>2123773.5</v>
      </c>
      <c r="L8" s="58">
        <f t="shared" si="4"/>
        <v>403517</v>
      </c>
      <c r="M8" s="58">
        <f t="shared" si="5"/>
        <v>21641252</v>
      </c>
      <c r="N8" s="59">
        <f t="shared" si="6"/>
        <v>43282504</v>
      </c>
    </row>
    <row r="9" spans="1:14" ht="13.5" customHeight="1" x14ac:dyDescent="0.2">
      <c r="A9" s="31">
        <f t="shared" si="7"/>
        <v>6</v>
      </c>
      <c r="B9" s="56" t="s">
        <v>124</v>
      </c>
      <c r="C9" s="56" t="s">
        <v>71</v>
      </c>
      <c r="D9" s="57" t="s">
        <v>72</v>
      </c>
      <c r="E9" s="57" t="s">
        <v>8</v>
      </c>
      <c r="F9" s="57">
        <v>2</v>
      </c>
      <c r="G9" s="58">
        <f t="shared" si="0"/>
        <v>19664419</v>
      </c>
      <c r="H9" s="58">
        <v>150</v>
      </c>
      <c r="I9" s="58">
        <f t="shared" si="1"/>
        <v>1573166</v>
      </c>
      <c r="J9" s="58">
        <f t="shared" si="2"/>
        <v>21237735</v>
      </c>
      <c r="K9" s="58">
        <f t="shared" si="3"/>
        <v>2123773.5</v>
      </c>
      <c r="L9" s="58">
        <f t="shared" si="4"/>
        <v>403517</v>
      </c>
      <c r="M9" s="58">
        <f t="shared" si="5"/>
        <v>21641252</v>
      </c>
      <c r="N9" s="59">
        <f t="shared" si="6"/>
        <v>43282504</v>
      </c>
    </row>
    <row r="10" spans="1:14" ht="13.5" customHeight="1" x14ac:dyDescent="0.2">
      <c r="A10" s="31">
        <f t="shared" si="7"/>
        <v>7</v>
      </c>
      <c r="B10" s="56" t="s">
        <v>125</v>
      </c>
      <c r="C10" s="56" t="s">
        <v>71</v>
      </c>
      <c r="D10" s="57" t="s">
        <v>72</v>
      </c>
      <c r="E10" s="57" t="s">
        <v>8</v>
      </c>
      <c r="F10" s="57">
        <v>2</v>
      </c>
      <c r="G10" s="58">
        <f t="shared" si="0"/>
        <v>19664419</v>
      </c>
      <c r="H10" s="58">
        <v>150</v>
      </c>
      <c r="I10" s="58">
        <f t="shared" si="1"/>
        <v>1573166</v>
      </c>
      <c r="J10" s="58">
        <f t="shared" si="2"/>
        <v>21237735</v>
      </c>
      <c r="K10" s="58">
        <f t="shared" si="3"/>
        <v>2123773.5</v>
      </c>
      <c r="L10" s="58">
        <f t="shared" si="4"/>
        <v>403517</v>
      </c>
      <c r="M10" s="58">
        <f t="shared" si="5"/>
        <v>21641252</v>
      </c>
      <c r="N10" s="59">
        <f t="shared" si="6"/>
        <v>43282504</v>
      </c>
    </row>
    <row r="11" spans="1:14" ht="13.5" customHeight="1" x14ac:dyDescent="0.2">
      <c r="A11" s="31">
        <f t="shared" si="7"/>
        <v>8</v>
      </c>
      <c r="B11" s="56" t="s">
        <v>126</v>
      </c>
      <c r="C11" s="56" t="s">
        <v>71</v>
      </c>
      <c r="D11" s="57" t="s">
        <v>72</v>
      </c>
      <c r="E11" s="57" t="s">
        <v>8</v>
      </c>
      <c r="F11" s="57">
        <v>1</v>
      </c>
      <c r="G11" s="58">
        <f t="shared" si="0"/>
        <v>19664419</v>
      </c>
      <c r="H11" s="58">
        <v>150</v>
      </c>
      <c r="I11" s="58">
        <f t="shared" si="1"/>
        <v>1573166</v>
      </c>
      <c r="J11" s="58">
        <f t="shared" si="2"/>
        <v>21237735</v>
      </c>
      <c r="K11" s="58">
        <f t="shared" si="3"/>
        <v>2123773.5</v>
      </c>
      <c r="L11" s="58">
        <f t="shared" si="4"/>
        <v>403517</v>
      </c>
      <c r="M11" s="58">
        <f t="shared" si="5"/>
        <v>21641252</v>
      </c>
      <c r="N11" s="59">
        <f t="shared" si="6"/>
        <v>21641252</v>
      </c>
    </row>
    <row r="12" spans="1:14" ht="13.5" customHeight="1" x14ac:dyDescent="0.2">
      <c r="A12" s="31">
        <f t="shared" si="7"/>
        <v>9</v>
      </c>
      <c r="B12" s="56" t="s">
        <v>127</v>
      </c>
      <c r="C12" s="56" t="s">
        <v>71</v>
      </c>
      <c r="D12" s="57" t="s">
        <v>72</v>
      </c>
      <c r="E12" s="57" t="s">
        <v>8</v>
      </c>
      <c r="F12" s="57">
        <v>1</v>
      </c>
      <c r="G12" s="58">
        <f t="shared" si="0"/>
        <v>19664419</v>
      </c>
      <c r="H12" s="58">
        <v>150</v>
      </c>
      <c r="I12" s="58">
        <f t="shared" si="1"/>
        <v>1573166</v>
      </c>
      <c r="J12" s="58">
        <f t="shared" si="2"/>
        <v>21237735</v>
      </c>
      <c r="K12" s="58">
        <f t="shared" si="3"/>
        <v>2123773.5</v>
      </c>
      <c r="L12" s="58">
        <f t="shared" si="4"/>
        <v>403517</v>
      </c>
      <c r="M12" s="58">
        <f t="shared" si="5"/>
        <v>21641252</v>
      </c>
      <c r="N12" s="59">
        <f t="shared" si="6"/>
        <v>21641252</v>
      </c>
    </row>
    <row r="13" spans="1:14" ht="13.5" customHeight="1" x14ac:dyDescent="0.2">
      <c r="A13" s="31">
        <f t="shared" si="7"/>
        <v>10</v>
      </c>
      <c r="B13" s="57" t="s">
        <v>128</v>
      </c>
      <c r="C13" s="56" t="s">
        <v>71</v>
      </c>
      <c r="D13" s="57" t="s">
        <v>72</v>
      </c>
      <c r="E13" s="57" t="s">
        <v>8</v>
      </c>
      <c r="F13" s="57">
        <v>1</v>
      </c>
      <c r="G13" s="58">
        <f t="shared" si="0"/>
        <v>19664419</v>
      </c>
      <c r="H13" s="58">
        <v>150</v>
      </c>
      <c r="I13" s="58">
        <f t="shared" si="1"/>
        <v>1573166</v>
      </c>
      <c r="J13" s="58">
        <f t="shared" si="2"/>
        <v>21237735</v>
      </c>
      <c r="K13" s="58">
        <f t="shared" si="3"/>
        <v>2123773.5</v>
      </c>
      <c r="L13" s="58">
        <f t="shared" si="4"/>
        <v>403517</v>
      </c>
      <c r="M13" s="58">
        <f t="shared" si="5"/>
        <v>21641252</v>
      </c>
      <c r="N13" s="59">
        <f t="shared" si="6"/>
        <v>21641252</v>
      </c>
    </row>
    <row r="14" spans="1:14" ht="13.5" customHeight="1" x14ac:dyDescent="0.2">
      <c r="A14" s="31">
        <v>11</v>
      </c>
      <c r="B14" s="57" t="s">
        <v>129</v>
      </c>
      <c r="C14" s="56" t="s">
        <v>71</v>
      </c>
      <c r="D14" s="57" t="s">
        <v>72</v>
      </c>
      <c r="E14" s="57" t="s">
        <v>8</v>
      </c>
      <c r="F14" s="57">
        <v>1</v>
      </c>
      <c r="G14" s="58">
        <f t="shared" si="0"/>
        <v>19664419</v>
      </c>
      <c r="H14" s="58">
        <v>150</v>
      </c>
      <c r="I14" s="58">
        <f t="shared" si="1"/>
        <v>1573166</v>
      </c>
      <c r="J14" s="58">
        <f t="shared" si="2"/>
        <v>21237735</v>
      </c>
      <c r="K14" s="58">
        <f t="shared" si="3"/>
        <v>2123773.5</v>
      </c>
      <c r="L14" s="58">
        <f t="shared" si="4"/>
        <v>403517</v>
      </c>
      <c r="M14" s="58">
        <f t="shared" si="5"/>
        <v>21641252</v>
      </c>
      <c r="N14" s="59">
        <f t="shared" si="6"/>
        <v>21641252</v>
      </c>
    </row>
    <row r="15" spans="1:14" ht="13.5" customHeight="1" x14ac:dyDescent="0.2">
      <c r="A15" s="31">
        <v>12</v>
      </c>
      <c r="B15" s="56" t="s">
        <v>130</v>
      </c>
      <c r="C15" s="56" t="s">
        <v>71</v>
      </c>
      <c r="D15" s="57" t="s">
        <v>72</v>
      </c>
      <c r="E15" s="57" t="s">
        <v>8</v>
      </c>
      <c r="F15" s="57">
        <v>1</v>
      </c>
      <c r="G15" s="58">
        <f t="shared" si="0"/>
        <v>19664419</v>
      </c>
      <c r="H15" s="58">
        <v>150</v>
      </c>
      <c r="I15" s="58">
        <f t="shared" si="1"/>
        <v>1573166</v>
      </c>
      <c r="J15" s="58">
        <f t="shared" si="2"/>
        <v>21237735</v>
      </c>
      <c r="K15" s="58">
        <f t="shared" si="3"/>
        <v>2123773.5</v>
      </c>
      <c r="L15" s="58">
        <f t="shared" si="4"/>
        <v>403517</v>
      </c>
      <c r="M15" s="58">
        <f t="shared" si="5"/>
        <v>21641252</v>
      </c>
      <c r="N15" s="59">
        <f t="shared" si="6"/>
        <v>21641252</v>
      </c>
    </row>
    <row r="16" spans="1:14" ht="13.5" customHeight="1" x14ac:dyDescent="0.2">
      <c r="A16" s="60"/>
      <c r="B16" s="34"/>
      <c r="C16" s="40"/>
      <c r="D16" s="34"/>
      <c r="E16" s="34"/>
      <c r="F16" s="43">
        <f t="shared" ref="F16" si="8">SUM(F4:F15)</f>
        <v>16</v>
      </c>
      <c r="G16" s="57"/>
      <c r="H16" s="61"/>
      <c r="I16" s="61"/>
      <c r="J16" s="62" t="s">
        <v>106</v>
      </c>
      <c r="K16" s="63"/>
      <c r="L16" s="63"/>
      <c r="M16" s="64"/>
      <c r="N16" s="65">
        <f>SUM(N4:N15)</f>
        <v>346260032</v>
      </c>
    </row>
    <row r="17" spans="1:14" ht="13.5" customHeight="1" x14ac:dyDescent="0.2">
      <c r="A17" s="66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</row>
    <row r="18" spans="1:14" ht="13.5" customHeight="1" x14ac:dyDescent="0.2">
      <c r="A18" s="81" t="s">
        <v>131</v>
      </c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9"/>
    </row>
    <row r="19" spans="1:14" ht="13.5" customHeight="1" x14ac:dyDescent="0.2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</row>
    <row r="20" spans="1:14" ht="13.5" customHeight="1" x14ac:dyDescent="0.2">
      <c r="A20" s="26" t="s">
        <v>57</v>
      </c>
      <c r="B20" s="26" t="s">
        <v>115</v>
      </c>
      <c r="C20" s="26" t="s">
        <v>58</v>
      </c>
      <c r="D20" s="26" t="s">
        <v>116</v>
      </c>
      <c r="E20" s="26" t="s">
        <v>60</v>
      </c>
      <c r="F20" s="26" t="s">
        <v>117</v>
      </c>
      <c r="G20" s="29" t="s">
        <v>62</v>
      </c>
      <c r="H20" s="29" t="s">
        <v>63</v>
      </c>
      <c r="I20" s="30" t="s">
        <v>64</v>
      </c>
      <c r="J20" s="26" t="s">
        <v>65</v>
      </c>
      <c r="K20" s="29" t="s">
        <v>66</v>
      </c>
      <c r="L20" s="29" t="s">
        <v>67</v>
      </c>
      <c r="M20" s="29" t="s">
        <v>68</v>
      </c>
      <c r="N20" s="29" t="s">
        <v>118</v>
      </c>
    </row>
    <row r="21" spans="1:14" ht="13.5" customHeight="1" x14ac:dyDescent="0.2">
      <c r="A21" s="31">
        <v>1</v>
      </c>
      <c r="B21" s="56" t="s">
        <v>119</v>
      </c>
      <c r="C21" s="56" t="s">
        <v>71</v>
      </c>
      <c r="D21" s="57" t="s">
        <v>72</v>
      </c>
      <c r="E21" s="57" t="s">
        <v>8</v>
      </c>
      <c r="F21" s="57">
        <v>2</v>
      </c>
      <c r="G21" s="58">
        <f t="shared" ref="G21:G32" si="9">ROUND(1925996*10.21,0)</f>
        <v>19664419</v>
      </c>
      <c r="H21" s="58">
        <v>150</v>
      </c>
      <c r="I21" s="58">
        <f t="shared" ref="I21:I32" si="10">+ROUND((G21+H21)*8%,0)</f>
        <v>1573166</v>
      </c>
      <c r="J21" s="58">
        <f t="shared" ref="J21:J32" si="11">+G21+H21+I21</f>
        <v>21237735</v>
      </c>
      <c r="K21" s="58">
        <f t="shared" ref="K21:K32" si="12">J21*10%</f>
        <v>2123773.5</v>
      </c>
      <c r="L21" s="58">
        <f t="shared" ref="L21:L32" si="13">ROUND(K21*19%,0)</f>
        <v>403517</v>
      </c>
      <c r="M21" s="58">
        <f t="shared" ref="M21:M32" si="14">+J21+L21</f>
        <v>21641252</v>
      </c>
      <c r="N21" s="59">
        <f t="shared" ref="N21:N32" si="15">M21*F21</f>
        <v>43282504</v>
      </c>
    </row>
    <row r="22" spans="1:14" ht="13.5" customHeight="1" x14ac:dyDescent="0.2">
      <c r="A22" s="31">
        <f t="shared" ref="A22:A30" si="16">A21+1</f>
        <v>2</v>
      </c>
      <c r="B22" s="56" t="s">
        <v>120</v>
      </c>
      <c r="C22" s="56" t="s">
        <v>71</v>
      </c>
      <c r="D22" s="57" t="s">
        <v>72</v>
      </c>
      <c r="E22" s="57" t="s">
        <v>8</v>
      </c>
      <c r="F22" s="57">
        <v>1</v>
      </c>
      <c r="G22" s="58">
        <f t="shared" si="9"/>
        <v>19664419</v>
      </c>
      <c r="H22" s="58">
        <v>150</v>
      </c>
      <c r="I22" s="58">
        <f t="shared" si="10"/>
        <v>1573166</v>
      </c>
      <c r="J22" s="58">
        <f t="shared" si="11"/>
        <v>21237735</v>
      </c>
      <c r="K22" s="58">
        <f t="shared" si="12"/>
        <v>2123773.5</v>
      </c>
      <c r="L22" s="58">
        <f t="shared" si="13"/>
        <v>403517</v>
      </c>
      <c r="M22" s="58">
        <f t="shared" si="14"/>
        <v>21641252</v>
      </c>
      <c r="N22" s="59">
        <f t="shared" si="15"/>
        <v>21641252</v>
      </c>
    </row>
    <row r="23" spans="1:14" ht="13.5" customHeight="1" x14ac:dyDescent="0.2">
      <c r="A23" s="31">
        <f t="shared" si="16"/>
        <v>3</v>
      </c>
      <c r="B23" s="56" t="s">
        <v>121</v>
      </c>
      <c r="C23" s="56" t="s">
        <v>71</v>
      </c>
      <c r="D23" s="57" t="s">
        <v>72</v>
      </c>
      <c r="E23" s="57" t="s">
        <v>8</v>
      </c>
      <c r="F23" s="57">
        <v>1</v>
      </c>
      <c r="G23" s="58">
        <f t="shared" si="9"/>
        <v>19664419</v>
      </c>
      <c r="H23" s="58">
        <v>150</v>
      </c>
      <c r="I23" s="58">
        <f t="shared" si="10"/>
        <v>1573166</v>
      </c>
      <c r="J23" s="58">
        <f t="shared" si="11"/>
        <v>21237735</v>
      </c>
      <c r="K23" s="58">
        <f t="shared" si="12"/>
        <v>2123773.5</v>
      </c>
      <c r="L23" s="58">
        <f t="shared" si="13"/>
        <v>403517</v>
      </c>
      <c r="M23" s="58">
        <f t="shared" si="14"/>
        <v>21641252</v>
      </c>
      <c r="N23" s="59">
        <f t="shared" si="15"/>
        <v>21641252</v>
      </c>
    </row>
    <row r="24" spans="1:14" ht="13.5" customHeight="1" x14ac:dyDescent="0.2">
      <c r="A24" s="31">
        <f t="shared" si="16"/>
        <v>4</v>
      </c>
      <c r="B24" s="56" t="s">
        <v>122</v>
      </c>
      <c r="C24" s="56" t="s">
        <v>71</v>
      </c>
      <c r="D24" s="57" t="s">
        <v>72</v>
      </c>
      <c r="E24" s="57" t="s">
        <v>8</v>
      </c>
      <c r="F24" s="57">
        <v>1</v>
      </c>
      <c r="G24" s="58">
        <f t="shared" si="9"/>
        <v>19664419</v>
      </c>
      <c r="H24" s="58">
        <v>150</v>
      </c>
      <c r="I24" s="58">
        <f t="shared" si="10"/>
        <v>1573166</v>
      </c>
      <c r="J24" s="58">
        <f t="shared" si="11"/>
        <v>21237735</v>
      </c>
      <c r="K24" s="58">
        <f t="shared" si="12"/>
        <v>2123773.5</v>
      </c>
      <c r="L24" s="58">
        <f t="shared" si="13"/>
        <v>403517</v>
      </c>
      <c r="M24" s="58">
        <f t="shared" si="14"/>
        <v>21641252</v>
      </c>
      <c r="N24" s="59">
        <f t="shared" si="15"/>
        <v>21641252</v>
      </c>
    </row>
    <row r="25" spans="1:14" ht="13.5" customHeight="1" x14ac:dyDescent="0.2">
      <c r="A25" s="31">
        <f t="shared" si="16"/>
        <v>5</v>
      </c>
      <c r="B25" s="56" t="s">
        <v>123</v>
      </c>
      <c r="C25" s="56" t="s">
        <v>71</v>
      </c>
      <c r="D25" s="57" t="s">
        <v>72</v>
      </c>
      <c r="E25" s="57" t="s">
        <v>8</v>
      </c>
      <c r="F25" s="57">
        <v>2</v>
      </c>
      <c r="G25" s="58">
        <f t="shared" si="9"/>
        <v>19664419</v>
      </c>
      <c r="H25" s="58">
        <v>150</v>
      </c>
      <c r="I25" s="58">
        <f t="shared" si="10"/>
        <v>1573166</v>
      </c>
      <c r="J25" s="58">
        <f t="shared" si="11"/>
        <v>21237735</v>
      </c>
      <c r="K25" s="58">
        <f t="shared" si="12"/>
        <v>2123773.5</v>
      </c>
      <c r="L25" s="58">
        <f t="shared" si="13"/>
        <v>403517</v>
      </c>
      <c r="M25" s="58">
        <f t="shared" si="14"/>
        <v>21641252</v>
      </c>
      <c r="N25" s="59">
        <f t="shared" si="15"/>
        <v>43282504</v>
      </c>
    </row>
    <row r="26" spans="1:14" ht="13.5" customHeight="1" x14ac:dyDescent="0.2">
      <c r="A26" s="31">
        <f t="shared" si="16"/>
        <v>6</v>
      </c>
      <c r="B26" s="56" t="s">
        <v>124</v>
      </c>
      <c r="C26" s="56" t="s">
        <v>71</v>
      </c>
      <c r="D26" s="57" t="s">
        <v>72</v>
      </c>
      <c r="E26" s="57" t="s">
        <v>8</v>
      </c>
      <c r="F26" s="57">
        <v>2</v>
      </c>
      <c r="G26" s="58">
        <f t="shared" si="9"/>
        <v>19664419</v>
      </c>
      <c r="H26" s="58">
        <v>150</v>
      </c>
      <c r="I26" s="58">
        <f t="shared" si="10"/>
        <v>1573166</v>
      </c>
      <c r="J26" s="58">
        <f t="shared" si="11"/>
        <v>21237735</v>
      </c>
      <c r="K26" s="58">
        <f t="shared" si="12"/>
        <v>2123773.5</v>
      </c>
      <c r="L26" s="58">
        <f t="shared" si="13"/>
        <v>403517</v>
      </c>
      <c r="M26" s="58">
        <f t="shared" si="14"/>
        <v>21641252</v>
      </c>
      <c r="N26" s="59">
        <f t="shared" si="15"/>
        <v>43282504</v>
      </c>
    </row>
    <row r="27" spans="1:14" ht="13.5" customHeight="1" x14ac:dyDescent="0.2">
      <c r="A27" s="31">
        <f t="shared" si="16"/>
        <v>7</v>
      </c>
      <c r="B27" s="56" t="s">
        <v>125</v>
      </c>
      <c r="C27" s="56" t="s">
        <v>71</v>
      </c>
      <c r="D27" s="57" t="s">
        <v>72</v>
      </c>
      <c r="E27" s="57" t="s">
        <v>8</v>
      </c>
      <c r="F27" s="57">
        <v>2</v>
      </c>
      <c r="G27" s="58">
        <f t="shared" si="9"/>
        <v>19664419</v>
      </c>
      <c r="H27" s="58">
        <v>150</v>
      </c>
      <c r="I27" s="58">
        <f t="shared" si="10"/>
        <v>1573166</v>
      </c>
      <c r="J27" s="58">
        <f t="shared" si="11"/>
        <v>21237735</v>
      </c>
      <c r="K27" s="58">
        <f t="shared" si="12"/>
        <v>2123773.5</v>
      </c>
      <c r="L27" s="58">
        <f t="shared" si="13"/>
        <v>403517</v>
      </c>
      <c r="M27" s="58">
        <f t="shared" si="14"/>
        <v>21641252</v>
      </c>
      <c r="N27" s="59">
        <f t="shared" si="15"/>
        <v>43282504</v>
      </c>
    </row>
    <row r="28" spans="1:14" ht="13.5" customHeight="1" x14ac:dyDescent="0.2">
      <c r="A28" s="31">
        <f t="shared" si="16"/>
        <v>8</v>
      </c>
      <c r="B28" s="56" t="s">
        <v>126</v>
      </c>
      <c r="C28" s="56" t="s">
        <v>71</v>
      </c>
      <c r="D28" s="57" t="s">
        <v>72</v>
      </c>
      <c r="E28" s="57" t="s">
        <v>8</v>
      </c>
      <c r="F28" s="57">
        <v>1</v>
      </c>
      <c r="G28" s="58">
        <f t="shared" si="9"/>
        <v>19664419</v>
      </c>
      <c r="H28" s="58">
        <v>150</v>
      </c>
      <c r="I28" s="58">
        <f t="shared" si="10"/>
        <v>1573166</v>
      </c>
      <c r="J28" s="58">
        <f t="shared" si="11"/>
        <v>21237735</v>
      </c>
      <c r="K28" s="58">
        <f t="shared" si="12"/>
        <v>2123773.5</v>
      </c>
      <c r="L28" s="58">
        <f t="shared" si="13"/>
        <v>403517</v>
      </c>
      <c r="M28" s="58">
        <f t="shared" si="14"/>
        <v>21641252</v>
      </c>
      <c r="N28" s="59">
        <f t="shared" si="15"/>
        <v>21641252</v>
      </c>
    </row>
    <row r="29" spans="1:14" ht="13.5" customHeight="1" x14ac:dyDescent="0.2">
      <c r="A29" s="31">
        <f t="shared" si="16"/>
        <v>9</v>
      </c>
      <c r="B29" s="56" t="s">
        <v>127</v>
      </c>
      <c r="C29" s="56" t="s">
        <v>71</v>
      </c>
      <c r="D29" s="57" t="s">
        <v>72</v>
      </c>
      <c r="E29" s="57" t="s">
        <v>8</v>
      </c>
      <c r="F29" s="57">
        <v>1</v>
      </c>
      <c r="G29" s="58">
        <f t="shared" si="9"/>
        <v>19664419</v>
      </c>
      <c r="H29" s="58">
        <v>150</v>
      </c>
      <c r="I29" s="58">
        <f t="shared" si="10"/>
        <v>1573166</v>
      </c>
      <c r="J29" s="58">
        <f t="shared" si="11"/>
        <v>21237735</v>
      </c>
      <c r="K29" s="58">
        <f t="shared" si="12"/>
        <v>2123773.5</v>
      </c>
      <c r="L29" s="58">
        <f t="shared" si="13"/>
        <v>403517</v>
      </c>
      <c r="M29" s="58">
        <f t="shared" si="14"/>
        <v>21641252</v>
      </c>
      <c r="N29" s="59">
        <f t="shared" si="15"/>
        <v>21641252</v>
      </c>
    </row>
    <row r="30" spans="1:14" ht="13.5" customHeight="1" x14ac:dyDescent="0.2">
      <c r="A30" s="31">
        <f t="shared" si="16"/>
        <v>10</v>
      </c>
      <c r="B30" s="57" t="s">
        <v>128</v>
      </c>
      <c r="C30" s="56" t="s">
        <v>71</v>
      </c>
      <c r="D30" s="57" t="s">
        <v>72</v>
      </c>
      <c r="E30" s="57" t="s">
        <v>8</v>
      </c>
      <c r="F30" s="57">
        <v>1</v>
      </c>
      <c r="G30" s="58">
        <f t="shared" si="9"/>
        <v>19664419</v>
      </c>
      <c r="H30" s="58">
        <v>150</v>
      </c>
      <c r="I30" s="58">
        <f t="shared" si="10"/>
        <v>1573166</v>
      </c>
      <c r="J30" s="58">
        <f t="shared" si="11"/>
        <v>21237735</v>
      </c>
      <c r="K30" s="58">
        <f t="shared" si="12"/>
        <v>2123773.5</v>
      </c>
      <c r="L30" s="58">
        <f t="shared" si="13"/>
        <v>403517</v>
      </c>
      <c r="M30" s="58">
        <f t="shared" si="14"/>
        <v>21641252</v>
      </c>
      <c r="N30" s="59">
        <f t="shared" si="15"/>
        <v>21641252</v>
      </c>
    </row>
    <row r="31" spans="1:14" ht="13.5" customHeight="1" x14ac:dyDescent="0.2">
      <c r="A31" s="31">
        <v>11</v>
      </c>
      <c r="B31" s="57" t="s">
        <v>129</v>
      </c>
      <c r="C31" s="56" t="s">
        <v>71</v>
      </c>
      <c r="D31" s="57" t="s">
        <v>72</v>
      </c>
      <c r="E31" s="57" t="s">
        <v>8</v>
      </c>
      <c r="F31" s="57">
        <v>1</v>
      </c>
      <c r="G31" s="58">
        <f t="shared" si="9"/>
        <v>19664419</v>
      </c>
      <c r="H31" s="58">
        <v>150</v>
      </c>
      <c r="I31" s="58">
        <f t="shared" si="10"/>
        <v>1573166</v>
      </c>
      <c r="J31" s="58">
        <f t="shared" si="11"/>
        <v>21237735</v>
      </c>
      <c r="K31" s="58">
        <f t="shared" si="12"/>
        <v>2123773.5</v>
      </c>
      <c r="L31" s="58">
        <f t="shared" si="13"/>
        <v>403517</v>
      </c>
      <c r="M31" s="58">
        <f t="shared" si="14"/>
        <v>21641252</v>
      </c>
      <c r="N31" s="59">
        <f t="shared" si="15"/>
        <v>21641252</v>
      </c>
    </row>
    <row r="32" spans="1:14" ht="13.5" customHeight="1" x14ac:dyDescent="0.2">
      <c r="A32" s="31">
        <v>12</v>
      </c>
      <c r="B32" s="56" t="s">
        <v>130</v>
      </c>
      <c r="C32" s="56" t="s">
        <v>71</v>
      </c>
      <c r="D32" s="57" t="s">
        <v>72</v>
      </c>
      <c r="E32" s="57" t="s">
        <v>8</v>
      </c>
      <c r="F32" s="57">
        <v>1</v>
      </c>
      <c r="G32" s="58">
        <f t="shared" si="9"/>
        <v>19664419</v>
      </c>
      <c r="H32" s="58">
        <v>150</v>
      </c>
      <c r="I32" s="58">
        <f t="shared" si="10"/>
        <v>1573166</v>
      </c>
      <c r="J32" s="58">
        <f t="shared" si="11"/>
        <v>21237735</v>
      </c>
      <c r="K32" s="58">
        <f t="shared" si="12"/>
        <v>2123773.5</v>
      </c>
      <c r="L32" s="58">
        <f t="shared" si="13"/>
        <v>403517</v>
      </c>
      <c r="M32" s="58">
        <f t="shared" si="14"/>
        <v>21641252</v>
      </c>
      <c r="N32" s="59">
        <f t="shared" si="15"/>
        <v>21641252</v>
      </c>
    </row>
    <row r="33" spans="1:14" ht="13.5" customHeight="1" x14ac:dyDescent="0.2">
      <c r="A33" s="60"/>
      <c r="B33" s="34"/>
      <c r="C33" s="40"/>
      <c r="D33" s="34"/>
      <c r="E33" s="34"/>
      <c r="F33" s="43">
        <f>SUM(F20:F32)</f>
        <v>16</v>
      </c>
      <c r="G33" s="57"/>
      <c r="H33" s="61"/>
      <c r="I33" s="61"/>
      <c r="J33" s="62" t="s">
        <v>106</v>
      </c>
      <c r="K33" s="63"/>
      <c r="L33" s="63"/>
      <c r="M33" s="64"/>
      <c r="N33" s="65">
        <f>SUM(N21:N32)/30*4</f>
        <v>46168004.266666666</v>
      </c>
    </row>
    <row r="34" spans="1:14" ht="13.5" customHeight="1" x14ac:dyDescent="0.2">
      <c r="A34" s="61"/>
      <c r="B34" s="61"/>
      <c r="C34" s="67"/>
      <c r="D34" s="61"/>
      <c r="E34" s="61"/>
      <c r="F34" s="61"/>
      <c r="G34" s="61"/>
      <c r="H34" s="61"/>
      <c r="I34" s="61"/>
      <c r="J34" s="77" t="s">
        <v>132</v>
      </c>
      <c r="K34" s="78"/>
      <c r="L34" s="79"/>
      <c r="M34" s="52"/>
      <c r="N34" s="65">
        <f>(+N16*5)+N33</f>
        <v>1777468164.2666667</v>
      </c>
    </row>
    <row r="35" spans="1:14" ht="13.5" customHeight="1" x14ac:dyDescent="0.2">
      <c r="A35" s="61"/>
      <c r="B35" s="61"/>
      <c r="C35" s="67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</row>
    <row r="36" spans="1:14" ht="13.5" customHeight="1" x14ac:dyDescent="0.2">
      <c r="A36" s="61"/>
      <c r="B36" s="61"/>
      <c r="C36" s="67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ht="13.5" customHeight="1" x14ac:dyDescent="0.2">
      <c r="A37" s="61"/>
      <c r="B37" s="61"/>
      <c r="C37" s="67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</row>
    <row r="38" spans="1:14" ht="13.5" customHeight="1" x14ac:dyDescent="0.2">
      <c r="A38" s="61"/>
      <c r="B38" s="61"/>
      <c r="C38" s="67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</row>
    <row r="39" spans="1:14" ht="13.5" customHeight="1" x14ac:dyDescent="0.2">
      <c r="A39" s="61"/>
      <c r="B39" s="61"/>
      <c r="C39" s="67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</row>
    <row r="40" spans="1:14" ht="13.5" customHeight="1" x14ac:dyDescent="0.2">
      <c r="A40" s="61"/>
      <c r="B40" s="61"/>
      <c r="C40" s="67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</row>
    <row r="41" spans="1:14" ht="13.5" customHeight="1" x14ac:dyDescent="0.2">
      <c r="A41" s="61"/>
      <c r="B41" s="61"/>
      <c r="C41" s="67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</row>
    <row r="42" spans="1:14" ht="13.5" customHeight="1" x14ac:dyDescent="0.2">
      <c r="A42" s="61"/>
      <c r="B42" s="61"/>
      <c r="C42" s="67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</row>
    <row r="43" spans="1:14" ht="13.5" customHeight="1" x14ac:dyDescent="0.2">
      <c r="A43" s="61"/>
      <c r="B43" s="61"/>
      <c r="C43" s="67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</row>
    <row r="44" spans="1:14" ht="13.5" customHeight="1" x14ac:dyDescent="0.2">
      <c r="A44" s="61"/>
      <c r="B44" s="61"/>
      <c r="C44" s="67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</row>
    <row r="45" spans="1:14" ht="13.5" customHeight="1" x14ac:dyDescent="0.2">
      <c r="A45" s="61"/>
      <c r="B45" s="61"/>
      <c r="C45" s="67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</row>
    <row r="46" spans="1:14" ht="13.5" customHeight="1" x14ac:dyDescent="0.2">
      <c r="A46" s="61"/>
      <c r="B46" s="61"/>
      <c r="C46" s="67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</row>
    <row r="47" spans="1:14" ht="13.5" customHeight="1" x14ac:dyDescent="0.2">
      <c r="A47" s="61"/>
      <c r="B47" s="61"/>
      <c r="C47" s="67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</row>
    <row r="48" spans="1:14" ht="13.5" customHeight="1" x14ac:dyDescent="0.2">
      <c r="A48" s="61"/>
      <c r="B48" s="61"/>
      <c r="C48" s="67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</row>
    <row r="49" spans="1:14" ht="13.5" customHeight="1" x14ac:dyDescent="0.2">
      <c r="A49" s="61"/>
      <c r="B49" s="61"/>
      <c r="C49" s="67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</row>
    <row r="50" spans="1:14" ht="13.5" customHeight="1" x14ac:dyDescent="0.2">
      <c r="A50" s="61"/>
      <c r="B50" s="61"/>
      <c r="C50" s="67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4" ht="13.5" customHeight="1" x14ac:dyDescent="0.2">
      <c r="A51" s="61"/>
      <c r="B51" s="61"/>
      <c r="C51" s="67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</row>
    <row r="52" spans="1:14" ht="13.5" customHeight="1" x14ac:dyDescent="0.2">
      <c r="A52" s="61"/>
      <c r="B52" s="61"/>
      <c r="C52" s="67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</row>
    <row r="53" spans="1:14" ht="13.5" customHeight="1" x14ac:dyDescent="0.2">
      <c r="A53" s="61"/>
      <c r="B53" s="61"/>
      <c r="C53" s="67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</row>
    <row r="54" spans="1:14" ht="13.5" customHeight="1" x14ac:dyDescent="0.2">
      <c r="A54" s="61"/>
      <c r="B54" s="61"/>
      <c r="C54" s="67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</row>
    <row r="55" spans="1:14" ht="13.5" customHeight="1" x14ac:dyDescent="0.2">
      <c r="A55" s="61"/>
      <c r="B55" s="61"/>
      <c r="C55" s="67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</row>
    <row r="56" spans="1:14" ht="13.5" customHeight="1" x14ac:dyDescent="0.2">
      <c r="A56" s="61"/>
      <c r="B56" s="61"/>
      <c r="C56" s="67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</row>
    <row r="57" spans="1:14" ht="13.5" customHeight="1" x14ac:dyDescent="0.2">
      <c r="A57" s="61"/>
      <c r="B57" s="61"/>
      <c r="C57" s="67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</row>
    <row r="58" spans="1:14" ht="13.5" customHeight="1" x14ac:dyDescent="0.2">
      <c r="A58" s="61"/>
      <c r="B58" s="61"/>
      <c r="C58" s="67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</row>
    <row r="59" spans="1:14" ht="13.5" customHeight="1" x14ac:dyDescent="0.2">
      <c r="A59" s="61"/>
      <c r="B59" s="61"/>
      <c r="C59" s="67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</row>
    <row r="60" spans="1:14" ht="13.5" customHeight="1" x14ac:dyDescent="0.2">
      <c r="A60" s="61"/>
      <c r="B60" s="61"/>
      <c r="C60" s="67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</row>
    <row r="61" spans="1:14" ht="13.5" customHeight="1" x14ac:dyDescent="0.2">
      <c r="A61" s="61"/>
      <c r="B61" s="61"/>
      <c r="C61" s="67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</row>
    <row r="62" spans="1:14" ht="13.5" customHeight="1" x14ac:dyDescent="0.2">
      <c r="A62" s="61"/>
      <c r="B62" s="61"/>
      <c r="C62" s="67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</row>
    <row r="63" spans="1:14" ht="13.5" customHeight="1" x14ac:dyDescent="0.2">
      <c r="A63" s="61"/>
      <c r="B63" s="61"/>
      <c r="C63" s="67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</row>
    <row r="64" spans="1:14" ht="13.5" customHeight="1" x14ac:dyDescent="0.2">
      <c r="A64" s="61"/>
      <c r="B64" s="61"/>
      <c r="C64" s="67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</row>
    <row r="65" spans="1:14" ht="13.5" customHeight="1" x14ac:dyDescent="0.2">
      <c r="A65" s="61"/>
      <c r="B65" s="61"/>
      <c r="C65" s="67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</row>
    <row r="66" spans="1:14" ht="13.5" customHeight="1" x14ac:dyDescent="0.2">
      <c r="A66" s="61"/>
      <c r="B66" s="61"/>
      <c r="C66" s="67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</row>
    <row r="67" spans="1:14" ht="13.5" customHeight="1" x14ac:dyDescent="0.2">
      <c r="A67" s="61"/>
      <c r="B67" s="61"/>
      <c r="C67" s="67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</row>
    <row r="68" spans="1:14" ht="13.5" customHeight="1" x14ac:dyDescent="0.2">
      <c r="A68" s="61"/>
      <c r="B68" s="61"/>
      <c r="C68" s="67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</row>
    <row r="69" spans="1:14" ht="13.5" customHeight="1" x14ac:dyDescent="0.2">
      <c r="A69" s="61"/>
      <c r="B69" s="61"/>
      <c r="C69" s="67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</row>
    <row r="70" spans="1:14" ht="13.5" customHeight="1" x14ac:dyDescent="0.2">
      <c r="A70" s="61"/>
      <c r="B70" s="61"/>
      <c r="C70" s="67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</row>
    <row r="71" spans="1:14" ht="13.5" customHeight="1" x14ac:dyDescent="0.2">
      <c r="A71" s="61"/>
      <c r="B71" s="61"/>
      <c r="C71" s="67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</row>
    <row r="72" spans="1:14" ht="13.5" customHeight="1" x14ac:dyDescent="0.2">
      <c r="A72" s="61"/>
      <c r="B72" s="61"/>
      <c r="C72" s="67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</row>
    <row r="73" spans="1:14" ht="13.5" customHeight="1" x14ac:dyDescent="0.2">
      <c r="A73" s="61"/>
      <c r="B73" s="61"/>
      <c r="C73" s="67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</row>
    <row r="74" spans="1:14" ht="13.5" customHeight="1" x14ac:dyDescent="0.2">
      <c r="A74" s="61"/>
      <c r="B74" s="61"/>
      <c r="C74" s="67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</row>
    <row r="75" spans="1:14" ht="13.5" customHeight="1" x14ac:dyDescent="0.2">
      <c r="A75" s="61"/>
      <c r="B75" s="61"/>
      <c r="C75" s="67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</row>
    <row r="76" spans="1:14" ht="13.5" customHeight="1" x14ac:dyDescent="0.2">
      <c r="A76" s="61"/>
      <c r="B76" s="61"/>
      <c r="C76" s="67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</row>
    <row r="77" spans="1:14" ht="13.5" customHeight="1" x14ac:dyDescent="0.2">
      <c r="A77" s="61"/>
      <c r="B77" s="61"/>
      <c r="C77" s="67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</row>
    <row r="78" spans="1:14" ht="13.5" customHeight="1" x14ac:dyDescent="0.2">
      <c r="A78" s="61"/>
      <c r="B78" s="61"/>
      <c r="C78" s="67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</row>
    <row r="79" spans="1:14" ht="13.5" customHeight="1" x14ac:dyDescent="0.2">
      <c r="A79" s="61"/>
      <c r="B79" s="61"/>
      <c r="C79" s="67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</row>
    <row r="80" spans="1:14" ht="13.5" customHeight="1" x14ac:dyDescent="0.2">
      <c r="A80" s="61"/>
      <c r="B80" s="61"/>
      <c r="C80" s="67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</row>
    <row r="81" spans="1:14" ht="13.5" customHeight="1" x14ac:dyDescent="0.2">
      <c r="A81" s="61"/>
      <c r="B81" s="61"/>
      <c r="C81" s="67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</row>
    <row r="82" spans="1:14" ht="13.5" customHeight="1" x14ac:dyDescent="0.2">
      <c r="A82" s="61"/>
      <c r="B82" s="61"/>
      <c r="C82" s="67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</row>
    <row r="83" spans="1:14" ht="13.5" customHeight="1" x14ac:dyDescent="0.2">
      <c r="A83" s="61"/>
      <c r="B83" s="61"/>
      <c r="C83" s="67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</row>
    <row r="84" spans="1:14" ht="13.5" customHeight="1" x14ac:dyDescent="0.2">
      <c r="A84" s="61"/>
      <c r="B84" s="61"/>
      <c r="C84" s="67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</row>
    <row r="85" spans="1:14" ht="13.5" customHeight="1" x14ac:dyDescent="0.2">
      <c r="A85" s="61"/>
      <c r="B85" s="61"/>
      <c r="C85" s="67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</row>
    <row r="86" spans="1:14" ht="13.5" customHeight="1" x14ac:dyDescent="0.2">
      <c r="A86" s="61"/>
      <c r="B86" s="61"/>
      <c r="C86" s="67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</row>
    <row r="87" spans="1:14" ht="13.5" customHeight="1" x14ac:dyDescent="0.2">
      <c r="A87" s="61"/>
      <c r="B87" s="61"/>
      <c r="C87" s="67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</row>
    <row r="88" spans="1:14" ht="13.5" customHeight="1" x14ac:dyDescent="0.2">
      <c r="A88" s="61"/>
      <c r="B88" s="61"/>
      <c r="C88" s="67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</row>
    <row r="89" spans="1:14" ht="13.5" customHeight="1" x14ac:dyDescent="0.2">
      <c r="A89" s="61"/>
      <c r="B89" s="61"/>
      <c r="C89" s="67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</row>
    <row r="90" spans="1:14" ht="13.5" customHeight="1" x14ac:dyDescent="0.2">
      <c r="A90" s="61"/>
      <c r="B90" s="61"/>
      <c r="C90" s="67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</row>
    <row r="91" spans="1:14" ht="13.5" customHeight="1" x14ac:dyDescent="0.2">
      <c r="A91" s="61"/>
      <c r="B91" s="61"/>
      <c r="C91" s="67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</row>
    <row r="92" spans="1:14" ht="13.5" customHeight="1" x14ac:dyDescent="0.2">
      <c r="A92" s="61"/>
      <c r="B92" s="61"/>
      <c r="C92" s="67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</row>
    <row r="93" spans="1:14" ht="13.5" customHeight="1" x14ac:dyDescent="0.2">
      <c r="A93" s="61"/>
      <c r="B93" s="61"/>
      <c r="C93" s="67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</row>
    <row r="94" spans="1:14" ht="13.5" customHeight="1" x14ac:dyDescent="0.2">
      <c r="A94" s="61"/>
      <c r="B94" s="61"/>
      <c r="C94" s="67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</row>
    <row r="95" spans="1:14" ht="13.5" customHeight="1" x14ac:dyDescent="0.2">
      <c r="A95" s="61"/>
      <c r="B95" s="61"/>
      <c r="C95" s="67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</row>
    <row r="96" spans="1:14" ht="13.5" customHeight="1" x14ac:dyDescent="0.2">
      <c r="A96" s="61"/>
      <c r="B96" s="61"/>
      <c r="C96" s="67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</row>
    <row r="97" spans="1:14" ht="13.5" customHeight="1" x14ac:dyDescent="0.2">
      <c r="A97" s="61"/>
      <c r="B97" s="61"/>
      <c r="C97" s="67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</row>
    <row r="98" spans="1:14" ht="13.5" customHeight="1" x14ac:dyDescent="0.2">
      <c r="A98" s="61"/>
      <c r="B98" s="61"/>
      <c r="C98" s="67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</row>
    <row r="99" spans="1:14" ht="13.5" customHeight="1" x14ac:dyDescent="0.2">
      <c r="A99" s="61"/>
      <c r="B99" s="61"/>
      <c r="C99" s="67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</row>
    <row r="100" spans="1:14" ht="13.5" customHeight="1" x14ac:dyDescent="0.2">
      <c r="A100" s="61"/>
      <c r="B100" s="61"/>
      <c r="C100" s="67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</row>
  </sheetData>
  <mergeCells count="4">
    <mergeCell ref="J34:L34"/>
    <mergeCell ref="A1:N1"/>
    <mergeCell ref="A2:N2"/>
    <mergeCell ref="A18:N18"/>
  </mergeCells>
  <pageMargins left="0.39370078740157483" right="0.39370078740157483" top="0.74803149606299213" bottom="0.74803149606299213" header="0" footer="0"/>
  <pageSetup scale="62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O100"/>
  <sheetViews>
    <sheetView workbookViewId="0">
      <selection sqref="A1:N13"/>
    </sheetView>
  </sheetViews>
  <sheetFormatPr baseColWidth="10" defaultColWidth="14.5" defaultRowHeight="15" customHeight="1" x14ac:dyDescent="0.2"/>
  <cols>
    <col min="1" max="1" width="3" customWidth="1"/>
    <col min="2" max="2" width="20" customWidth="1"/>
    <col min="3" max="3" width="14" customWidth="1"/>
    <col min="4" max="5" width="12.5" customWidth="1"/>
    <col min="6" max="6" width="14.1640625" customWidth="1"/>
    <col min="7" max="7" width="11.1640625" customWidth="1"/>
    <col min="8" max="8" width="8.33203125" customWidth="1"/>
    <col min="9" max="9" width="14.5" customWidth="1"/>
    <col min="10" max="10" width="13.6640625" customWidth="1"/>
    <col min="11" max="11" width="10.1640625" customWidth="1"/>
    <col min="12" max="12" width="8.6640625" customWidth="1"/>
    <col min="13" max="13" width="17.5" customWidth="1"/>
    <col min="14" max="14" width="16.6640625" customWidth="1"/>
    <col min="15" max="15" width="10.83203125" customWidth="1"/>
  </cols>
  <sheetData>
    <row r="1" spans="1:15" ht="28" customHeight="1" x14ac:dyDescent="0.35">
      <c r="A1" s="80" t="s">
        <v>133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9"/>
      <c r="O1" s="68"/>
    </row>
    <row r="2" spans="1:15" ht="27.75" customHeight="1" x14ac:dyDescent="0.2">
      <c r="A2" s="81" t="s">
        <v>56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9"/>
      <c r="O2" s="68"/>
    </row>
    <row r="3" spans="1:15" ht="13.5" customHeight="1" x14ac:dyDescent="0.2">
      <c r="A3" s="26" t="s">
        <v>57</v>
      </c>
      <c r="B3" s="26" t="s">
        <v>134</v>
      </c>
      <c r="C3" s="26" t="s">
        <v>58</v>
      </c>
      <c r="D3" s="26" t="s">
        <v>116</v>
      </c>
      <c r="E3" s="26" t="s">
        <v>60</v>
      </c>
      <c r="F3" s="26" t="s">
        <v>117</v>
      </c>
      <c r="G3" s="29" t="s">
        <v>62</v>
      </c>
      <c r="H3" s="29" t="s">
        <v>63</v>
      </c>
      <c r="I3" s="30" t="s">
        <v>64</v>
      </c>
      <c r="J3" s="26" t="s">
        <v>65</v>
      </c>
      <c r="K3" s="29" t="s">
        <v>66</v>
      </c>
      <c r="L3" s="29" t="s">
        <v>67</v>
      </c>
      <c r="M3" s="29" t="s">
        <v>68</v>
      </c>
      <c r="N3" s="29" t="s">
        <v>118</v>
      </c>
      <c r="O3" s="66"/>
    </row>
    <row r="4" spans="1:15" ht="13.5" customHeight="1" x14ac:dyDescent="0.2">
      <c r="A4" s="31">
        <v>1</v>
      </c>
      <c r="B4" s="56" t="s">
        <v>135</v>
      </c>
      <c r="C4" s="56" t="s">
        <v>71</v>
      </c>
      <c r="D4" s="57" t="s">
        <v>72</v>
      </c>
      <c r="E4" s="57" t="s">
        <v>8</v>
      </c>
      <c r="F4" s="57">
        <v>1</v>
      </c>
      <c r="G4" s="58">
        <f>ROUND(1925996*10.21,0)</f>
        <v>19664419</v>
      </c>
      <c r="H4" s="58">
        <v>150</v>
      </c>
      <c r="I4" s="58">
        <f>+(G4+H4)*8%</f>
        <v>1573165.52</v>
      </c>
      <c r="J4" s="58">
        <f>+G4+H4+I4</f>
        <v>21237734.52</v>
      </c>
      <c r="K4" s="58">
        <f>J4*10%</f>
        <v>2123773.452</v>
      </c>
      <c r="L4" s="58">
        <f>ROUND(K4*19%,0)</f>
        <v>403517</v>
      </c>
      <c r="M4" s="58">
        <f>+J4+L4</f>
        <v>21641251.52</v>
      </c>
      <c r="N4" s="59">
        <f>M4*F4</f>
        <v>21641251.52</v>
      </c>
      <c r="O4" s="68"/>
    </row>
    <row r="5" spans="1:15" ht="14.25" customHeight="1" x14ac:dyDescent="0.2">
      <c r="A5" s="69"/>
      <c r="B5" s="34"/>
      <c r="C5" s="40"/>
      <c r="D5" s="34"/>
      <c r="E5" s="34"/>
      <c r="F5" s="70">
        <f t="shared" ref="F5" si="0">SUM(F4)</f>
        <v>1</v>
      </c>
      <c r="G5" s="57"/>
      <c r="H5" s="77" t="s">
        <v>106</v>
      </c>
      <c r="I5" s="78"/>
      <c r="J5" s="78"/>
      <c r="K5" s="78"/>
      <c r="L5" s="78"/>
      <c r="M5" s="79"/>
      <c r="N5" s="65">
        <f>SUM(N4)</f>
        <v>21641251.52</v>
      </c>
      <c r="O5" s="71"/>
    </row>
    <row r="6" spans="1:15" ht="14.25" customHeight="1" x14ac:dyDescent="0.2">
      <c r="A6" s="68"/>
      <c r="B6" s="68"/>
      <c r="C6" s="72"/>
      <c r="D6" s="68"/>
      <c r="E6" s="68"/>
      <c r="F6" s="68"/>
      <c r="G6" s="68"/>
      <c r="H6" s="74" t="s">
        <v>136</v>
      </c>
      <c r="I6" s="75"/>
      <c r="J6" s="75"/>
      <c r="K6" s="75"/>
      <c r="L6" s="75"/>
      <c r="M6" s="76"/>
      <c r="N6" s="73">
        <f>ROUND(N5/30*150,0)</f>
        <v>108206258</v>
      </c>
      <c r="O6" s="68"/>
    </row>
    <row r="7" spans="1:15" ht="14.25" customHeight="1" x14ac:dyDescent="0.2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</row>
    <row r="8" spans="1:15" ht="13.5" customHeight="1" x14ac:dyDescent="0.2">
      <c r="A8" s="68"/>
      <c r="B8" s="68"/>
      <c r="C8" s="72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</row>
    <row r="9" spans="1:15" ht="21" customHeight="1" x14ac:dyDescent="0.2">
      <c r="A9" s="81" t="s">
        <v>131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9"/>
      <c r="O9" s="68"/>
    </row>
    <row r="10" spans="1:15" ht="13.5" customHeight="1" x14ac:dyDescent="0.2">
      <c r="A10" s="26" t="s">
        <v>57</v>
      </c>
      <c r="B10" s="26" t="s">
        <v>134</v>
      </c>
      <c r="C10" s="26" t="s">
        <v>58</v>
      </c>
      <c r="D10" s="26" t="s">
        <v>116</v>
      </c>
      <c r="E10" s="26" t="s">
        <v>60</v>
      </c>
      <c r="F10" s="26" t="s">
        <v>117</v>
      </c>
      <c r="G10" s="29" t="s">
        <v>62</v>
      </c>
      <c r="H10" s="29" t="s">
        <v>63</v>
      </c>
      <c r="I10" s="30" t="s">
        <v>64</v>
      </c>
      <c r="J10" s="26" t="s">
        <v>65</v>
      </c>
      <c r="K10" s="29" t="s">
        <v>66</v>
      </c>
      <c r="L10" s="29" t="s">
        <v>67</v>
      </c>
      <c r="M10" s="29" t="s">
        <v>68</v>
      </c>
      <c r="N10" s="29" t="s">
        <v>118</v>
      </c>
      <c r="O10" s="66"/>
    </row>
    <row r="11" spans="1:15" ht="13.5" customHeight="1" x14ac:dyDescent="0.2">
      <c r="A11" s="31">
        <v>1</v>
      </c>
      <c r="B11" s="56" t="s">
        <v>135</v>
      </c>
      <c r="C11" s="56" t="s">
        <v>71</v>
      </c>
      <c r="D11" s="57" t="s">
        <v>72</v>
      </c>
      <c r="E11" s="57" t="s">
        <v>8</v>
      </c>
      <c r="F11" s="57">
        <v>1</v>
      </c>
      <c r="G11" s="58">
        <f>ROUND(1925996*10.21,0)/30*4</f>
        <v>2621922.5333333332</v>
      </c>
      <c r="H11" s="58">
        <v>150</v>
      </c>
      <c r="I11" s="58">
        <f>+(G11+H11)*8%</f>
        <v>209765.80266666666</v>
      </c>
      <c r="J11" s="58">
        <f>+G11+H11+I11</f>
        <v>2831838.3359999997</v>
      </c>
      <c r="K11" s="58">
        <f>J11*10%</f>
        <v>283183.83359999995</v>
      </c>
      <c r="L11" s="58">
        <f>ROUND(K11*19%,0)</f>
        <v>53805</v>
      </c>
      <c r="M11" s="58">
        <f>+J11+L11</f>
        <v>2885643.3359999997</v>
      </c>
      <c r="N11" s="59">
        <f>M11*F11</f>
        <v>2885643.3359999997</v>
      </c>
      <c r="O11" s="68"/>
    </row>
    <row r="12" spans="1:15" ht="14.25" customHeight="1" x14ac:dyDescent="0.2">
      <c r="A12" s="69"/>
      <c r="B12" s="34"/>
      <c r="C12" s="40"/>
      <c r="D12" s="34"/>
      <c r="E12" s="34"/>
      <c r="F12" s="70">
        <f t="shared" ref="F12" si="1">SUM(F11)</f>
        <v>1</v>
      </c>
      <c r="G12" s="57"/>
      <c r="H12" s="77" t="s">
        <v>106</v>
      </c>
      <c r="I12" s="78"/>
      <c r="J12" s="78"/>
      <c r="K12" s="78"/>
      <c r="L12" s="78"/>
      <c r="M12" s="79"/>
      <c r="N12" s="65">
        <f>SUM(N11)</f>
        <v>2885643.3359999997</v>
      </c>
      <c r="O12" s="71"/>
    </row>
    <row r="13" spans="1:15" ht="14.25" customHeight="1" x14ac:dyDescent="0.2">
      <c r="A13" s="68"/>
      <c r="B13" s="68"/>
      <c r="C13" s="72"/>
      <c r="D13" s="68"/>
      <c r="E13" s="68"/>
      <c r="F13" s="68"/>
      <c r="G13" s="68"/>
      <c r="H13" s="74"/>
      <c r="I13" s="75"/>
      <c r="J13" s="75"/>
      <c r="K13" s="75"/>
      <c r="L13" s="75"/>
      <c r="M13" s="76"/>
      <c r="N13" s="73">
        <f>+N6+N12</f>
        <v>111091901.336</v>
      </c>
      <c r="O13" s="68"/>
    </row>
    <row r="14" spans="1:15" ht="13.5" customHeight="1" x14ac:dyDescent="0.2">
      <c r="A14" s="68"/>
      <c r="B14" s="68"/>
      <c r="C14" s="72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</row>
    <row r="15" spans="1:15" ht="13.5" customHeight="1" x14ac:dyDescent="0.2">
      <c r="A15" s="68"/>
      <c r="B15" s="68"/>
      <c r="C15" s="72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</row>
    <row r="16" spans="1:15" ht="13.5" customHeight="1" x14ac:dyDescent="0.2">
      <c r="A16" s="68"/>
      <c r="B16" s="68"/>
      <c r="C16" s="72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</row>
    <row r="17" spans="1:15" ht="13.5" customHeight="1" x14ac:dyDescent="0.2">
      <c r="A17" s="68"/>
      <c r="B17" s="68"/>
      <c r="C17" s="72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</row>
    <row r="18" spans="1:15" ht="13.5" customHeight="1" x14ac:dyDescent="0.2">
      <c r="A18" s="68"/>
      <c r="B18" s="68"/>
      <c r="C18" s="72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</row>
    <row r="19" spans="1:15" ht="13.5" customHeight="1" x14ac:dyDescent="0.2">
      <c r="A19" s="68"/>
      <c r="B19" s="68"/>
      <c r="C19" s="72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13.5" customHeight="1" x14ac:dyDescent="0.2">
      <c r="A20" s="68"/>
      <c r="B20" s="68"/>
      <c r="C20" s="72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</row>
    <row r="21" spans="1:15" ht="13.5" customHeight="1" x14ac:dyDescent="0.2">
      <c r="A21" s="68"/>
      <c r="B21" s="68"/>
      <c r="C21" s="72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</row>
    <row r="22" spans="1:15" ht="13.5" customHeight="1" x14ac:dyDescent="0.2">
      <c r="A22" s="68"/>
      <c r="B22" s="68"/>
      <c r="C22" s="72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</row>
    <row r="23" spans="1:15" ht="13.5" customHeight="1" x14ac:dyDescent="0.2">
      <c r="A23" s="68"/>
      <c r="B23" s="68"/>
      <c r="C23" s="72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</row>
    <row r="24" spans="1:15" ht="13.5" customHeight="1" x14ac:dyDescent="0.2">
      <c r="A24" s="68"/>
      <c r="B24" s="68"/>
      <c r="C24" s="72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</row>
    <row r="25" spans="1:15" ht="13.5" customHeight="1" x14ac:dyDescent="0.2">
      <c r="A25" s="68"/>
      <c r="B25" s="68"/>
      <c r="C25" s="72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</row>
    <row r="26" spans="1:15" ht="13.5" customHeight="1" x14ac:dyDescent="0.2">
      <c r="A26" s="68"/>
      <c r="B26" s="68"/>
      <c r="C26" s="72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</row>
    <row r="27" spans="1:15" ht="13.5" customHeight="1" x14ac:dyDescent="0.2">
      <c r="A27" s="68"/>
      <c r="B27" s="68"/>
      <c r="C27" s="72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</row>
    <row r="28" spans="1:15" ht="13.5" customHeight="1" x14ac:dyDescent="0.2">
      <c r="A28" s="68"/>
      <c r="B28" s="68"/>
      <c r="C28" s="72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</row>
    <row r="29" spans="1:15" ht="13.5" customHeight="1" x14ac:dyDescent="0.2">
      <c r="A29" s="68"/>
      <c r="B29" s="68"/>
      <c r="C29" s="72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 spans="1:15" ht="13.5" customHeight="1" x14ac:dyDescent="0.2">
      <c r="A30" s="68"/>
      <c r="B30" s="68"/>
      <c r="C30" s="72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</row>
    <row r="31" spans="1:15" ht="13.5" customHeight="1" x14ac:dyDescent="0.2">
      <c r="A31" s="68"/>
      <c r="B31" s="68"/>
      <c r="C31" s="72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</row>
    <row r="32" spans="1:15" ht="13.5" customHeight="1" x14ac:dyDescent="0.2">
      <c r="A32" s="68"/>
      <c r="B32" s="68"/>
      <c r="C32" s="72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</row>
    <row r="33" spans="1:15" ht="13.5" customHeight="1" x14ac:dyDescent="0.2">
      <c r="A33" s="68"/>
      <c r="B33" s="68"/>
      <c r="C33" s="72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</row>
    <row r="34" spans="1:15" ht="13.5" customHeight="1" x14ac:dyDescent="0.2">
      <c r="A34" s="68"/>
      <c r="B34" s="68"/>
      <c r="C34" s="72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</row>
    <row r="35" spans="1:15" ht="13.5" customHeight="1" x14ac:dyDescent="0.2">
      <c r="A35" s="68"/>
      <c r="B35" s="68"/>
      <c r="C35" s="72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</row>
    <row r="36" spans="1:15" ht="13.5" customHeight="1" x14ac:dyDescent="0.2">
      <c r="A36" s="68"/>
      <c r="B36" s="68"/>
      <c r="C36" s="72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</row>
    <row r="37" spans="1:15" ht="13.5" customHeight="1" x14ac:dyDescent="0.2">
      <c r="A37" s="68"/>
      <c r="B37" s="68"/>
      <c r="C37" s="72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</row>
    <row r="38" spans="1:15" ht="13.5" customHeight="1" x14ac:dyDescent="0.2">
      <c r="A38" s="68"/>
      <c r="B38" s="68"/>
      <c r="C38" s="72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</row>
    <row r="39" spans="1:15" ht="13.5" customHeight="1" x14ac:dyDescent="0.2">
      <c r="A39" s="68"/>
      <c r="B39" s="68"/>
      <c r="C39" s="72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</row>
    <row r="40" spans="1:15" ht="13.5" customHeight="1" x14ac:dyDescent="0.2">
      <c r="A40" s="68"/>
      <c r="B40" s="68"/>
      <c r="C40" s="72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</row>
    <row r="41" spans="1:15" ht="13.5" customHeight="1" x14ac:dyDescent="0.2">
      <c r="A41" s="68"/>
      <c r="B41" s="68"/>
      <c r="C41" s="72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</row>
    <row r="42" spans="1:15" ht="13.5" customHeight="1" x14ac:dyDescent="0.2">
      <c r="A42" s="68"/>
      <c r="B42" s="68"/>
      <c r="C42" s="72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</row>
    <row r="43" spans="1:15" ht="13.5" customHeight="1" x14ac:dyDescent="0.2">
      <c r="A43" s="68"/>
      <c r="B43" s="68"/>
      <c r="C43" s="72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</row>
    <row r="44" spans="1:15" ht="13.5" customHeight="1" x14ac:dyDescent="0.2">
      <c r="A44" s="68"/>
      <c r="B44" s="68"/>
      <c r="C44" s="72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</row>
    <row r="45" spans="1:15" ht="13.5" customHeight="1" x14ac:dyDescent="0.2">
      <c r="A45" s="68"/>
      <c r="B45" s="68"/>
      <c r="C45" s="72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</row>
    <row r="46" spans="1:15" ht="13.5" customHeight="1" x14ac:dyDescent="0.2">
      <c r="A46" s="68"/>
      <c r="B46" s="68"/>
      <c r="C46" s="72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</row>
    <row r="47" spans="1:15" ht="13.5" customHeight="1" x14ac:dyDescent="0.2">
      <c r="A47" s="68"/>
      <c r="B47" s="68"/>
      <c r="C47" s="72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</row>
    <row r="48" spans="1:15" ht="13.5" customHeight="1" x14ac:dyDescent="0.2">
      <c r="A48" s="68"/>
      <c r="B48" s="68"/>
      <c r="C48" s="72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</row>
    <row r="49" spans="1:15" ht="13.5" customHeight="1" x14ac:dyDescent="0.2">
      <c r="A49" s="68"/>
      <c r="B49" s="68"/>
      <c r="C49" s="72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</row>
    <row r="50" spans="1:15" ht="13.5" customHeight="1" x14ac:dyDescent="0.2">
      <c r="A50" s="68"/>
      <c r="B50" s="68"/>
      <c r="C50" s="72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</row>
    <row r="51" spans="1:15" ht="13.5" customHeight="1" x14ac:dyDescent="0.2">
      <c r="A51" s="68"/>
      <c r="B51" s="68"/>
      <c r="C51" s="72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</row>
    <row r="52" spans="1:15" ht="13.5" customHeight="1" x14ac:dyDescent="0.2">
      <c r="A52" s="68"/>
      <c r="B52" s="68"/>
      <c r="C52" s="72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</row>
    <row r="53" spans="1:15" ht="13.5" customHeight="1" x14ac:dyDescent="0.2">
      <c r="A53" s="68"/>
      <c r="B53" s="68"/>
      <c r="C53" s="72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</row>
    <row r="54" spans="1:15" ht="13.5" customHeight="1" x14ac:dyDescent="0.2">
      <c r="A54" s="68"/>
      <c r="B54" s="68"/>
      <c r="C54" s="72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</row>
    <row r="55" spans="1:15" ht="13.5" customHeight="1" x14ac:dyDescent="0.2">
      <c r="A55" s="68"/>
      <c r="B55" s="68"/>
      <c r="C55" s="72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</row>
    <row r="56" spans="1:15" ht="13.5" customHeight="1" x14ac:dyDescent="0.2">
      <c r="A56" s="68"/>
      <c r="B56" s="68"/>
      <c r="C56" s="72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</row>
    <row r="57" spans="1:15" ht="13.5" customHeight="1" x14ac:dyDescent="0.2">
      <c r="A57" s="68"/>
      <c r="B57" s="68"/>
      <c r="C57" s="72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</row>
    <row r="58" spans="1:15" ht="13.5" customHeight="1" x14ac:dyDescent="0.2">
      <c r="A58" s="68"/>
      <c r="B58" s="68"/>
      <c r="C58" s="72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</row>
    <row r="59" spans="1:15" ht="13.5" customHeight="1" x14ac:dyDescent="0.2">
      <c r="A59" s="68"/>
      <c r="B59" s="68"/>
      <c r="C59" s="72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</row>
    <row r="60" spans="1:15" ht="13.5" customHeight="1" x14ac:dyDescent="0.2">
      <c r="A60" s="68"/>
      <c r="B60" s="68"/>
      <c r="C60" s="72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</row>
    <row r="61" spans="1:15" ht="13.5" customHeight="1" x14ac:dyDescent="0.2">
      <c r="A61" s="68"/>
      <c r="B61" s="68"/>
      <c r="C61" s="72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</row>
    <row r="62" spans="1:15" ht="13.5" customHeight="1" x14ac:dyDescent="0.2">
      <c r="A62" s="68"/>
      <c r="B62" s="68"/>
      <c r="C62" s="72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</row>
    <row r="63" spans="1:15" ht="13.5" customHeight="1" x14ac:dyDescent="0.2">
      <c r="A63" s="68"/>
      <c r="B63" s="68"/>
      <c r="C63" s="72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</row>
    <row r="64" spans="1:15" ht="13.5" customHeight="1" x14ac:dyDescent="0.2">
      <c r="A64" s="68"/>
      <c r="B64" s="68"/>
      <c r="C64" s="72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</row>
    <row r="65" spans="1:15" ht="13.5" customHeight="1" x14ac:dyDescent="0.2">
      <c r="A65" s="68"/>
      <c r="B65" s="68"/>
      <c r="C65" s="72"/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</row>
    <row r="66" spans="1:15" ht="13.5" customHeight="1" x14ac:dyDescent="0.2">
      <c r="A66" s="68"/>
      <c r="B66" s="68"/>
      <c r="C66" s="72"/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</row>
    <row r="67" spans="1:15" ht="13.5" customHeight="1" x14ac:dyDescent="0.2">
      <c r="A67" s="68"/>
      <c r="B67" s="68"/>
      <c r="C67" s="72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</row>
    <row r="68" spans="1:15" ht="13.5" customHeight="1" x14ac:dyDescent="0.2">
      <c r="A68" s="68"/>
      <c r="B68" s="68"/>
      <c r="C68" s="72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</row>
    <row r="69" spans="1:15" ht="13.5" customHeight="1" x14ac:dyDescent="0.2">
      <c r="A69" s="68"/>
      <c r="B69" s="68"/>
      <c r="C69" s="72"/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</row>
    <row r="70" spans="1:15" ht="13.5" customHeight="1" x14ac:dyDescent="0.2">
      <c r="A70" s="68"/>
      <c r="B70" s="68"/>
      <c r="C70" s="72"/>
      <c r="D70" s="68"/>
      <c r="E70" s="68"/>
      <c r="F70" s="68"/>
      <c r="G70" s="68"/>
      <c r="H70" s="68"/>
      <c r="I70" s="68"/>
      <c r="J70" s="68"/>
      <c r="K70" s="68"/>
      <c r="L70" s="68"/>
      <c r="M70" s="68"/>
      <c r="N70" s="68"/>
      <c r="O70" s="68"/>
    </row>
    <row r="71" spans="1:15" ht="13.5" customHeight="1" x14ac:dyDescent="0.2">
      <c r="A71" s="68"/>
      <c r="B71" s="68"/>
      <c r="C71" s="72"/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</row>
    <row r="72" spans="1:15" ht="13.5" customHeight="1" x14ac:dyDescent="0.2">
      <c r="A72" s="68"/>
      <c r="B72" s="68"/>
      <c r="C72" s="72"/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</row>
    <row r="73" spans="1:15" ht="13.5" customHeight="1" x14ac:dyDescent="0.2">
      <c r="A73" s="68"/>
      <c r="B73" s="68"/>
      <c r="C73" s="72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  <c r="O73" s="68"/>
    </row>
    <row r="74" spans="1:15" ht="13.5" customHeight="1" x14ac:dyDescent="0.2">
      <c r="A74" s="68"/>
      <c r="B74" s="68"/>
      <c r="C74" s="72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</row>
    <row r="75" spans="1:15" ht="13.5" customHeight="1" x14ac:dyDescent="0.2">
      <c r="A75" s="68"/>
      <c r="B75" s="68"/>
      <c r="C75" s="72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</row>
    <row r="76" spans="1:15" ht="13.5" customHeight="1" x14ac:dyDescent="0.2">
      <c r="A76" s="68"/>
      <c r="B76" s="68"/>
      <c r="C76" s="72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</row>
    <row r="77" spans="1:15" ht="13.5" customHeight="1" x14ac:dyDescent="0.2">
      <c r="A77" s="68"/>
      <c r="B77" s="68"/>
      <c r="C77" s="72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</row>
    <row r="78" spans="1:15" ht="13.5" customHeight="1" x14ac:dyDescent="0.2">
      <c r="A78" s="68"/>
      <c r="B78" s="68"/>
      <c r="C78" s="72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</row>
    <row r="79" spans="1:15" ht="13.5" customHeight="1" x14ac:dyDescent="0.2">
      <c r="A79" s="68"/>
      <c r="B79" s="68"/>
      <c r="C79" s="72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</row>
    <row r="80" spans="1:15" ht="13.5" customHeight="1" x14ac:dyDescent="0.2">
      <c r="A80" s="68"/>
      <c r="B80" s="68"/>
      <c r="C80" s="72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</row>
    <row r="81" spans="1:15" ht="13.5" customHeight="1" x14ac:dyDescent="0.2">
      <c r="A81" s="68"/>
      <c r="B81" s="68"/>
      <c r="C81" s="72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</row>
    <row r="82" spans="1:15" ht="13.5" customHeight="1" x14ac:dyDescent="0.2">
      <c r="A82" s="68"/>
      <c r="B82" s="68"/>
      <c r="C82" s="72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</row>
    <row r="83" spans="1:15" ht="13.5" customHeight="1" x14ac:dyDescent="0.2">
      <c r="A83" s="68"/>
      <c r="B83" s="68"/>
      <c r="C83" s="72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</row>
    <row r="84" spans="1:15" ht="13.5" customHeight="1" x14ac:dyDescent="0.2">
      <c r="A84" s="68"/>
      <c r="B84" s="68"/>
      <c r="C84" s="72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</row>
    <row r="85" spans="1:15" ht="13.5" customHeight="1" x14ac:dyDescent="0.2">
      <c r="A85" s="68"/>
      <c r="B85" s="68"/>
      <c r="C85" s="72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</row>
    <row r="86" spans="1:15" ht="13.5" customHeight="1" x14ac:dyDescent="0.2">
      <c r="A86" s="68"/>
      <c r="B86" s="68"/>
      <c r="C86" s="72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</row>
    <row r="87" spans="1:15" ht="13.5" customHeight="1" x14ac:dyDescent="0.2">
      <c r="A87" s="68"/>
      <c r="B87" s="68"/>
      <c r="C87" s="72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</row>
    <row r="88" spans="1:15" ht="13.5" customHeight="1" x14ac:dyDescent="0.2">
      <c r="A88" s="68"/>
      <c r="B88" s="68"/>
      <c r="C88" s="72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</row>
    <row r="89" spans="1:15" ht="13.5" customHeight="1" x14ac:dyDescent="0.2">
      <c r="A89" s="68"/>
      <c r="B89" s="68"/>
      <c r="C89" s="72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</row>
    <row r="90" spans="1:15" ht="13.5" customHeight="1" x14ac:dyDescent="0.2">
      <c r="A90" s="68"/>
      <c r="B90" s="68"/>
      <c r="C90" s="72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</row>
    <row r="91" spans="1:15" ht="13.5" customHeight="1" x14ac:dyDescent="0.2">
      <c r="A91" s="68"/>
      <c r="B91" s="68"/>
      <c r="C91" s="72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</row>
    <row r="92" spans="1:15" ht="13.5" customHeight="1" x14ac:dyDescent="0.2">
      <c r="A92" s="68"/>
      <c r="B92" s="68"/>
      <c r="C92" s="72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</row>
    <row r="93" spans="1:15" ht="13.5" customHeight="1" x14ac:dyDescent="0.2">
      <c r="A93" s="68"/>
      <c r="B93" s="68"/>
      <c r="C93" s="72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</row>
    <row r="94" spans="1:15" ht="13.5" customHeight="1" x14ac:dyDescent="0.2">
      <c r="A94" s="68"/>
      <c r="B94" s="68"/>
      <c r="C94" s="72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</row>
    <row r="95" spans="1:15" ht="13.5" customHeight="1" x14ac:dyDescent="0.2">
      <c r="A95" s="68"/>
      <c r="B95" s="68"/>
      <c r="C95" s="72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</row>
    <row r="96" spans="1:15" ht="13.5" customHeight="1" x14ac:dyDescent="0.2">
      <c r="A96" s="68"/>
      <c r="B96" s="68"/>
      <c r="C96" s="72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</row>
    <row r="97" spans="1:15" ht="13.5" customHeight="1" x14ac:dyDescent="0.2">
      <c r="A97" s="68"/>
      <c r="B97" s="68"/>
      <c r="C97" s="72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</row>
    <row r="98" spans="1:15" ht="13.5" customHeight="1" x14ac:dyDescent="0.2">
      <c r="A98" s="68"/>
      <c r="B98" s="68"/>
      <c r="C98" s="72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</row>
    <row r="99" spans="1:15" ht="13.5" customHeight="1" x14ac:dyDescent="0.2">
      <c r="A99" s="68"/>
      <c r="B99" s="68"/>
      <c r="C99" s="72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</row>
    <row r="100" spans="1:15" ht="13.5" customHeight="1" x14ac:dyDescent="0.2">
      <c r="A100" s="68"/>
      <c r="B100" s="68"/>
      <c r="C100" s="72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</row>
  </sheetData>
  <mergeCells count="7">
    <mergeCell ref="H13:M13"/>
    <mergeCell ref="H6:M6"/>
    <mergeCell ref="H5:M5"/>
    <mergeCell ref="A1:N1"/>
    <mergeCell ref="A2:N2"/>
    <mergeCell ref="H12:M12"/>
    <mergeCell ref="A9:N9"/>
  </mergeCells>
  <pageMargins left="0.39370078740157483" right="0.39370078740157483" top="0.74803149606299213" bottom="0.7480314960629921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SEDES ADMIN-MARZO-2020</vt:lpstr>
      <vt:lpstr>SEDES ADMINISTRATIVAS</vt:lpstr>
      <vt:lpstr>SEDES EDUCATIVAS</vt:lpstr>
      <vt:lpstr>CENTRO-DETENCIÓN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garcia</dc:creator>
  <cp:lastModifiedBy>Mateo Rua Correa</cp:lastModifiedBy>
  <cp:lastPrinted>2026-02-19T22:48:29Z</cp:lastPrinted>
  <dcterms:created xsi:type="dcterms:W3CDTF">2020-01-17T21:12:08Z</dcterms:created>
  <dcterms:modified xsi:type="dcterms:W3CDTF">2026-10-23T22:44:25Z</dcterms:modified>
</cp:coreProperties>
</file>