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0720"/>
  <workbookPr/>
  <mc:AlternateContent xmlns:mc="http://schemas.openxmlformats.org/markup-compatibility/2006">
    <mc:Choice Requires="x15">
      <x15ac:absPath xmlns:x15ac="http://schemas.microsoft.com/office/spreadsheetml/2010/11/ac" url="https://d.docs.live.net/1d877555c42ed1d6/CONTRATOS 2026/FISCALIA/2026 PROCESOS/PROCESOS/29. MTO PLANTA DE TRATAMIENTO - PTAP/ESTUDIO DE SECTOR/"/>
    </mc:Choice>
  </mc:AlternateContent>
  <xr:revisionPtr revIDLastSave="206" documentId="8_{3BCC2E34-B2D4-8340-A03B-02990EA526B2}" xr6:coauthVersionLast="47" xr6:coauthVersionMax="47" xr10:uidLastSave="{A4550518-07AB-A242-83BF-79745C75F849}"/>
  <bookViews>
    <workbookView xWindow="0" yWindow="600" windowWidth="28800" windowHeight="15980" firstSheet="1" activeTab="2" xr2:uid="{00000000-000D-0000-FFFF-FFFF00000000}"/>
  </bookViews>
  <sheets>
    <sheet name="ANEXO 1 COSTOS HISTÓRICOS" sheetId="2" r:id="rId1"/>
    <sheet name="ANEXO 2 - PROY COSTOS" sheetId="1" r:id="rId2"/>
    <sheet name="ANEXO 3 - ESTUDIO DEL SECTOR " sheetId="3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M71" i="3" l="1"/>
  <c r="M69" i="3"/>
  <c r="M68" i="3"/>
  <c r="L70" i="3"/>
  <c r="M70" i="3"/>
  <c r="L69" i="3"/>
  <c r="L68" i="3"/>
  <c r="K70" i="3"/>
  <c r="K69" i="3"/>
  <c r="K68" i="3"/>
  <c r="T61" i="3"/>
  <c r="U61" i="3" s="1"/>
  <c r="V61" i="3" s="1"/>
  <c r="W61" i="3" s="1"/>
  <c r="O61" i="3"/>
  <c r="P61" i="3" s="1"/>
  <c r="Q61" i="3" s="1"/>
  <c r="R61" i="3" s="1"/>
  <c r="K61" i="3"/>
  <c r="L61" i="3" s="1"/>
  <c r="M61" i="3" s="1"/>
  <c r="T60" i="3"/>
  <c r="U60" i="3" s="1"/>
  <c r="V60" i="3" s="1"/>
  <c r="W60" i="3" s="1"/>
  <c r="Y60" i="3" s="1"/>
  <c r="P60" i="3"/>
  <c r="Q60" i="3" s="1"/>
  <c r="R60" i="3" s="1"/>
  <c r="O60" i="3"/>
  <c r="K60" i="3"/>
  <c r="L60" i="3" s="1"/>
  <c r="M60" i="3" s="1"/>
  <c r="T59" i="3"/>
  <c r="U59" i="3" s="1"/>
  <c r="V59" i="3" s="1"/>
  <c r="W59" i="3" s="1"/>
  <c r="Y59" i="3" s="1"/>
  <c r="R59" i="3"/>
  <c r="O59" i="3"/>
  <c r="P59" i="3" s="1"/>
  <c r="Q59" i="3" s="1"/>
  <c r="K59" i="3"/>
  <c r="L59" i="3" s="1"/>
  <c r="M59" i="3" s="1"/>
  <c r="P58" i="3"/>
  <c r="Q58" i="3" s="1"/>
  <c r="R58" i="3" s="1"/>
  <c r="O58" i="3"/>
  <c r="T58" i="3" s="1"/>
  <c r="U58" i="3" s="1"/>
  <c r="V58" i="3" s="1"/>
  <c r="W58" i="3" s="1"/>
  <c r="M58" i="3"/>
  <c r="K58" i="3"/>
  <c r="L58" i="3" s="1"/>
  <c r="O57" i="3"/>
  <c r="K57" i="3"/>
  <c r="L57" i="3" s="1"/>
  <c r="M57" i="3" s="1"/>
  <c r="O56" i="3"/>
  <c r="T56" i="3" s="1"/>
  <c r="U56" i="3" s="1"/>
  <c r="V56" i="3" s="1"/>
  <c r="W56" i="3" s="1"/>
  <c r="K56" i="3"/>
  <c r="L56" i="3" s="1"/>
  <c r="M56" i="3" s="1"/>
  <c r="Y55" i="3"/>
  <c r="U55" i="3"/>
  <c r="V55" i="3" s="1"/>
  <c r="W55" i="3" s="1"/>
  <c r="T55" i="3"/>
  <c r="R55" i="3"/>
  <c r="O55" i="3"/>
  <c r="P55" i="3" s="1"/>
  <c r="Q55" i="3" s="1"/>
  <c r="K55" i="3"/>
  <c r="L55" i="3" s="1"/>
  <c r="M55" i="3" s="1"/>
  <c r="T54" i="3"/>
  <c r="U54" i="3" s="1"/>
  <c r="V54" i="3" s="1"/>
  <c r="W54" i="3" s="1"/>
  <c r="Y54" i="3" s="1"/>
  <c r="P54" i="3"/>
  <c r="Q54" i="3" s="1"/>
  <c r="R54" i="3" s="1"/>
  <c r="O54" i="3"/>
  <c r="M54" i="3"/>
  <c r="K54" i="3"/>
  <c r="L54" i="3" s="1"/>
  <c r="O53" i="3"/>
  <c r="P53" i="3" s="1"/>
  <c r="Q53" i="3" s="1"/>
  <c r="R53" i="3" s="1"/>
  <c r="K53" i="3"/>
  <c r="L53" i="3" s="1"/>
  <c r="M53" i="3" s="1"/>
  <c r="O52" i="3"/>
  <c r="M52" i="3"/>
  <c r="K52" i="3"/>
  <c r="L52" i="3" s="1"/>
  <c r="O51" i="3"/>
  <c r="P51" i="3" s="1"/>
  <c r="Q51" i="3" s="1"/>
  <c r="R51" i="3" s="1"/>
  <c r="K51" i="3"/>
  <c r="L51" i="3" s="1"/>
  <c r="M51" i="3" s="1"/>
  <c r="W50" i="3"/>
  <c r="Y50" i="3" s="1"/>
  <c r="T50" i="3"/>
  <c r="U50" i="3" s="1"/>
  <c r="V50" i="3" s="1"/>
  <c r="P50" i="3"/>
  <c r="Q50" i="3" s="1"/>
  <c r="R50" i="3" s="1"/>
  <c r="O50" i="3"/>
  <c r="K50" i="3"/>
  <c r="L50" i="3" s="1"/>
  <c r="M50" i="3" s="1"/>
  <c r="T49" i="3"/>
  <c r="U49" i="3" s="1"/>
  <c r="V49" i="3" s="1"/>
  <c r="W49" i="3" s="1"/>
  <c r="Y49" i="3" s="1"/>
  <c r="R49" i="3"/>
  <c r="O49" i="3"/>
  <c r="P49" i="3" s="1"/>
  <c r="Q49" i="3" s="1"/>
  <c r="K49" i="3"/>
  <c r="L49" i="3" s="1"/>
  <c r="M49" i="3" s="1"/>
  <c r="O48" i="3"/>
  <c r="T48" i="3" s="1"/>
  <c r="U48" i="3" s="1"/>
  <c r="V48" i="3" s="1"/>
  <c r="W48" i="3" s="1"/>
  <c r="M48" i="3"/>
  <c r="K48" i="3"/>
  <c r="L48" i="3" s="1"/>
  <c r="P47" i="3"/>
  <c r="Q47" i="3" s="1"/>
  <c r="R47" i="3" s="1"/>
  <c r="O47" i="3"/>
  <c r="T47" i="3" s="1"/>
  <c r="U47" i="3" s="1"/>
  <c r="V47" i="3" s="1"/>
  <c r="W47" i="3" s="1"/>
  <c r="K47" i="3"/>
  <c r="L47" i="3" s="1"/>
  <c r="M47" i="3" s="1"/>
  <c r="O46" i="3"/>
  <c r="T46" i="3" s="1"/>
  <c r="U46" i="3" s="1"/>
  <c r="V46" i="3" s="1"/>
  <c r="W46" i="3" s="1"/>
  <c r="M46" i="3"/>
  <c r="K46" i="3"/>
  <c r="L46" i="3" s="1"/>
  <c r="O45" i="3"/>
  <c r="T45" i="3" s="1"/>
  <c r="U45" i="3" s="1"/>
  <c r="V45" i="3" s="1"/>
  <c r="W45" i="3" s="1"/>
  <c r="K45" i="3"/>
  <c r="L45" i="3" s="1"/>
  <c r="M45" i="3" s="1"/>
  <c r="O44" i="3"/>
  <c r="K44" i="3"/>
  <c r="L44" i="3" s="1"/>
  <c r="M44" i="3" s="1"/>
  <c r="O43" i="3"/>
  <c r="K43" i="3"/>
  <c r="L43" i="3" s="1"/>
  <c r="M43" i="3" s="1"/>
  <c r="O42" i="3"/>
  <c r="T42" i="3" s="1"/>
  <c r="U42" i="3" s="1"/>
  <c r="V42" i="3" s="1"/>
  <c r="W42" i="3" s="1"/>
  <c r="M42" i="3"/>
  <c r="K42" i="3"/>
  <c r="L42" i="3" s="1"/>
  <c r="O41" i="3"/>
  <c r="T41" i="3" s="1"/>
  <c r="U41" i="3" s="1"/>
  <c r="V41" i="3" s="1"/>
  <c r="W41" i="3" s="1"/>
  <c r="K41" i="3"/>
  <c r="L41" i="3" s="1"/>
  <c r="M41" i="3" s="1"/>
  <c r="O40" i="3"/>
  <c r="T40" i="3" s="1"/>
  <c r="U40" i="3" s="1"/>
  <c r="V40" i="3" s="1"/>
  <c r="W40" i="3" s="1"/>
  <c r="K40" i="3"/>
  <c r="L40" i="3" s="1"/>
  <c r="M40" i="3" s="1"/>
  <c r="U39" i="3"/>
  <c r="V39" i="3" s="1"/>
  <c r="W39" i="3" s="1"/>
  <c r="Y39" i="3" s="1"/>
  <c r="T39" i="3"/>
  <c r="O39" i="3"/>
  <c r="P39" i="3" s="1"/>
  <c r="Q39" i="3" s="1"/>
  <c r="R39" i="3" s="1"/>
  <c r="K39" i="3"/>
  <c r="L39" i="3" s="1"/>
  <c r="M39" i="3" s="1"/>
  <c r="W38" i="3"/>
  <c r="Y38" i="3" s="1"/>
  <c r="U38" i="3"/>
  <c r="V38" i="3" s="1"/>
  <c r="T38" i="3"/>
  <c r="P38" i="3"/>
  <c r="Q38" i="3" s="1"/>
  <c r="R38" i="3" s="1"/>
  <c r="O38" i="3"/>
  <c r="K38" i="3"/>
  <c r="L38" i="3" s="1"/>
  <c r="M38" i="3" s="1"/>
  <c r="T37" i="3"/>
  <c r="U37" i="3" s="1"/>
  <c r="V37" i="3" s="1"/>
  <c r="W37" i="3" s="1"/>
  <c r="Y37" i="3" s="1"/>
  <c r="R37" i="3"/>
  <c r="P37" i="3"/>
  <c r="Q37" i="3" s="1"/>
  <c r="O37" i="3"/>
  <c r="K37" i="3"/>
  <c r="L37" i="3" s="1"/>
  <c r="M37" i="3" s="1"/>
  <c r="T36" i="3"/>
  <c r="U36" i="3" s="1"/>
  <c r="V36" i="3" s="1"/>
  <c r="W36" i="3" s="1"/>
  <c r="Y36" i="3" s="1"/>
  <c r="P36" i="3"/>
  <c r="Q36" i="3" s="1"/>
  <c r="R36" i="3" s="1"/>
  <c r="O36" i="3"/>
  <c r="K36" i="3"/>
  <c r="L36" i="3" s="1"/>
  <c r="M36" i="3" s="1"/>
  <c r="T35" i="3"/>
  <c r="U35" i="3" s="1"/>
  <c r="V35" i="3" s="1"/>
  <c r="W35" i="3" s="1"/>
  <c r="Y35" i="3" s="1"/>
  <c r="R35" i="3"/>
  <c r="P35" i="3"/>
  <c r="Q35" i="3" s="1"/>
  <c r="O35" i="3"/>
  <c r="K35" i="3"/>
  <c r="L35" i="3" s="1"/>
  <c r="M35" i="3" s="1"/>
  <c r="U34" i="3"/>
  <c r="V34" i="3" s="1"/>
  <c r="W34" i="3" s="1"/>
  <c r="Y34" i="3" s="1"/>
  <c r="T34" i="3"/>
  <c r="O34" i="3"/>
  <c r="P34" i="3" s="1"/>
  <c r="Q34" i="3" s="1"/>
  <c r="R34" i="3" s="1"/>
  <c r="K34" i="3"/>
  <c r="L34" i="3" s="1"/>
  <c r="M34" i="3" s="1"/>
  <c r="V33" i="3"/>
  <c r="W33" i="3" s="1"/>
  <c r="O33" i="3"/>
  <c r="T33" i="3" s="1"/>
  <c r="U33" i="3" s="1"/>
  <c r="K33" i="3"/>
  <c r="L33" i="3" s="1"/>
  <c r="M33" i="3" s="1"/>
  <c r="M62" i="3" s="1"/>
  <c r="O28" i="3"/>
  <c r="P28" i="3" s="1"/>
  <c r="Q28" i="3" s="1"/>
  <c r="R28" i="3" s="1"/>
  <c r="M28" i="3"/>
  <c r="K28" i="3"/>
  <c r="L28" i="3" s="1"/>
  <c r="H28" i="3"/>
  <c r="O27" i="3"/>
  <c r="T27" i="3" s="1"/>
  <c r="U27" i="3" s="1"/>
  <c r="V27" i="3" s="1"/>
  <c r="L27" i="3"/>
  <c r="K27" i="3"/>
  <c r="E27" i="3"/>
  <c r="O26" i="3"/>
  <c r="L26" i="3"/>
  <c r="M26" i="3" s="1"/>
  <c r="K26" i="3"/>
  <c r="G26" i="3"/>
  <c r="F26" i="3"/>
  <c r="H26" i="3" s="1"/>
  <c r="O22" i="3"/>
  <c r="T22" i="3" s="1"/>
  <c r="U22" i="3" s="1"/>
  <c r="V22" i="3" s="1"/>
  <c r="W22" i="3" s="1"/>
  <c r="M22" i="3"/>
  <c r="K22" i="3"/>
  <c r="L22" i="3" s="1"/>
  <c r="H22" i="3"/>
  <c r="T21" i="3"/>
  <c r="U21" i="3" s="1"/>
  <c r="V21" i="3" s="1"/>
  <c r="W21" i="3" s="1"/>
  <c r="Y21" i="3" s="1"/>
  <c r="Q21" i="3"/>
  <c r="R21" i="3" s="1"/>
  <c r="P21" i="3"/>
  <c r="O21" i="3"/>
  <c r="K21" i="3"/>
  <c r="L21" i="3" s="1"/>
  <c r="M21" i="3" s="1"/>
  <c r="H21" i="3"/>
  <c r="W20" i="3"/>
  <c r="V20" i="3"/>
  <c r="U20" i="3"/>
  <c r="T20" i="3"/>
  <c r="P20" i="3"/>
  <c r="Q20" i="3" s="1"/>
  <c r="R20" i="3" s="1"/>
  <c r="O20" i="3"/>
  <c r="M20" i="3"/>
  <c r="L20" i="3"/>
  <c r="K20" i="3"/>
  <c r="H20" i="3"/>
  <c r="T19" i="3"/>
  <c r="U19" i="3" s="1"/>
  <c r="V19" i="3" s="1"/>
  <c r="W19" i="3" s="1"/>
  <c r="Y19" i="3" s="1"/>
  <c r="R19" i="3"/>
  <c r="Q19" i="3"/>
  <c r="P19" i="3"/>
  <c r="O19" i="3"/>
  <c r="L19" i="3"/>
  <c r="M19" i="3" s="1"/>
  <c r="K19" i="3"/>
  <c r="H19" i="3"/>
  <c r="P18" i="3"/>
  <c r="Q18" i="3" s="1"/>
  <c r="R18" i="3" s="1"/>
  <c r="Y18" i="3" s="1"/>
  <c r="O18" i="3"/>
  <c r="T18" i="3" s="1"/>
  <c r="U18" i="3" s="1"/>
  <c r="V18" i="3" s="1"/>
  <c r="W18" i="3" s="1"/>
  <c r="M18" i="3"/>
  <c r="L18" i="3"/>
  <c r="K18" i="3"/>
  <c r="H18" i="3"/>
  <c r="T17" i="3"/>
  <c r="U17" i="3" s="1"/>
  <c r="V17" i="3" s="1"/>
  <c r="W17" i="3" s="1"/>
  <c r="Y17" i="3" s="1"/>
  <c r="R17" i="3"/>
  <c r="Q17" i="3"/>
  <c r="P17" i="3"/>
  <c r="O17" i="3"/>
  <c r="K17" i="3"/>
  <c r="L17" i="3" s="1"/>
  <c r="M17" i="3" s="1"/>
  <c r="G17" i="3"/>
  <c r="H17" i="3" s="1"/>
  <c r="F17" i="3"/>
  <c r="R16" i="3"/>
  <c r="Q16" i="3"/>
  <c r="P16" i="3"/>
  <c r="O16" i="3"/>
  <c r="T16" i="3" s="1"/>
  <c r="U16" i="3" s="1"/>
  <c r="V16" i="3" s="1"/>
  <c r="W16" i="3" s="1"/>
  <c r="M16" i="3"/>
  <c r="K16" i="3"/>
  <c r="L16" i="3" s="1"/>
  <c r="H16" i="3"/>
  <c r="U15" i="3"/>
  <c r="V15" i="3" s="1"/>
  <c r="W15" i="3" s="1"/>
  <c r="Y15" i="3" s="1"/>
  <c r="T15" i="3"/>
  <c r="Q15" i="3"/>
  <c r="R15" i="3" s="1"/>
  <c r="P15" i="3"/>
  <c r="O15" i="3"/>
  <c r="K15" i="3"/>
  <c r="L15" i="3" s="1"/>
  <c r="M15" i="3" s="1"/>
  <c r="H15" i="3"/>
  <c r="V14" i="3"/>
  <c r="W14" i="3" s="1"/>
  <c r="U14" i="3"/>
  <c r="T14" i="3"/>
  <c r="P14" i="3"/>
  <c r="Q14" i="3" s="1"/>
  <c r="R14" i="3" s="1"/>
  <c r="O14" i="3"/>
  <c r="L14" i="3"/>
  <c r="M14" i="3" s="1"/>
  <c r="K14" i="3"/>
  <c r="H14" i="3"/>
  <c r="V13" i="3"/>
  <c r="W13" i="3" s="1"/>
  <c r="T13" i="3"/>
  <c r="U13" i="3" s="1"/>
  <c r="Q13" i="3"/>
  <c r="R13" i="3" s="1"/>
  <c r="P13" i="3"/>
  <c r="O13" i="3"/>
  <c r="L13" i="3"/>
  <c r="M13" i="3" s="1"/>
  <c r="K13" i="3"/>
  <c r="H13" i="3"/>
  <c r="G13" i="3"/>
  <c r="F13" i="3"/>
  <c r="O12" i="3"/>
  <c r="T12" i="3" s="1"/>
  <c r="U12" i="3" s="1"/>
  <c r="V12" i="3" s="1"/>
  <c r="W12" i="3" s="1"/>
  <c r="K12" i="3"/>
  <c r="L12" i="3" s="1"/>
  <c r="M12" i="3" s="1"/>
  <c r="G12" i="3"/>
  <c r="F12" i="3"/>
  <c r="O11" i="3"/>
  <c r="T11" i="3" s="1"/>
  <c r="U11" i="3" s="1"/>
  <c r="V11" i="3" s="1"/>
  <c r="W11" i="3" s="1"/>
  <c r="K11" i="3"/>
  <c r="L11" i="3" s="1"/>
  <c r="M11" i="3" s="1"/>
  <c r="H11" i="3"/>
  <c r="G11" i="3"/>
  <c r="F11" i="3"/>
  <c r="T10" i="3"/>
  <c r="U10" i="3" s="1"/>
  <c r="V10" i="3" s="1"/>
  <c r="W10" i="3" s="1"/>
  <c r="O10" i="3"/>
  <c r="P10" i="3" s="1"/>
  <c r="Q10" i="3" s="1"/>
  <c r="R10" i="3" s="1"/>
  <c r="K10" i="3"/>
  <c r="L10" i="3" s="1"/>
  <c r="M10" i="3" s="1"/>
  <c r="H10" i="3"/>
  <c r="G10" i="3"/>
  <c r="F10" i="3"/>
  <c r="T9" i="3"/>
  <c r="U9" i="3" s="1"/>
  <c r="V9" i="3" s="1"/>
  <c r="W9" i="3" s="1"/>
  <c r="Q9" i="3"/>
  <c r="R9" i="3" s="1"/>
  <c r="O9" i="3"/>
  <c r="P9" i="3" s="1"/>
  <c r="K9" i="3"/>
  <c r="L9" i="3" s="1"/>
  <c r="M9" i="3" s="1"/>
  <c r="G9" i="3"/>
  <c r="H9" i="3" s="1"/>
  <c r="F9" i="3"/>
  <c r="T8" i="3"/>
  <c r="U8" i="3" s="1"/>
  <c r="V8" i="3" s="1"/>
  <c r="W8" i="3" s="1"/>
  <c r="Y8" i="3" s="1"/>
  <c r="Q8" i="3"/>
  <c r="R8" i="3" s="1"/>
  <c r="P8" i="3"/>
  <c r="O8" i="3"/>
  <c r="M8" i="3"/>
  <c r="L8" i="3"/>
  <c r="K8" i="3"/>
  <c r="G8" i="3"/>
  <c r="F8" i="3"/>
  <c r="O7" i="3"/>
  <c r="T7" i="3" s="1"/>
  <c r="U7" i="3" s="1"/>
  <c r="V7" i="3" s="1"/>
  <c r="W7" i="3" s="1"/>
  <c r="K7" i="3"/>
  <c r="L7" i="3" s="1"/>
  <c r="M7" i="3" s="1"/>
  <c r="H7" i="3"/>
  <c r="G7" i="3"/>
  <c r="F7" i="3"/>
  <c r="P23" i="2"/>
  <c r="Q23" i="2" s="1"/>
  <c r="R35" i="2"/>
  <c r="R36" i="2"/>
  <c r="R37" i="2"/>
  <c r="R38" i="2"/>
  <c r="R39" i="2"/>
  <c r="R40" i="2"/>
  <c r="R41" i="2"/>
  <c r="R42" i="2"/>
  <c r="R43" i="2"/>
  <c r="R44" i="2"/>
  <c r="R45" i="2"/>
  <c r="R46" i="2"/>
  <c r="R47" i="2"/>
  <c r="R48" i="2"/>
  <c r="R49" i="2"/>
  <c r="R50" i="2"/>
  <c r="R51" i="2"/>
  <c r="R52" i="2"/>
  <c r="R53" i="2"/>
  <c r="R54" i="2"/>
  <c r="R55" i="2"/>
  <c r="R56" i="2"/>
  <c r="R57" i="2"/>
  <c r="R58" i="2"/>
  <c r="R59" i="2"/>
  <c r="R60" i="2"/>
  <c r="R61" i="2"/>
  <c r="R34" i="2"/>
  <c r="R33" i="2"/>
  <c r="R26" i="2"/>
  <c r="R29" i="2" s="1"/>
  <c r="L28" i="2"/>
  <c r="L27" i="2"/>
  <c r="L26" i="2"/>
  <c r="Y10" i="3" l="1"/>
  <c r="Y48" i="3"/>
  <c r="Y12" i="3"/>
  <c r="Y9" i="3"/>
  <c r="M23" i="3"/>
  <c r="W23" i="3"/>
  <c r="Y7" i="3"/>
  <c r="Y14" i="3"/>
  <c r="Y41" i="3"/>
  <c r="Y13" i="3"/>
  <c r="Y47" i="3"/>
  <c r="P52" i="3"/>
  <c r="Q52" i="3" s="1"/>
  <c r="R52" i="3" s="1"/>
  <c r="T52" i="3"/>
  <c r="U52" i="3" s="1"/>
  <c r="V52" i="3" s="1"/>
  <c r="W52" i="3" s="1"/>
  <c r="Y52" i="3" s="1"/>
  <c r="Y58" i="3"/>
  <c r="W27" i="3"/>
  <c r="Y22" i="3"/>
  <c r="P11" i="3"/>
  <c r="Q11" i="3" s="1"/>
  <c r="R11" i="3" s="1"/>
  <c r="Y11" i="3" s="1"/>
  <c r="P22" i="3"/>
  <c r="Q22" i="3" s="1"/>
  <c r="R22" i="3" s="1"/>
  <c r="P45" i="3"/>
  <c r="Q45" i="3" s="1"/>
  <c r="R45" i="3" s="1"/>
  <c r="H8" i="3"/>
  <c r="P27" i="3"/>
  <c r="Q27" i="3" s="1"/>
  <c r="T43" i="3"/>
  <c r="U43" i="3" s="1"/>
  <c r="V43" i="3" s="1"/>
  <c r="W43" i="3" s="1"/>
  <c r="P43" i="3"/>
  <c r="Q43" i="3" s="1"/>
  <c r="R43" i="3" s="1"/>
  <c r="T53" i="3"/>
  <c r="U53" i="3" s="1"/>
  <c r="V53" i="3" s="1"/>
  <c r="W53" i="3" s="1"/>
  <c r="Y53" i="3" s="1"/>
  <c r="P57" i="3"/>
  <c r="Q57" i="3" s="1"/>
  <c r="R57" i="3" s="1"/>
  <c r="T57" i="3"/>
  <c r="U57" i="3" s="1"/>
  <c r="V57" i="3" s="1"/>
  <c r="W57" i="3" s="1"/>
  <c r="Y57" i="3" s="1"/>
  <c r="T26" i="3"/>
  <c r="U26" i="3" s="1"/>
  <c r="V26" i="3" s="1"/>
  <c r="W26" i="3" s="1"/>
  <c r="P26" i="3"/>
  <c r="Q26" i="3" s="1"/>
  <c r="R26" i="3" s="1"/>
  <c r="Y20" i="3"/>
  <c r="Y16" i="3"/>
  <c r="P46" i="3"/>
  <c r="Q46" i="3" s="1"/>
  <c r="R46" i="3" s="1"/>
  <c r="Y46" i="3" s="1"/>
  <c r="P48" i="3"/>
  <c r="Q48" i="3" s="1"/>
  <c r="R48" i="3" s="1"/>
  <c r="Y45" i="3"/>
  <c r="P12" i="3"/>
  <c r="Q12" i="3" s="1"/>
  <c r="R12" i="3" s="1"/>
  <c r="P7" i="3"/>
  <c r="Q7" i="3" s="1"/>
  <c r="R7" i="3" s="1"/>
  <c r="H12" i="3"/>
  <c r="G27" i="3"/>
  <c r="F27" i="3"/>
  <c r="H27" i="3" s="1"/>
  <c r="M27" i="3"/>
  <c r="M29" i="3" s="1"/>
  <c r="M30" i="3" s="1"/>
  <c r="M63" i="3" s="1"/>
  <c r="T44" i="3"/>
  <c r="U44" i="3" s="1"/>
  <c r="V44" i="3" s="1"/>
  <c r="W44" i="3" s="1"/>
  <c r="P44" i="3"/>
  <c r="Q44" i="3" s="1"/>
  <c r="R44" i="3" s="1"/>
  <c r="T28" i="3"/>
  <c r="U28" i="3" s="1"/>
  <c r="V28" i="3" s="1"/>
  <c r="W28" i="3" s="1"/>
  <c r="Y28" i="3" s="1"/>
  <c r="P33" i="3"/>
  <c r="Q33" i="3" s="1"/>
  <c r="R33" i="3" s="1"/>
  <c r="P41" i="3"/>
  <c r="Q41" i="3" s="1"/>
  <c r="R41" i="3" s="1"/>
  <c r="P42" i="3"/>
  <c r="Q42" i="3" s="1"/>
  <c r="R42" i="3" s="1"/>
  <c r="Y42" i="3" s="1"/>
  <c r="P40" i="3"/>
  <c r="Q40" i="3" s="1"/>
  <c r="R40" i="3" s="1"/>
  <c r="Y40" i="3" s="1"/>
  <c r="T51" i="3"/>
  <c r="U51" i="3" s="1"/>
  <c r="V51" i="3" s="1"/>
  <c r="W51" i="3" s="1"/>
  <c r="Y51" i="3" s="1"/>
  <c r="P56" i="3"/>
  <c r="Q56" i="3" s="1"/>
  <c r="R56" i="3" s="1"/>
  <c r="Y56" i="3" s="1"/>
  <c r="Y61" i="3"/>
  <c r="L61" i="2"/>
  <c r="O61" i="2" s="1"/>
  <c r="P61" i="2" s="1"/>
  <c r="Q61" i="2" s="1"/>
  <c r="L60" i="2"/>
  <c r="O60" i="2" s="1"/>
  <c r="P60" i="2" s="1"/>
  <c r="Q60" i="2" s="1"/>
  <c r="L59" i="2"/>
  <c r="O59" i="2" s="1"/>
  <c r="P59" i="2" s="1"/>
  <c r="Q59" i="2" s="1"/>
  <c r="L58" i="2"/>
  <c r="O58" i="2" s="1"/>
  <c r="P58" i="2" s="1"/>
  <c r="Q58" i="2" s="1"/>
  <c r="L57" i="2"/>
  <c r="O57" i="2" s="1"/>
  <c r="P57" i="2" s="1"/>
  <c r="Q57" i="2" s="1"/>
  <c r="L56" i="2"/>
  <c r="O56" i="2" s="1"/>
  <c r="P56" i="2" s="1"/>
  <c r="Q56" i="2" s="1"/>
  <c r="L55" i="2"/>
  <c r="O55" i="2" s="1"/>
  <c r="P55" i="2" s="1"/>
  <c r="Q55" i="2" s="1"/>
  <c r="L54" i="2"/>
  <c r="O54" i="2" s="1"/>
  <c r="P54" i="2" s="1"/>
  <c r="Q54" i="2" s="1"/>
  <c r="L53" i="2"/>
  <c r="O53" i="2" s="1"/>
  <c r="P53" i="2" s="1"/>
  <c r="Q53" i="2" s="1"/>
  <c r="L52" i="2"/>
  <c r="O52" i="2" s="1"/>
  <c r="P52" i="2" s="1"/>
  <c r="Q52" i="2" s="1"/>
  <c r="L51" i="2"/>
  <c r="O51" i="2" s="1"/>
  <c r="P51" i="2" s="1"/>
  <c r="Q51" i="2" s="1"/>
  <c r="L50" i="2"/>
  <c r="O50" i="2" s="1"/>
  <c r="P50" i="2" s="1"/>
  <c r="Q50" i="2" s="1"/>
  <c r="L49" i="2"/>
  <c r="O49" i="2" s="1"/>
  <c r="P49" i="2" s="1"/>
  <c r="Q49" i="2" s="1"/>
  <c r="L48" i="2"/>
  <c r="O48" i="2" s="1"/>
  <c r="P48" i="2" s="1"/>
  <c r="Q48" i="2" s="1"/>
  <c r="L47" i="2"/>
  <c r="O47" i="2" s="1"/>
  <c r="P47" i="2" s="1"/>
  <c r="Q47" i="2" s="1"/>
  <c r="L46" i="2"/>
  <c r="O46" i="2" s="1"/>
  <c r="P46" i="2" s="1"/>
  <c r="Q46" i="2" s="1"/>
  <c r="L45" i="2"/>
  <c r="O45" i="2" s="1"/>
  <c r="P45" i="2" s="1"/>
  <c r="Q45" i="2" s="1"/>
  <c r="L44" i="2"/>
  <c r="O44" i="2" s="1"/>
  <c r="P44" i="2" s="1"/>
  <c r="Q44" i="2" s="1"/>
  <c r="L43" i="2"/>
  <c r="O43" i="2" s="1"/>
  <c r="P43" i="2" s="1"/>
  <c r="Q43" i="2" s="1"/>
  <c r="L42" i="2"/>
  <c r="O42" i="2" s="1"/>
  <c r="P42" i="2" s="1"/>
  <c r="Q42" i="2" s="1"/>
  <c r="L41" i="2"/>
  <c r="O41" i="2" s="1"/>
  <c r="P41" i="2" s="1"/>
  <c r="Q41" i="2" s="1"/>
  <c r="L40" i="2"/>
  <c r="O40" i="2" s="1"/>
  <c r="P40" i="2" s="1"/>
  <c r="Q40" i="2" s="1"/>
  <c r="L39" i="2"/>
  <c r="O39" i="2" s="1"/>
  <c r="P39" i="2" s="1"/>
  <c r="Q39" i="2" s="1"/>
  <c r="L38" i="2"/>
  <c r="O38" i="2" s="1"/>
  <c r="P38" i="2" s="1"/>
  <c r="Q38" i="2" s="1"/>
  <c r="L37" i="2"/>
  <c r="O37" i="2" s="1"/>
  <c r="P37" i="2" s="1"/>
  <c r="Q37" i="2" s="1"/>
  <c r="L36" i="2"/>
  <c r="O36" i="2" s="1"/>
  <c r="P36" i="2" s="1"/>
  <c r="Q36" i="2" s="1"/>
  <c r="L35" i="2"/>
  <c r="O35" i="2" s="1"/>
  <c r="P35" i="2" s="1"/>
  <c r="Q35" i="2" s="1"/>
  <c r="L34" i="2"/>
  <c r="O34" i="2" s="1"/>
  <c r="P34" i="2" s="1"/>
  <c r="Q34" i="2" s="1"/>
  <c r="L33" i="2"/>
  <c r="O33" i="2" s="1"/>
  <c r="P33" i="2" s="1"/>
  <c r="Q33" i="2" s="1"/>
  <c r="O28" i="2"/>
  <c r="P28" i="2" s="1"/>
  <c r="Q28" i="2" s="1"/>
  <c r="O27" i="2"/>
  <c r="P27" i="2" s="1"/>
  <c r="Q27" i="2" s="1"/>
  <c r="R27" i="2" s="1"/>
  <c r="O26" i="2"/>
  <c r="P26" i="2" s="1"/>
  <c r="Q26" i="2" s="1"/>
  <c r="L22" i="2"/>
  <c r="O22" i="2" s="1"/>
  <c r="P22" i="2" s="1"/>
  <c r="Q22" i="2" s="1"/>
  <c r="L21" i="2"/>
  <c r="O21" i="2" s="1"/>
  <c r="P21" i="2" s="1"/>
  <c r="Q21" i="2" s="1"/>
  <c r="L20" i="2"/>
  <c r="O20" i="2" s="1"/>
  <c r="P20" i="2" s="1"/>
  <c r="Q20" i="2" s="1"/>
  <c r="L19" i="2"/>
  <c r="O19" i="2" s="1"/>
  <c r="P19" i="2" s="1"/>
  <c r="Q19" i="2" s="1"/>
  <c r="L18" i="2"/>
  <c r="O18" i="2" s="1"/>
  <c r="P18" i="2" s="1"/>
  <c r="Q18" i="2" s="1"/>
  <c r="L17" i="2"/>
  <c r="O17" i="2" s="1"/>
  <c r="P17" i="2" s="1"/>
  <c r="Q17" i="2" s="1"/>
  <c r="L16" i="2"/>
  <c r="O16" i="2" s="1"/>
  <c r="P16" i="2" s="1"/>
  <c r="Q16" i="2" s="1"/>
  <c r="R16" i="2" s="1"/>
  <c r="L15" i="2"/>
  <c r="O15" i="2" s="1"/>
  <c r="P15" i="2" s="1"/>
  <c r="Q15" i="2" s="1"/>
  <c r="R15" i="2" s="1"/>
  <c r="L14" i="2"/>
  <c r="O14" i="2" s="1"/>
  <c r="P14" i="2" s="1"/>
  <c r="Q14" i="2" s="1"/>
  <c r="L13" i="2"/>
  <c r="O13" i="2" s="1"/>
  <c r="P13" i="2" s="1"/>
  <c r="Q13" i="2" s="1"/>
  <c r="L12" i="2"/>
  <c r="O12" i="2" s="1"/>
  <c r="P12" i="2" s="1"/>
  <c r="Q12" i="2" s="1"/>
  <c r="L11" i="2"/>
  <c r="O11" i="2" s="1"/>
  <c r="P11" i="2" s="1"/>
  <c r="Q11" i="2" s="1"/>
  <c r="L10" i="2"/>
  <c r="O10" i="2" s="1"/>
  <c r="P10" i="2" s="1"/>
  <c r="Q10" i="2" s="1"/>
  <c r="L9" i="2"/>
  <c r="O9" i="2" s="1"/>
  <c r="P9" i="2" s="1"/>
  <c r="Q9" i="2" s="1"/>
  <c r="L8" i="2"/>
  <c r="O8" i="2" s="1"/>
  <c r="P8" i="2" s="1"/>
  <c r="Q8" i="2" s="1"/>
  <c r="L7" i="2"/>
  <c r="O7" i="2" s="1"/>
  <c r="P7" i="2" s="1"/>
  <c r="Q7" i="2" s="1"/>
  <c r="R7" i="2" s="1"/>
  <c r="H28" i="2"/>
  <c r="E27" i="2"/>
  <c r="F27" i="2" s="1"/>
  <c r="G26" i="2"/>
  <c r="F26" i="2"/>
  <c r="H26" i="2" s="1"/>
  <c r="H22" i="2"/>
  <c r="H21" i="2"/>
  <c r="H20" i="2"/>
  <c r="H19" i="2"/>
  <c r="H18" i="2"/>
  <c r="G17" i="2"/>
  <c r="F17" i="2"/>
  <c r="H16" i="2"/>
  <c r="H15" i="2"/>
  <c r="H14" i="2"/>
  <c r="G13" i="2"/>
  <c r="F13" i="2"/>
  <c r="G12" i="2"/>
  <c r="F12" i="2"/>
  <c r="G11" i="2"/>
  <c r="F11" i="2"/>
  <c r="G10" i="2"/>
  <c r="F10" i="2"/>
  <c r="G9" i="2"/>
  <c r="F9" i="2"/>
  <c r="G8" i="2"/>
  <c r="F8" i="2"/>
  <c r="G7" i="2"/>
  <c r="F7" i="2"/>
  <c r="H7" i="2" s="1"/>
  <c r="K26" i="1"/>
  <c r="T34" i="1"/>
  <c r="T39" i="1"/>
  <c r="T48" i="1"/>
  <c r="T49" i="1"/>
  <c r="T50" i="1"/>
  <c r="T55" i="1"/>
  <c r="T8" i="1"/>
  <c r="O34" i="1"/>
  <c r="O35" i="1"/>
  <c r="T35" i="1" s="1"/>
  <c r="O36" i="1"/>
  <c r="T36" i="1" s="1"/>
  <c r="O37" i="1"/>
  <c r="T37" i="1" s="1"/>
  <c r="O38" i="1"/>
  <c r="T38" i="1" s="1"/>
  <c r="O39" i="1"/>
  <c r="O40" i="1"/>
  <c r="T40" i="1" s="1"/>
  <c r="O41" i="1"/>
  <c r="T41" i="1" s="1"/>
  <c r="O42" i="1"/>
  <c r="T42" i="1" s="1"/>
  <c r="O43" i="1"/>
  <c r="T43" i="1" s="1"/>
  <c r="O44" i="1"/>
  <c r="T44" i="1" s="1"/>
  <c r="O45" i="1"/>
  <c r="T45" i="1" s="1"/>
  <c r="O46" i="1"/>
  <c r="T46" i="1" s="1"/>
  <c r="O47" i="1"/>
  <c r="T47" i="1" s="1"/>
  <c r="O48" i="1"/>
  <c r="O49" i="1"/>
  <c r="O50" i="1"/>
  <c r="O51" i="1"/>
  <c r="T51" i="1" s="1"/>
  <c r="O52" i="1"/>
  <c r="T52" i="1" s="1"/>
  <c r="O53" i="1"/>
  <c r="T53" i="1" s="1"/>
  <c r="O54" i="1"/>
  <c r="T54" i="1" s="1"/>
  <c r="O55" i="1"/>
  <c r="O56" i="1"/>
  <c r="T56" i="1" s="1"/>
  <c r="O57" i="1"/>
  <c r="T57" i="1" s="1"/>
  <c r="O58" i="1"/>
  <c r="T58" i="1" s="1"/>
  <c r="O59" i="1"/>
  <c r="T59" i="1" s="1"/>
  <c r="O60" i="1"/>
  <c r="T60" i="1" s="1"/>
  <c r="O61" i="1"/>
  <c r="T61" i="1" s="1"/>
  <c r="O33" i="1"/>
  <c r="T33" i="1" s="1"/>
  <c r="O27" i="1"/>
  <c r="T27" i="1" s="1"/>
  <c r="O28" i="1"/>
  <c r="T28" i="1" s="1"/>
  <c r="O26" i="1"/>
  <c r="T26" i="1" s="1"/>
  <c r="O8" i="1"/>
  <c r="O9" i="1"/>
  <c r="T9" i="1" s="1"/>
  <c r="O10" i="1"/>
  <c r="T10" i="1" s="1"/>
  <c r="O11" i="1"/>
  <c r="T11" i="1" s="1"/>
  <c r="O12" i="1"/>
  <c r="T12" i="1" s="1"/>
  <c r="O13" i="1"/>
  <c r="T13" i="1" s="1"/>
  <c r="O14" i="1"/>
  <c r="T14" i="1" s="1"/>
  <c r="O15" i="1"/>
  <c r="T15" i="1" s="1"/>
  <c r="O16" i="1"/>
  <c r="T16" i="1" s="1"/>
  <c r="O17" i="1"/>
  <c r="T17" i="1" s="1"/>
  <c r="O18" i="1"/>
  <c r="T18" i="1" s="1"/>
  <c r="O19" i="1"/>
  <c r="T19" i="1" s="1"/>
  <c r="O20" i="1"/>
  <c r="T20" i="1" s="1"/>
  <c r="O21" i="1"/>
  <c r="T21" i="1" s="1"/>
  <c r="O22" i="1"/>
  <c r="T22" i="1" s="1"/>
  <c r="O7" i="1"/>
  <c r="T7" i="1" s="1"/>
  <c r="Y43" i="3" l="1"/>
  <c r="R62" i="3"/>
  <c r="Y33" i="3"/>
  <c r="Y62" i="3" s="1"/>
  <c r="R27" i="3"/>
  <c r="Y27" i="3"/>
  <c r="Y23" i="3"/>
  <c r="R29" i="3"/>
  <c r="R23" i="3"/>
  <c r="W29" i="3"/>
  <c r="W30" i="3" s="1"/>
  <c r="Y26" i="3"/>
  <c r="Y44" i="3"/>
  <c r="W62" i="3"/>
  <c r="W63" i="3" s="1"/>
  <c r="R21" i="2"/>
  <c r="R22" i="2"/>
  <c r="R18" i="2"/>
  <c r="R19" i="2"/>
  <c r="R20" i="2"/>
  <c r="H8" i="2"/>
  <c r="R8" i="2" s="1"/>
  <c r="H12" i="2"/>
  <c r="R12" i="2" s="1"/>
  <c r="R14" i="2"/>
  <c r="R62" i="2"/>
  <c r="H10" i="2"/>
  <c r="R10" i="2" s="1"/>
  <c r="H9" i="2"/>
  <c r="R9" i="2" s="1"/>
  <c r="H13" i="2"/>
  <c r="R13" i="2" s="1"/>
  <c r="H17" i="2"/>
  <c r="R17" i="2" s="1"/>
  <c r="H11" i="2"/>
  <c r="R11" i="2" s="1"/>
  <c r="G27" i="2"/>
  <c r="H27" i="2" s="1"/>
  <c r="R28" i="2" s="1"/>
  <c r="L26" i="1"/>
  <c r="M26" i="1" s="1"/>
  <c r="R30" i="3" l="1"/>
  <c r="Y29" i="3"/>
  <c r="Y30" i="3" s="1"/>
  <c r="Y63" i="3"/>
  <c r="R63" i="3"/>
  <c r="R23" i="2"/>
  <c r="R63" i="2"/>
  <c r="E27" i="1"/>
  <c r="F27" i="1" s="1"/>
  <c r="G26" i="1"/>
  <c r="F26" i="1"/>
  <c r="G27" i="1" l="1"/>
  <c r="H27" i="1" s="1"/>
  <c r="G17" i="1"/>
  <c r="F17" i="1"/>
  <c r="H14" i="1"/>
  <c r="H15" i="1"/>
  <c r="H16" i="1"/>
  <c r="F9" i="1"/>
  <c r="G9" i="1"/>
  <c r="H9" i="1" s="1"/>
  <c r="F10" i="1"/>
  <c r="G10" i="1"/>
  <c r="H10" i="1" s="1"/>
  <c r="F11" i="1"/>
  <c r="G11" i="1"/>
  <c r="H11" i="1"/>
  <c r="F12" i="1"/>
  <c r="G12" i="1"/>
  <c r="H12" i="1"/>
  <c r="F13" i="1"/>
  <c r="G13" i="1"/>
  <c r="H13" i="1" s="1"/>
  <c r="F8" i="1"/>
  <c r="G8" i="1"/>
  <c r="H8" i="1" s="1"/>
  <c r="G7" i="1"/>
  <c r="F7" i="1"/>
  <c r="H7" i="1" s="1"/>
  <c r="K61" i="1"/>
  <c r="L61" i="1" s="1"/>
  <c r="M61" i="1" s="1"/>
  <c r="K60" i="1"/>
  <c r="L60" i="1" s="1"/>
  <c r="M60" i="1" s="1"/>
  <c r="U60" i="1"/>
  <c r="V60" i="1" s="1"/>
  <c r="W60" i="1" s="1"/>
  <c r="K59" i="1"/>
  <c r="L59" i="1" s="1"/>
  <c r="M59" i="1" s="1"/>
  <c r="K58" i="1"/>
  <c r="L58" i="1" s="1"/>
  <c r="M58" i="1" s="1"/>
  <c r="K57" i="1"/>
  <c r="L57" i="1" s="1"/>
  <c r="M57" i="1" s="1"/>
  <c r="K56" i="1"/>
  <c r="L56" i="1" s="1"/>
  <c r="M56" i="1" s="1"/>
  <c r="U56" i="1"/>
  <c r="V56" i="1" s="1"/>
  <c r="W56" i="1" s="1"/>
  <c r="K55" i="1"/>
  <c r="L55" i="1" s="1"/>
  <c r="M55" i="1" s="1"/>
  <c r="K54" i="1"/>
  <c r="L54" i="1" s="1"/>
  <c r="M54" i="1" s="1"/>
  <c r="K52" i="1"/>
  <c r="L52" i="1" s="1"/>
  <c r="M52" i="1" s="1"/>
  <c r="K51" i="1"/>
  <c r="L51" i="1" s="1"/>
  <c r="M51" i="1" s="1"/>
  <c r="K50" i="1"/>
  <c r="L50" i="1" s="1"/>
  <c r="M50" i="1" s="1"/>
  <c r="P49" i="1"/>
  <c r="Q49" i="1" s="1"/>
  <c r="R49" i="1" s="1"/>
  <c r="K49" i="1"/>
  <c r="L49" i="1" s="1"/>
  <c r="M49" i="1" s="1"/>
  <c r="P48" i="1"/>
  <c r="Q48" i="1" s="1"/>
  <c r="R48" i="1" s="1"/>
  <c r="K48" i="1"/>
  <c r="L48" i="1" s="1"/>
  <c r="M48" i="1" s="1"/>
  <c r="U48" i="1"/>
  <c r="V48" i="1" s="1"/>
  <c r="W48" i="1" s="1"/>
  <c r="K47" i="1"/>
  <c r="L47" i="1" s="1"/>
  <c r="M47" i="1" s="1"/>
  <c r="K46" i="1"/>
  <c r="L46" i="1" s="1"/>
  <c r="M46" i="1" s="1"/>
  <c r="K45" i="1"/>
  <c r="L45" i="1" s="1"/>
  <c r="M45" i="1" s="1"/>
  <c r="K44" i="1"/>
  <c r="L44" i="1" s="1"/>
  <c r="M44" i="1" s="1"/>
  <c r="K43" i="1"/>
  <c r="L43" i="1" s="1"/>
  <c r="M43" i="1" s="1"/>
  <c r="K42" i="1"/>
  <c r="L42" i="1" s="1"/>
  <c r="M42" i="1" s="1"/>
  <c r="K41" i="1"/>
  <c r="L41" i="1" s="1"/>
  <c r="M41" i="1" s="1"/>
  <c r="K39" i="1"/>
  <c r="L39" i="1" s="1"/>
  <c r="M39" i="1" s="1"/>
  <c r="K38" i="1"/>
  <c r="L38" i="1" s="1"/>
  <c r="M38" i="1" s="1"/>
  <c r="U38" i="1"/>
  <c r="V38" i="1" s="1"/>
  <c r="W38" i="1" s="1"/>
  <c r="K37" i="1"/>
  <c r="L37" i="1" s="1"/>
  <c r="M37" i="1" s="1"/>
  <c r="K35" i="1"/>
  <c r="L35" i="1" s="1"/>
  <c r="M35" i="1" s="1"/>
  <c r="K34" i="1"/>
  <c r="L34" i="1" s="1"/>
  <c r="M34" i="1" s="1"/>
  <c r="U34" i="1"/>
  <c r="V34" i="1" s="1"/>
  <c r="W34" i="1" s="1"/>
  <c r="K33" i="1"/>
  <c r="L33" i="1" s="1"/>
  <c r="M33" i="1" s="1"/>
  <c r="K28" i="1"/>
  <c r="L28" i="1" s="1"/>
  <c r="M28" i="1" s="1"/>
  <c r="H28" i="1"/>
  <c r="K27" i="1"/>
  <c r="L27" i="1" s="1"/>
  <c r="M27" i="1" s="1"/>
  <c r="U27" i="1"/>
  <c r="V27" i="1" s="1"/>
  <c r="W27" i="1" s="1"/>
  <c r="H26" i="1"/>
  <c r="K22" i="1"/>
  <c r="U22" i="1"/>
  <c r="V22" i="1" s="1"/>
  <c r="W22" i="1" s="1"/>
  <c r="H22" i="1"/>
  <c r="K21" i="1"/>
  <c r="L21" i="1" s="1"/>
  <c r="M21" i="1" s="1"/>
  <c r="H21" i="1"/>
  <c r="K20" i="1"/>
  <c r="L20" i="1" s="1"/>
  <c r="M20" i="1" s="1"/>
  <c r="U20" i="1"/>
  <c r="V20" i="1" s="1"/>
  <c r="W20" i="1" s="1"/>
  <c r="H20" i="1"/>
  <c r="K19" i="1"/>
  <c r="L19" i="1" s="1"/>
  <c r="M19" i="1" s="1"/>
  <c r="H19" i="1"/>
  <c r="K18" i="1"/>
  <c r="L18" i="1" s="1"/>
  <c r="M18" i="1" s="1"/>
  <c r="U18" i="1"/>
  <c r="V18" i="1" s="1"/>
  <c r="W18" i="1" s="1"/>
  <c r="H18" i="1"/>
  <c r="K17" i="1"/>
  <c r="L17" i="1" s="1"/>
  <c r="M17" i="1" s="1"/>
  <c r="U17" i="1"/>
  <c r="V17" i="1" s="1"/>
  <c r="W17" i="1" s="1"/>
  <c r="H17" i="1"/>
  <c r="K16" i="1"/>
  <c r="L16" i="1" s="1"/>
  <c r="M16" i="1" s="1"/>
  <c r="U16" i="1"/>
  <c r="V16" i="1" s="1"/>
  <c r="W16" i="1" s="1"/>
  <c r="K15" i="1"/>
  <c r="L15" i="1" s="1"/>
  <c r="M15" i="1" s="1"/>
  <c r="U15" i="1"/>
  <c r="V15" i="1" s="1"/>
  <c r="W15" i="1" s="1"/>
  <c r="K14" i="1"/>
  <c r="L14" i="1" s="1"/>
  <c r="M14" i="1" s="1"/>
  <c r="U14" i="1"/>
  <c r="V14" i="1" s="1"/>
  <c r="W14" i="1" s="1"/>
  <c r="K13" i="1"/>
  <c r="L13" i="1" s="1"/>
  <c r="M13" i="1" s="1"/>
  <c r="U13" i="1"/>
  <c r="V13" i="1" s="1"/>
  <c r="W13" i="1" s="1"/>
  <c r="K12" i="1"/>
  <c r="L12" i="1" s="1"/>
  <c r="M12" i="1" s="1"/>
  <c r="U12" i="1"/>
  <c r="V12" i="1" s="1"/>
  <c r="K11" i="1"/>
  <c r="L11" i="1" s="1"/>
  <c r="M11" i="1" s="1"/>
  <c r="U11" i="1"/>
  <c r="V11" i="1" s="1"/>
  <c r="W11" i="1" s="1"/>
  <c r="K10" i="1"/>
  <c r="L10" i="1" s="1"/>
  <c r="M10" i="1" s="1"/>
  <c r="K9" i="1"/>
  <c r="L9" i="1" s="1"/>
  <c r="M9" i="1" s="1"/>
  <c r="K8" i="1"/>
  <c r="L8" i="1" s="1"/>
  <c r="M8" i="1" s="1"/>
  <c r="K7" i="1"/>
  <c r="L7" i="1" s="1"/>
  <c r="M7" i="1" s="1"/>
  <c r="M29" i="1" l="1"/>
  <c r="L22" i="1"/>
  <c r="M22" i="1" s="1"/>
  <c r="M23" i="1" s="1"/>
  <c r="W12" i="1"/>
  <c r="Y48" i="1"/>
  <c r="P38" i="1"/>
  <c r="P60" i="1"/>
  <c r="P7" i="1"/>
  <c r="Q7" i="1" s="1"/>
  <c r="R7" i="1" s="1"/>
  <c r="U7" i="1"/>
  <c r="P9" i="1"/>
  <c r="Q9" i="1" s="1"/>
  <c r="R9" i="1" s="1"/>
  <c r="U9" i="1"/>
  <c r="V9" i="1" s="1"/>
  <c r="W9" i="1" s="1"/>
  <c r="P47" i="1"/>
  <c r="Q47" i="1" s="1"/>
  <c r="R47" i="1" s="1"/>
  <c r="U47" i="1"/>
  <c r="K53" i="1"/>
  <c r="L53" i="1" s="1"/>
  <c r="M53" i="1" s="1"/>
  <c r="M62" i="1" s="1"/>
  <c r="P28" i="1"/>
  <c r="Q28" i="1" s="1"/>
  <c r="R28" i="1" s="1"/>
  <c r="U28" i="1"/>
  <c r="V28" i="1" s="1"/>
  <c r="W28" i="1" s="1"/>
  <c r="K40" i="1"/>
  <c r="L40" i="1" s="1"/>
  <c r="M40" i="1" s="1"/>
  <c r="P54" i="1"/>
  <c r="Q54" i="1" s="1"/>
  <c r="R54" i="1" s="1"/>
  <c r="U54" i="1"/>
  <c r="P57" i="1"/>
  <c r="Q57" i="1" s="1"/>
  <c r="R57" i="1" s="1"/>
  <c r="U57" i="1"/>
  <c r="V57" i="1" s="1"/>
  <c r="W57" i="1" s="1"/>
  <c r="P11" i="1"/>
  <c r="Q11" i="1" s="1"/>
  <c r="R11" i="1" s="1"/>
  <c r="P12" i="1"/>
  <c r="P13" i="1"/>
  <c r="Q13" i="1" s="1"/>
  <c r="R13" i="1" s="1"/>
  <c r="P14" i="1"/>
  <c r="P15" i="1"/>
  <c r="P16" i="1"/>
  <c r="P17" i="1"/>
  <c r="P18" i="1"/>
  <c r="P21" i="1"/>
  <c r="Q21" i="1" s="1"/>
  <c r="R21" i="1" s="1"/>
  <c r="U21" i="1"/>
  <c r="P22" i="1"/>
  <c r="P26" i="1"/>
  <c r="Q26" i="1" s="1"/>
  <c r="R26" i="1" s="1"/>
  <c r="U26" i="1"/>
  <c r="V26" i="1" s="1"/>
  <c r="W26" i="1" s="1"/>
  <c r="P27" i="1"/>
  <c r="P34" i="1"/>
  <c r="U52" i="1"/>
  <c r="V52" i="1" s="1"/>
  <c r="W52" i="1" s="1"/>
  <c r="P52" i="1"/>
  <c r="Q52" i="1" s="1"/>
  <c r="R52" i="1" s="1"/>
  <c r="P19" i="1"/>
  <c r="Q19" i="1" s="1"/>
  <c r="R19" i="1" s="1"/>
  <c r="U19" i="1"/>
  <c r="V19" i="1" s="1"/>
  <c r="W19" i="1" s="1"/>
  <c r="P20" i="1"/>
  <c r="K36" i="1"/>
  <c r="L36" i="1" s="1"/>
  <c r="M36" i="1" s="1"/>
  <c r="P42" i="1"/>
  <c r="Q42" i="1" s="1"/>
  <c r="R42" i="1" s="1"/>
  <c r="U42" i="1"/>
  <c r="V42" i="1" s="1"/>
  <c r="W42" i="1" s="1"/>
  <c r="U43" i="1"/>
  <c r="V43" i="1" s="1"/>
  <c r="W43" i="1" s="1"/>
  <c r="P43" i="1"/>
  <c r="Q43" i="1" s="1"/>
  <c r="R43" i="1" s="1"/>
  <c r="U44" i="1"/>
  <c r="V44" i="1" s="1"/>
  <c r="W44" i="1" s="1"/>
  <c r="P44" i="1"/>
  <c r="Q44" i="1" s="1"/>
  <c r="R44" i="1" s="1"/>
  <c r="P50" i="1"/>
  <c r="Q50" i="1" s="1"/>
  <c r="R50" i="1" s="1"/>
  <c r="U50" i="1"/>
  <c r="V50" i="1" s="1"/>
  <c r="W50" i="1" s="1"/>
  <c r="P56" i="1"/>
  <c r="P59" i="1"/>
  <c r="Q59" i="1" s="1"/>
  <c r="R59" i="1" s="1"/>
  <c r="U59" i="1"/>
  <c r="V59" i="1" s="1"/>
  <c r="W59" i="1" s="1"/>
  <c r="P46" i="1"/>
  <c r="Q46" i="1" s="1"/>
  <c r="R46" i="1" s="1"/>
  <c r="U46" i="1"/>
  <c r="V46" i="1" s="1"/>
  <c r="W46" i="1" s="1"/>
  <c r="P55" i="1"/>
  <c r="Q55" i="1" s="1"/>
  <c r="R55" i="1" s="1"/>
  <c r="U55" i="1"/>
  <c r="V55" i="1" s="1"/>
  <c r="W55" i="1" s="1"/>
  <c r="U49" i="1"/>
  <c r="P51" i="1"/>
  <c r="Q51" i="1" s="1"/>
  <c r="R51" i="1" s="1"/>
  <c r="U51" i="1"/>
  <c r="V51" i="1" s="1"/>
  <c r="W51" i="1" s="1"/>
  <c r="P58" i="1"/>
  <c r="Q58" i="1" s="1"/>
  <c r="R58" i="1" s="1"/>
  <c r="U58" i="1"/>
  <c r="V58" i="1" s="1"/>
  <c r="W58" i="1" s="1"/>
  <c r="Q22" i="1" l="1"/>
  <c r="R22" i="1" s="1"/>
  <c r="Y22" i="1" s="1"/>
  <c r="Q38" i="1"/>
  <c r="R38" i="1" s="1"/>
  <c r="Y38" i="1" s="1"/>
  <c r="Q18" i="1"/>
  <c r="R18" i="1" s="1"/>
  <c r="Y18" i="1" s="1"/>
  <c r="V47" i="1"/>
  <c r="W47" i="1" s="1"/>
  <c r="Y47" i="1" s="1"/>
  <c r="Q34" i="1"/>
  <c r="R34" i="1" s="1"/>
  <c r="Y34" i="1" s="1"/>
  <c r="Q56" i="1"/>
  <c r="R56" i="1" s="1"/>
  <c r="Y56" i="1" s="1"/>
  <c r="Q27" i="1"/>
  <c r="R27" i="1" s="1"/>
  <c r="Y27" i="1" s="1"/>
  <c r="V54" i="1"/>
  <c r="W54" i="1" s="1"/>
  <c r="Y54" i="1" s="1"/>
  <c r="V49" i="1"/>
  <c r="W49" i="1" s="1"/>
  <c r="Y49" i="1" s="1"/>
  <c r="Q15" i="1"/>
  <c r="R15" i="1" s="1"/>
  <c r="Y15" i="1" s="1"/>
  <c r="V21" i="1"/>
  <c r="W21" i="1" s="1"/>
  <c r="Y21" i="1" s="1"/>
  <c r="Q12" i="1"/>
  <c r="R12" i="1" s="1"/>
  <c r="Y12" i="1" s="1"/>
  <c r="Q60" i="1"/>
  <c r="R60" i="1" s="1"/>
  <c r="Y60" i="1" s="1"/>
  <c r="Q17" i="1"/>
  <c r="R17" i="1" s="1"/>
  <c r="Y17" i="1" s="1"/>
  <c r="Q16" i="1"/>
  <c r="R16" i="1" s="1"/>
  <c r="Y16" i="1" s="1"/>
  <c r="W29" i="1"/>
  <c r="Q20" i="1"/>
  <c r="R20" i="1" s="1"/>
  <c r="Y20" i="1" s="1"/>
  <c r="Q14" i="1"/>
  <c r="R14" i="1" s="1"/>
  <c r="Y14" i="1" s="1"/>
  <c r="V7" i="1"/>
  <c r="W7" i="1" s="1"/>
  <c r="Y28" i="1"/>
  <c r="Y13" i="1"/>
  <c r="Y11" i="1"/>
  <c r="M30" i="1"/>
  <c r="M63" i="1" s="1"/>
  <c r="Y58" i="1"/>
  <c r="Y59" i="1"/>
  <c r="Y55" i="1"/>
  <c r="Y50" i="1"/>
  <c r="Y44" i="1"/>
  <c r="Y9" i="1"/>
  <c r="Y19" i="1"/>
  <c r="P61" i="1"/>
  <c r="Q61" i="1" s="1"/>
  <c r="R61" i="1" s="1"/>
  <c r="U61" i="1"/>
  <c r="V61" i="1" s="1"/>
  <c r="W61" i="1" s="1"/>
  <c r="P37" i="1"/>
  <c r="Q37" i="1" s="1"/>
  <c r="R37" i="1" s="1"/>
  <c r="U37" i="1"/>
  <c r="V37" i="1" s="1"/>
  <c r="W37" i="1" s="1"/>
  <c r="P8" i="1"/>
  <c r="Q8" i="1" s="1"/>
  <c r="R8" i="1" s="1"/>
  <c r="U8" i="1"/>
  <c r="V8" i="1" s="1"/>
  <c r="W8" i="1" s="1"/>
  <c r="P35" i="1"/>
  <c r="Q35" i="1" s="1"/>
  <c r="R35" i="1" s="1"/>
  <c r="U35" i="1"/>
  <c r="V35" i="1" s="1"/>
  <c r="W35" i="1" s="1"/>
  <c r="Y26" i="1"/>
  <c r="P45" i="1"/>
  <c r="Q45" i="1" s="1"/>
  <c r="R45" i="1" s="1"/>
  <c r="U45" i="1"/>
  <c r="V45" i="1" s="1"/>
  <c r="W45" i="1" s="1"/>
  <c r="Y46" i="1"/>
  <c r="P41" i="1"/>
  <c r="Q41" i="1" s="1"/>
  <c r="R41" i="1" s="1"/>
  <c r="U41" i="1"/>
  <c r="V41" i="1" s="1"/>
  <c r="W41" i="1" s="1"/>
  <c r="Y43" i="1"/>
  <c r="U36" i="1"/>
  <c r="V36" i="1" s="1"/>
  <c r="W36" i="1" s="1"/>
  <c r="P36" i="1"/>
  <c r="Q36" i="1" s="1"/>
  <c r="R36" i="1" s="1"/>
  <c r="Y52" i="1"/>
  <c r="Y57" i="1"/>
  <c r="P53" i="1"/>
  <c r="Q53" i="1" s="1"/>
  <c r="R53" i="1" s="1"/>
  <c r="U53" i="1"/>
  <c r="V53" i="1" s="1"/>
  <c r="W53" i="1" s="1"/>
  <c r="P10" i="1"/>
  <c r="Q10" i="1" s="1"/>
  <c r="R10" i="1" s="1"/>
  <c r="U10" i="1"/>
  <c r="V10" i="1" s="1"/>
  <c r="W10" i="1" s="1"/>
  <c r="P33" i="1"/>
  <c r="Q33" i="1" s="1"/>
  <c r="R33" i="1" s="1"/>
  <c r="U33" i="1"/>
  <c r="V33" i="1" s="1"/>
  <c r="W33" i="1" s="1"/>
  <c r="Y51" i="1"/>
  <c r="P39" i="1"/>
  <c r="Q39" i="1" s="1"/>
  <c r="R39" i="1" s="1"/>
  <c r="U39" i="1"/>
  <c r="V39" i="1" s="1"/>
  <c r="W39" i="1" s="1"/>
  <c r="Y42" i="1"/>
  <c r="U40" i="1"/>
  <c r="V40" i="1" s="1"/>
  <c r="W40" i="1" s="1"/>
  <c r="P40" i="1"/>
  <c r="Q40" i="1" s="1"/>
  <c r="R40" i="1" s="1"/>
  <c r="W23" i="1" l="1"/>
  <c r="Y7" i="1"/>
  <c r="R29" i="1"/>
  <c r="W62" i="1"/>
  <c r="Y29" i="1"/>
  <c r="R62" i="1"/>
  <c r="R23" i="1"/>
  <c r="R30" i="1" s="1"/>
  <c r="Y39" i="1"/>
  <c r="Y53" i="1"/>
  <c r="Y41" i="1"/>
  <c r="Y8" i="1"/>
  <c r="Y61" i="1"/>
  <c r="Y45" i="1"/>
  <c r="Y35" i="1"/>
  <c r="Y37" i="1"/>
  <c r="W30" i="1"/>
  <c r="Y33" i="1"/>
  <c r="Y40" i="1"/>
  <c r="Y10" i="1"/>
  <c r="Y36" i="1"/>
  <c r="Y23" i="1" l="1"/>
  <c r="Y30" i="1" s="1"/>
  <c r="W63" i="1"/>
  <c r="Y62" i="1"/>
  <c r="R63" i="1"/>
  <c r="Y63" i="1" l="1"/>
</calcChain>
</file>

<file path=xl/sharedStrings.xml><?xml version="1.0" encoding="utf-8"?>
<sst xmlns="http://schemas.openxmlformats.org/spreadsheetml/2006/main" count="529" uniqueCount="137">
  <si>
    <t>NECESIDAD</t>
  </si>
  <si>
    <t>MANTENIMIENTOS</t>
  </si>
  <si>
    <t>VIGENCIA 2026</t>
  </si>
  <si>
    <t>ITEM</t>
  </si>
  <si>
    <t>DESCRIPCIÓN DEL SERVICIO</t>
  </si>
  <si>
    <t>FRECUENCIA DE MANTENIMIENTOS</t>
  </si>
  <si>
    <t>MATENIMIENTOS
2026</t>
  </si>
  <si>
    <t>VALOR UNITARIO
SIN IVA</t>
  </si>
  <si>
    <t>IVA UNITARIO</t>
  </si>
  <si>
    <t xml:space="preserve">VALOR UNITARIO              INCLUIDO IVA </t>
  </si>
  <si>
    <t xml:space="preserve">VALOR TOTAL
INCLUIDO IVA </t>
  </si>
  <si>
    <t xml:space="preserve">VALOR TOTAL INCLUIDO IVA </t>
  </si>
  <si>
    <t>MENSUAL</t>
  </si>
  <si>
    <t>TRIMESTRAL</t>
  </si>
  <si>
    <t>SEMESTRAL</t>
  </si>
  <si>
    <t>Mantenimiento preventivo y/o correctivo de 320 m2 en exterior e interior planta tratamiento agua potable: incluye pintura para exterior de alta resistencia, e interior pintura epóxica. (SEGÚN ESECIFICACIONES DE LA FICHA TECNICA) Sede Aquimindia.</t>
  </si>
  <si>
    <t xml:space="preserve">VALOR  MANTENIMIENTO PREVENTIVO Y CORRECTIVO </t>
  </si>
  <si>
    <t>ÍTEM</t>
  </si>
  <si>
    <t>PRODUCTOS QUÍMICOS PARA PTAP</t>
  </si>
  <si>
    <t>UNIDAD DE MEDIDA</t>
  </si>
  <si>
    <t>CANTIDAD
2024-2026</t>
  </si>
  <si>
    <t>Acualife coagulante de 1.3 densidad y 0% garrafa por 25 kilos.
(SEGÚN ESECIFICACIONES DE LA FICHA TECNICA)</t>
  </si>
  <si>
    <t>GARRAFA</t>
  </si>
  <si>
    <t>Hipoclorito de sodio al 15 % garrafa por 25 kilos.
(SEGÚN ESECIFICACIONES DE LA FICHA TECNICA)</t>
  </si>
  <si>
    <t>Soda caustica liquida garrafa por 25 kilos.
(SEGÚN ESPECIFICACIONES DE LA FICHA TÉCNICA)</t>
  </si>
  <si>
    <t>VALOR  PRODUCTOS QUIMICOS</t>
  </si>
  <si>
    <t>TOTAL MANTENIMIENTOS +PRODUCTOS QUÍMICOS</t>
  </si>
  <si>
    <t xml:space="preserve">LISTA DE REPUESTOS </t>
  </si>
  <si>
    <t>DESCRIPCIÓN DETALLADA REPUESTOS</t>
  </si>
  <si>
    <t>UNIDAD</t>
  </si>
  <si>
    <t>CANTIDAD</t>
  </si>
  <si>
    <t>VALOR UNITARIO INCLUIDO IVA</t>
  </si>
  <si>
    <t>Adaptador Presión 1/2" Hembra PVC 
(según especificaciones técnicas)</t>
  </si>
  <si>
    <t>UN</t>
  </si>
  <si>
    <t>Buje Roscado 1.1/4x1/2 Presión
(según especificaciones técnicas)</t>
  </si>
  <si>
    <t>Caja De Distribución Breaker O Taco De Riel 8 Circuitos Ip65
(según especificaciones técnicas)</t>
  </si>
  <si>
    <t>Caneca de pintura  para superficies exteriores de alta resistencia, e interior pintura epóxica amarillo.
(según especificaciones técnicas)</t>
  </si>
  <si>
    <t>CN</t>
  </si>
  <si>
    <t>Conector Hembra 1/2 pulg DZR X PE 20mm 
(según especificaciones técnicas)</t>
  </si>
  <si>
    <t>Coraza americana 3/4 
(según especificaciones técnicas)</t>
  </si>
  <si>
    <t>MT</t>
  </si>
  <si>
    <t>Flotadores de mercurio 
(según especificaciones técnicas)</t>
  </si>
  <si>
    <t>Grapa EMT 3/4 Acero 
(según especificaciones técnicas)</t>
  </si>
  <si>
    <t>Interruptores  10A-110V + Toma 15A-110V Serie Neos 
(según especificaciones técnicas)</t>
  </si>
  <si>
    <t>Làmpara Led de   exterior 54 watios  hermetica 2x32w 
(según especificaciones técnicas)</t>
  </si>
  <si>
    <t>Lámpara Led Hermética 2x18w T8  Largo: 126 cm *Potencia: 36W  
(según especificaciones técnicas)</t>
  </si>
  <si>
    <t>Manguera PU  8 MM OD" 189 PSI Transparente Marco ZEC
(según especificaciones técnicas)</t>
  </si>
  <si>
    <t>Pintura  acrílica en color blanca
(según especificaciones técnicas)</t>
  </si>
  <si>
    <t>Pintura epoxica azul para tuberia 1/2 in
(según especificaciones técnicas)</t>
  </si>
  <si>
    <t>GL</t>
  </si>
  <si>
    <t>Registro tipo bola de 2" cierre ràpido
(según especificaciones técnicas)</t>
  </si>
  <si>
    <t>Sikatop Seal 107  impermeabilizante De Tanque De Concreto x 20 kgrs. 
(según especificaciones técnicas)</t>
  </si>
  <si>
    <t>Soldadura Mig Gas 0,035 (0,9mm), Er70s-6 Caja X 5kg.
(según especificaciones técnicas)</t>
  </si>
  <si>
    <t>Terminal Emt 1/2 acero  
(según especificaciones técnicas)</t>
  </si>
  <si>
    <t>Terminal Emt 3/4 acero
(según especificaciones técnicas)</t>
  </si>
  <si>
    <t>Thinner industrial 
(según especificaciones técnicas)</t>
  </si>
  <si>
    <t>Tomas electricas  Doble Polo A 
(según especificaciones técnicas)</t>
  </si>
  <si>
    <t>Tuberia EMT 1/2 
(según especificaciones técnicas)</t>
  </si>
  <si>
    <t>Tuberia Tubo Conduit Emt 3/4
(según especificaciones técnicas)</t>
  </si>
  <si>
    <t>Tubo PVC P/LUZ pesado 1/2" x 3 MT
(según especificaciones técnicas)</t>
  </si>
  <si>
    <t>Unión 1/2 Presión PVC 
(según especificaciones técnicas)</t>
  </si>
  <si>
    <t>Union Emt  3/4 acero 
(según especificaciones técnicas)</t>
  </si>
  <si>
    <t>Unión Universal de 4 pulg para Roscar 
(según especificaciones técnicas)</t>
  </si>
  <si>
    <t>Valvula pie 1 1/4 in con canastila
(según especificaciones técnicas)</t>
  </si>
  <si>
    <t>TOTAL LISTA DE REPUESTOS</t>
  </si>
  <si>
    <t xml:space="preserve">TOTAL MANTENIMIENTOS +PRODUCTOS QUÍMICOS +  LISTA DE REPUESTOS </t>
  </si>
  <si>
    <t>NOTAS:</t>
  </si>
  <si>
    <t>CANTIDAD DE EQUIPOS</t>
  </si>
  <si>
    <t>MATENIMIENTOS
2027</t>
  </si>
  <si>
    <t>MATENIMIENTOS
2028</t>
  </si>
  <si>
    <t>TOTAL MANTENIMIENTOS 
2026-2028</t>
  </si>
  <si>
    <t>VIGENCIA 2027</t>
  </si>
  <si>
    <t>VIGENCIA 2028</t>
  </si>
  <si>
    <t>TOTAL VIGENCIA
 2026-2028</t>
  </si>
  <si>
    <t>PRESTAR EL SERVICIO INTEGRAL DE MANTENIMIENTO PREVENTIVO Y CORRECTIVO TÉCNICO ESPECIALIZADO PARA LA PLANTA DE TRATAMIENTO DE AGUA POTABLE (PTAP) Y LA REALIZACIÓN DE PRUEBAS DE LABORATORIO DE CALIDAD DE AGUA EN TANQUES Y REDES DE DISTRIBUCIÓN DE LAS SEDES DEL NIVEL CENTRAL DE LA FISCALÍA GENERAL DE LA NACIÓN</t>
  </si>
  <si>
    <t>PRODUCTOS QUÍMICOS</t>
  </si>
  <si>
    <t xml:space="preserve">1) El valor del incremento se estima a partir del 4,4% para el año 2027 y del 3% para el año 2028, según lo informado en la Circular No. 023 de 2026, de la Dirección Ejecutiva y Subdirección Financiera. </t>
  </si>
  <si>
    <r>
      <t>Lamina de</t>
    </r>
    <r>
      <rPr>
        <sz val="12"/>
        <color theme="1"/>
        <rFont val="Arial"/>
        <family val="2"/>
      </rPr>
      <t xml:space="preserve"> policarbonato</t>
    </r>
    <r>
      <rPr>
        <sz val="12"/>
        <rFont val="Arial"/>
        <family val="2"/>
      </rPr>
      <t xml:space="preserve"> color azul medidas  de 2.53 mtrs alto x 2.5 mtrs ancho color azul. 
(según especificaciones técnicas)</t>
    </r>
  </si>
  <si>
    <r>
      <t xml:space="preserve">Mantenimiento preventivo y/o correctivo electrobombas dosificadoras.
Marca:  EMEC
Presión: 1000Kpa-145.04 PSI.
Caudal 4.00L7h – 1.06gph
(SEGÚN ESECIFICACIONES DE LA FICHA TECNICA)
</t>
    </r>
    <r>
      <rPr>
        <b/>
        <sz val="12"/>
        <rFont val="Arial"/>
        <family val="2"/>
      </rPr>
      <t>Sede Aquimindia</t>
    </r>
  </si>
  <si>
    <r>
      <t xml:space="preserve">Mantenimiento preventivo y/o correctivo y Lavado torre aireación
(SEGÚN ESECIFICACIONES DE LA FICHA TECNICA)
</t>
    </r>
    <r>
      <rPr>
        <b/>
        <sz val="12"/>
        <rFont val="Arial"/>
        <family val="2"/>
      </rPr>
      <t>Sede Aquimindia</t>
    </r>
  </si>
  <si>
    <r>
      <t xml:space="preserve">Mantenimiento preventivo y/o correctivo y Lavado tanque de mezcla 
(SEGÚN ESECIFICACIONES DE LA FICHA TECNICA)
</t>
    </r>
    <r>
      <rPr>
        <b/>
        <sz val="12"/>
        <rFont val="Arial"/>
        <family val="2"/>
      </rPr>
      <t>Sede Aquimindia</t>
    </r>
  </si>
  <si>
    <r>
      <t xml:space="preserve">Mantenimiento preventivo y/o correctivo y Lavado tanque sedimentación
(SEGÚN ESECIFICACIONES DE LA FICHA TECNICA)
</t>
    </r>
    <r>
      <rPr>
        <b/>
        <sz val="12"/>
        <rFont val="Arial"/>
        <family val="2"/>
      </rPr>
      <t>Sede Aquimindia</t>
    </r>
  </si>
  <si>
    <r>
      <t xml:space="preserve">Mantenimiento preventivo y/o correctivo y Lavado tanque cloración
(SEGÚN ESECIFICACIONES DE LA FICHA TECNICA)
</t>
    </r>
    <r>
      <rPr>
        <b/>
        <sz val="12"/>
        <rFont val="Arial"/>
        <family val="2"/>
      </rPr>
      <t>Sede Aquimindia</t>
    </r>
  </si>
  <si>
    <r>
      <t xml:space="preserve">Mantenimiento preventivo y/o correctivo y lavado tanque de reserva
(SEGÚN ESECIFICACIONES DE LA FICHA TECNICA)
</t>
    </r>
    <r>
      <rPr>
        <b/>
        <sz val="12"/>
        <rFont val="Arial"/>
        <family val="2"/>
      </rPr>
      <t>Sede Aquimindia</t>
    </r>
  </si>
  <si>
    <r>
      <t xml:space="preserve">Mantenimiento preventivo y/o correctivo y Lavado tanque de distribución
(SEGÚN ESECIFICACIONES DE LA FICHA TECNICA)
</t>
    </r>
    <r>
      <rPr>
        <b/>
        <sz val="12"/>
        <rFont val="Arial"/>
        <family val="2"/>
      </rPr>
      <t xml:space="preserve">Sede Aquimindia </t>
    </r>
  </si>
  <si>
    <r>
      <t xml:space="preserve">Limpieza anillos pall ring 2” torre aireación
(SEGÚN ESECIFICACIONES DE LA FICHA TECNICA)
</t>
    </r>
    <r>
      <rPr>
        <b/>
        <sz val="12"/>
        <rFont val="Arial"/>
        <family val="2"/>
      </rPr>
      <t>Sede Aquimindia</t>
    </r>
  </si>
  <si>
    <r>
      <t xml:space="preserve">Cambio arena filtro
(SEGÚN ESECIFICACIONES DE LA FICHA TECNICA)
</t>
    </r>
    <r>
      <rPr>
        <b/>
        <sz val="12"/>
        <rFont val="Arial"/>
        <family val="2"/>
      </rPr>
      <t>Sede Aquimindia</t>
    </r>
  </si>
  <si>
    <r>
      <t xml:space="preserve">Mantenimiento preventivo y/o correctivo pozo profundo y electrobomba sumergible tipo lapicero.
Marca: Pedrollo de 2 H.P.
Cabeza dinámica de 100 ml, 220V.
Incluye desmonte y monte electrobomba sumergible y tubería, mantenimiento electrobomba tipo lapicero y aplicación de productos químicos para lavado del pozo.
(SEGÚN ESECIFICACIONES DE LA FICHA TECNICA)
</t>
    </r>
    <r>
      <rPr>
        <b/>
        <sz val="12"/>
        <rFont val="Arial"/>
        <family val="2"/>
      </rPr>
      <t>Sede Aquimindia</t>
    </r>
  </si>
  <si>
    <r>
      <t xml:space="preserve">Análisis de agua tratada y cruda de acuerdo a la relación de lista (ficha técnica). Para seis (6) tanques o su red de distribución.
(SEGÚN ESPECIFICACIONES DE LA FICHA TÉCNICA)
</t>
    </r>
    <r>
      <rPr>
        <b/>
        <sz val="12"/>
        <rFont val="Arial"/>
        <family val="2"/>
      </rPr>
      <t>Sede Aquimindia, Paloqueomao y Bunker.</t>
    </r>
  </si>
  <si>
    <r>
      <t xml:space="preserve">Mantenimiento preventivo y/o correctivo de 280 m2 y reparación cerramiento en malla eslabonada H: 2.0m, incluye parales en tubería metálica de 3". Incluye pintura anticorrosiva y esmalte.
(SEGÚN ESECIFICACIONES DE LA FICHA TECNICA)
</t>
    </r>
    <r>
      <rPr>
        <b/>
        <sz val="12"/>
        <rFont val="Arial"/>
        <family val="2"/>
      </rPr>
      <t>Sede Aquimindia.</t>
    </r>
  </si>
  <si>
    <r>
      <t xml:space="preserve">Reemplazar e instalar tres (3) flotadores de mercurio eléctricos para planta de tratamiento.
(SEGÚN ESECIFICACIONES DE LA FICHA TECNICA)
</t>
    </r>
    <r>
      <rPr>
        <b/>
        <sz val="12"/>
        <rFont val="Arial"/>
        <family val="2"/>
      </rPr>
      <t>Sede Aquimindia.</t>
    </r>
  </si>
  <si>
    <r>
      <t xml:space="preserve">Reemplazar e instalar panal tanque de sedimentación.
(SEGÚN ESECIFICACIONES DE LA FICHA TECNICA)
</t>
    </r>
    <r>
      <rPr>
        <b/>
        <sz val="12"/>
        <rFont val="Arial"/>
        <family val="2"/>
      </rPr>
      <t>Sede Aquimindia.</t>
    </r>
  </si>
  <si>
    <r>
      <t xml:space="preserve">Reemplazar e instalar anillos pall ring 2” torre aireación 
(SEGÚN ESECIFICACIONES DE LA FICHA TECNICA)
</t>
    </r>
    <r>
      <rPr>
        <b/>
        <sz val="12"/>
        <rFont val="Arial"/>
        <family val="2"/>
      </rPr>
      <t>Sede Aquimindia.</t>
    </r>
  </si>
  <si>
    <t>VALOR UNITARIO</t>
  </si>
  <si>
    <t>Base Diciembre de 2018 = 100,00</t>
  </si>
  <si>
    <t>Mes</t>
  </si>
  <si>
    <t>Enero</t>
  </si>
  <si>
    <t>Febrero</t>
  </si>
  <si>
    <t>Marzo</t>
  </si>
  <si>
    <t>Abril</t>
  </si>
  <si>
    <t>Mayo</t>
  </si>
  <si>
    <t>Junio</t>
  </si>
  <si>
    <t>Julio</t>
  </si>
  <si>
    <t>Agosto</t>
  </si>
  <si>
    <t>Septiembre</t>
  </si>
  <si>
    <t>Octubre</t>
  </si>
  <si>
    <t>Noviembre</t>
  </si>
  <si>
    <t>Diciembre</t>
  </si>
  <si>
    <r>
      <t xml:space="preserve">Mantenimiento preventivo y/o correctivo y Lavado tanque cloración
(SEGÚN ESECIFICACIONES DE LA FICHA TECNICA)
</t>
    </r>
    <r>
      <rPr>
        <b/>
        <sz val="11"/>
        <rFont val="Arial"/>
        <family val="2"/>
      </rPr>
      <t>Sede Aquimindia</t>
    </r>
  </si>
  <si>
    <r>
      <t>Lamina de</t>
    </r>
    <r>
      <rPr>
        <sz val="11"/>
        <color theme="1"/>
        <rFont val="Arial"/>
        <family val="2"/>
      </rPr>
      <t xml:space="preserve"> policarbonato</t>
    </r>
    <r>
      <rPr>
        <sz val="11"/>
        <rFont val="Arial"/>
        <family val="2"/>
      </rPr>
      <t xml:space="preserve"> color azul medidas  de 2.53 mtrs alto x 2.5 mtrs ancho color azul. 
(según especificaciones técnicas)</t>
    </r>
  </si>
  <si>
    <r>
      <t xml:space="preserve">Mantenimiento preventivo y/o correctivo electrobombas dosificadoras. Marca:  EMEC Presión: 1000Kpa-145.04 PSI.  Caudal 4.00L7h – 1.06gph (SEGÚN ESECIFICACIONES DE LA FICHA TECNICA) </t>
    </r>
    <r>
      <rPr>
        <b/>
        <sz val="11"/>
        <rFont val="Arial"/>
        <family val="2"/>
      </rPr>
      <t>Sede Aquimindia</t>
    </r>
  </si>
  <si>
    <r>
      <t xml:space="preserve">Mantenimiento preventivo y/o correctivo y Lavado torre aireación
(SEGÚN ESECIFICACIONES DE LA FICHA TECNICA) </t>
    </r>
    <r>
      <rPr>
        <b/>
        <sz val="11"/>
        <rFont val="Arial"/>
        <family val="2"/>
      </rPr>
      <t>Sede Aquimindia</t>
    </r>
  </si>
  <si>
    <r>
      <t xml:space="preserve">Mantenimiento preventivo y/o correctivo y Lavado tanque de mezcla 
(SEGÚN ESECIFICACIONES DE LA FICHA TECNICA) </t>
    </r>
    <r>
      <rPr>
        <b/>
        <sz val="11"/>
        <rFont val="Arial"/>
        <family val="2"/>
      </rPr>
      <t>Sede Aquimindia</t>
    </r>
  </si>
  <si>
    <r>
      <t xml:space="preserve">Mantenimiento preventivo y/o correctivo y Lavado tanque sedimentación (SEGÚN ESECIFICACIONES DE LA FICHA TECNICA) </t>
    </r>
    <r>
      <rPr>
        <b/>
        <sz val="11"/>
        <rFont val="Arial"/>
        <family val="2"/>
      </rPr>
      <t>Sede Aquimindia</t>
    </r>
  </si>
  <si>
    <r>
      <t xml:space="preserve">Mantenimiento preventivo y/o correctivo y lavado tanque de reserva
(SEGÚN ESECIFICACIONES DE LA FICHA TECNICA) </t>
    </r>
    <r>
      <rPr>
        <b/>
        <sz val="11"/>
        <rFont val="Arial"/>
        <family val="2"/>
      </rPr>
      <t>Sede Aquimindia</t>
    </r>
  </si>
  <si>
    <r>
      <t xml:space="preserve">Mantenimiento preventivo y/o correctivo y Lavado tanque de distribución (SEGÚN ESPECIFICACIONES DE LA FICHA TECNICA)
</t>
    </r>
    <r>
      <rPr>
        <b/>
        <sz val="11"/>
        <rFont val="Arial"/>
        <family val="2"/>
      </rPr>
      <t xml:space="preserve">Sede Aquimindia </t>
    </r>
  </si>
  <si>
    <r>
      <t xml:space="preserve">Análisis de agua tratada y cruda de acuerdo a la relación de lista (ficha técnica). Para seis (6) tanques o su red de distribución.
(SEGÚN ESPECIFICACIONES DE LA FICHA TÉCNICA) </t>
    </r>
    <r>
      <rPr>
        <b/>
        <sz val="11"/>
        <rFont val="Arial"/>
        <family val="2"/>
      </rPr>
      <t>Sede Aquimindia, Paloqueomao y Bunker.</t>
    </r>
  </si>
  <si>
    <r>
      <t xml:space="preserve">Mantenimiento preventivo y/o correctivo de 280 m2 y reparación cerramiento en malla eslabonada H: 2.0m, incluye parales en tubería metálica de 3". Incluye pintura anticorrosiva y esmalte. (SEGÚN ESECIFICACIONES DE LA FICHA TECNICA) </t>
    </r>
    <r>
      <rPr>
        <b/>
        <sz val="11"/>
        <rFont val="Arial"/>
        <family val="2"/>
      </rPr>
      <t xml:space="preserve">Sede Aquimindia. </t>
    </r>
  </si>
  <si>
    <r>
      <t xml:space="preserve">Reemplazar e instalar panal tanque de sedimentación. (SEGÚN ESPECIFICACIONES DE LA FICHA TECNICA) </t>
    </r>
    <r>
      <rPr>
        <b/>
        <sz val="11"/>
        <rFont val="Arial"/>
        <family val="2"/>
      </rPr>
      <t>Sede Aquimindia.</t>
    </r>
  </si>
  <si>
    <r>
      <t xml:space="preserve">Reemplazar e instalar tres (3) flotadores de mercurio eléctricos para planta de tratamiento. (SEGÚN ESPECIFICACIONES DE LA FICHA TECNICA) </t>
    </r>
    <r>
      <rPr>
        <b/>
        <sz val="11"/>
        <rFont val="Arial"/>
        <family val="2"/>
      </rPr>
      <t>Sede Aquimindia.</t>
    </r>
  </si>
  <si>
    <t>Mantenimiento preventivo y/o correctivo de 320 m2 en exterior e interior planta tratamiento agua potable: incluye pintura para exterior de alta resistencia, e interior pintura epóxica. (SEGÚN ESPECIFICACIONES DE LA FICHA TECNICA) Sede Aquimindia.</t>
  </si>
  <si>
    <r>
      <t xml:space="preserve">Mantenimiento preventivo y/o correctivo pozo profundo y electrobomba sumergible tipo lapicero. Marca: Pedrollo de 2 H.P.
Cabeza dinámica de 100 ml, 220V. Incluye desmonte y monte electrobomba sumergible y tubería, mantenimiento electrobomba tipo lapicero y aplicación de productos químicos para lavado del pozo.
(SEGÚN ESPECIFICACIONES DE LA FICHA TECNICA) </t>
    </r>
    <r>
      <rPr>
        <b/>
        <sz val="11"/>
        <rFont val="Arial"/>
        <family val="2"/>
      </rPr>
      <t>Sede Aquimindia</t>
    </r>
  </si>
  <si>
    <r>
      <t xml:space="preserve">Cambio arena filtro (SEGÚN ESPECIFICACIONES DE LA FICHA TECNICA) </t>
    </r>
    <r>
      <rPr>
        <b/>
        <sz val="11"/>
        <rFont val="Arial"/>
        <family val="2"/>
      </rPr>
      <t>Sede Aquimindia</t>
    </r>
  </si>
  <si>
    <r>
      <t xml:space="preserve">Limpieza anillos pall ring 2” torre aireación (SEGÚN ESPECIFICACIONES DE LA FICHA TECNICA) </t>
    </r>
    <r>
      <rPr>
        <b/>
        <sz val="11"/>
        <rFont val="Arial"/>
        <family val="2"/>
      </rPr>
      <t>Sede Aquimindia</t>
    </r>
  </si>
  <si>
    <r>
      <t xml:space="preserve">Reemplazar e instalar anillos pall ring 2” torre aireación  (SEGÚN ESPECIFICACIONES DE LA FICHA TECNICA) </t>
    </r>
    <r>
      <rPr>
        <b/>
        <sz val="11"/>
        <rFont val="Arial"/>
        <family val="2"/>
      </rPr>
      <t>Sede Aquimindia.</t>
    </r>
  </si>
  <si>
    <t>ANALISIS DE COSTOS HISTORICOS
VALOR PARA 2026</t>
  </si>
  <si>
    <t>ANEXO 1 - ANALISIS DE COSTOS HISTORICOS</t>
  </si>
  <si>
    <t>ANEXO 2 - PROYECCIÓN DE COSTOS 2026 - 2028</t>
  </si>
  <si>
    <t>ANEXO 3 - ESTUDIO DEL SECTOR 2024-2026</t>
  </si>
  <si>
    <t>DESCRIPCION</t>
  </si>
  <si>
    <t>MANTENIMIENTO + PRODUCTOS QUÍMICOS</t>
  </si>
  <si>
    <t xml:space="preserve">VALOR </t>
  </si>
  <si>
    <t>LISTA DE REPUESTOS</t>
  </si>
  <si>
    <t>VALOR X VIGENCIAS</t>
  </si>
  <si>
    <t>VALOR TOTAL CONTRATO</t>
  </si>
  <si>
    <t>VIGENCIAS</t>
  </si>
  <si>
    <t>FGN-NC-0323-2024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</si>
</sst>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44" formatCode="_-* #,##0.00\ &quot;€&quot;_-;\-* #,##0.00\ &quot;€&quot;_-;_-* &quot;-&quot;??\ &quot;€&quot;_-;_-@_-"/>
    <numFmt numFmtId="43" formatCode="_-* #,##0.00_-;\-* #,##0.00_-;_-* &quot;-&quot;??_-;_-@_-"/>
    <numFmt numFmtId="164" formatCode="&quot;$&quot;\ #,##0.00"/>
    <numFmt numFmtId="165" formatCode="&quot;$&quot;\ #,##0"/>
    <numFmt numFmtId="166" formatCode="_-&quot;$&quot;\ * #,##0_-;\-&quot;$&quot;\ * #,##0_-;_-&quot;$&quot;\ * &quot;-&quot;??_-;_-@_-"/>
    <numFmt numFmtId="168" formatCode="_-&quot;$&quot;* #,##0_-;\-&quot;$&quot;* #,##0_-;_-&quot;$&quot;* &quot;-&quot;??_-;_-@_-"/>
    <numFmt numFmtId="169" formatCode="0.0"/>
  </numFmts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2"/>
      <color theme="1"/>
      <name val="Arial"/>
      <family val="2"/>
    </font>
    <font>
      <b/>
      <sz val="12"/>
      <name val="Arial"/>
      <family val="2"/>
    </font>
    <font>
      <sz val="12"/>
      <name val="Arial"/>
      <family val="2"/>
    </font>
    <font>
      <sz val="12"/>
      <color theme="1"/>
      <name val="Arial"/>
      <family val="2"/>
    </font>
    <font>
      <b/>
      <sz val="11"/>
      <color theme="1"/>
      <name val="Arial Narrow"/>
      <family val="2"/>
    </font>
    <font>
      <b/>
      <sz val="11"/>
      <name val="Arial"/>
      <family val="2"/>
    </font>
    <font>
      <sz val="11"/>
      <name val="Arial"/>
      <family val="2"/>
    </font>
    <font>
      <sz val="11"/>
      <color theme="1"/>
      <name val="Arial"/>
      <family val="2"/>
    </font>
    <font>
      <b/>
      <sz val="11"/>
      <color theme="1"/>
      <name val="Arial"/>
      <family val="2"/>
    </font>
  </fonts>
  <fills count="13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7" tint="0.59999389629810485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indexed="64"/>
      </right>
      <top/>
      <bottom/>
      <diagonal/>
    </border>
  </borders>
  <cellStyleXfs count="5">
    <xf numFmtId="0" fontId="0" fillId="0" borderId="0"/>
    <xf numFmtId="43" fontId="1" fillId="0" borderId="0" applyFont="0" applyFill="0" applyBorder="0" applyAlignment="0" applyProtection="0"/>
    <xf numFmtId="0" fontId="2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178">
    <xf numFmtId="0" fontId="0" fillId="0" borderId="0" xfId="0"/>
    <xf numFmtId="164" fontId="4" fillId="6" borderId="6" xfId="2" applyNumberFormat="1" applyFont="1" applyFill="1" applyBorder="1" applyAlignment="1">
      <alignment horizontal="center" vertical="center"/>
    </xf>
    <xf numFmtId="164" fontId="4" fillId="8" borderId="6" xfId="2" applyNumberFormat="1" applyFont="1" applyFill="1" applyBorder="1" applyAlignment="1">
      <alignment horizontal="center" vertical="center"/>
    </xf>
    <xf numFmtId="164" fontId="4" fillId="8" borderId="1" xfId="2" applyNumberFormat="1" applyFont="1" applyFill="1" applyBorder="1" applyAlignment="1">
      <alignment horizontal="center" vertical="center"/>
    </xf>
    <xf numFmtId="0" fontId="5" fillId="0" borderId="1" xfId="2" applyFont="1" applyBorder="1" applyAlignment="1">
      <alignment vertical="center" wrapText="1"/>
    </xf>
    <xf numFmtId="164" fontId="4" fillId="6" borderId="1" xfId="1" applyNumberFormat="1" applyFont="1" applyFill="1" applyBorder="1" applyAlignment="1">
      <alignment horizontal="center" vertical="center"/>
    </xf>
    <xf numFmtId="164" fontId="4" fillId="9" borderId="1" xfId="1" applyNumberFormat="1" applyFont="1" applyFill="1" applyBorder="1" applyAlignment="1">
      <alignment horizontal="center" vertical="center"/>
    </xf>
    <xf numFmtId="0" fontId="6" fillId="0" borderId="0" xfId="0" applyFont="1"/>
    <xf numFmtId="0" fontId="6" fillId="0" borderId="1" xfId="0" applyFont="1" applyBorder="1" applyAlignment="1">
      <alignment horizontal="center" vertical="center" wrapText="1"/>
    </xf>
    <xf numFmtId="0" fontId="6" fillId="0" borderId="0" xfId="0" applyFont="1" applyAlignment="1">
      <alignment horizontal="center"/>
    </xf>
    <xf numFmtId="0" fontId="3" fillId="0" borderId="0" xfId="0" applyFont="1" applyAlignment="1">
      <alignment horizontal="center" vertical="center" wrapText="1"/>
    </xf>
    <xf numFmtId="43" fontId="3" fillId="0" borderId="0" xfId="1" applyFont="1" applyBorder="1" applyAlignment="1">
      <alignment horizontal="center" vertical="center" wrapText="1"/>
    </xf>
    <xf numFmtId="164" fontId="3" fillId="0" borderId="0" xfId="0" applyNumberFormat="1" applyFont="1" applyAlignment="1">
      <alignment horizontal="center" vertical="center" wrapText="1"/>
    </xf>
    <xf numFmtId="166" fontId="4" fillId="4" borderId="5" xfId="0" applyNumberFormat="1" applyFont="1" applyFill="1" applyBorder="1" applyAlignment="1">
      <alignment horizontal="center" vertical="center" wrapText="1"/>
    </xf>
    <xf numFmtId="0" fontId="4" fillId="3" borderId="1" xfId="2" applyFont="1" applyFill="1" applyBorder="1" applyAlignment="1">
      <alignment horizontal="center" vertical="center" wrapText="1"/>
    </xf>
    <xf numFmtId="165" fontId="4" fillId="3" borderId="1" xfId="2" applyNumberFormat="1" applyFont="1" applyFill="1" applyBorder="1" applyAlignment="1">
      <alignment horizontal="center" vertical="center" wrapText="1"/>
    </xf>
    <xf numFmtId="0" fontId="4" fillId="5" borderId="0" xfId="0" applyFont="1" applyFill="1" applyAlignment="1">
      <alignment vertical="center"/>
    </xf>
    <xf numFmtId="43" fontId="4" fillId="3" borderId="1" xfId="1" applyFont="1" applyFill="1" applyBorder="1" applyAlignment="1">
      <alignment horizontal="center" vertical="center" wrapText="1"/>
    </xf>
    <xf numFmtId="164" fontId="4" fillId="3" borderId="1" xfId="2" applyNumberFormat="1" applyFont="1" applyFill="1" applyBorder="1" applyAlignment="1">
      <alignment horizontal="center" vertical="center" wrapText="1"/>
    </xf>
    <xf numFmtId="0" fontId="5" fillId="0" borderId="0" xfId="2" applyFont="1"/>
    <xf numFmtId="0" fontId="5" fillId="0" borderId="1" xfId="2" applyFont="1" applyBorder="1" applyAlignment="1">
      <alignment horizontal="center" vertical="center"/>
    </xf>
    <xf numFmtId="0" fontId="5" fillId="0" borderId="1" xfId="2" applyFont="1" applyBorder="1" applyAlignment="1">
      <alignment horizontal="center" vertical="center" wrapText="1"/>
    </xf>
    <xf numFmtId="0" fontId="4" fillId="0" borderId="1" xfId="2" applyFont="1" applyBorder="1" applyAlignment="1">
      <alignment horizontal="center" vertical="center"/>
    </xf>
    <xf numFmtId="164" fontId="5" fillId="0" borderId="1" xfId="1" applyNumberFormat="1" applyFont="1" applyBorder="1" applyAlignment="1">
      <alignment horizontal="center" vertical="center"/>
    </xf>
    <xf numFmtId="164" fontId="5" fillId="5" borderId="1" xfId="1" applyNumberFormat="1" applyFont="1" applyFill="1" applyBorder="1" applyAlignment="1">
      <alignment horizontal="center" vertical="center"/>
    </xf>
    <xf numFmtId="164" fontId="5" fillId="5" borderId="1" xfId="0" applyNumberFormat="1" applyFont="1" applyFill="1" applyBorder="1" applyAlignment="1">
      <alignment horizontal="center" vertical="center"/>
    </xf>
    <xf numFmtId="0" fontId="3" fillId="5" borderId="0" xfId="0" applyFont="1" applyFill="1" applyAlignment="1">
      <alignment horizontal="justify" vertical="center" wrapText="1"/>
    </xf>
    <xf numFmtId="43" fontId="5" fillId="5" borderId="0" xfId="1" applyFont="1" applyFill="1" applyBorder="1" applyAlignment="1">
      <alignment horizontal="center" vertical="center"/>
    </xf>
    <xf numFmtId="0" fontId="4" fillId="3" borderId="5" xfId="2" applyFont="1" applyFill="1" applyBorder="1" applyAlignment="1">
      <alignment horizontal="center" vertical="center" wrapText="1"/>
    </xf>
    <xf numFmtId="165" fontId="4" fillId="3" borderId="5" xfId="2" applyNumberFormat="1" applyFont="1" applyFill="1" applyBorder="1" applyAlignment="1">
      <alignment horizontal="center" vertical="center" wrapText="1"/>
    </xf>
    <xf numFmtId="43" fontId="5" fillId="0" borderId="0" xfId="1" applyFont="1" applyBorder="1" applyAlignment="1">
      <alignment horizontal="center" vertical="center"/>
    </xf>
    <xf numFmtId="0" fontId="3" fillId="0" borderId="0" xfId="0" applyFont="1" applyAlignment="1">
      <alignment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0" xfId="0" applyFont="1" applyAlignment="1">
      <alignment horizontal="justify" vertical="center" wrapText="1"/>
    </xf>
    <xf numFmtId="43" fontId="4" fillId="0" borderId="0" xfId="1" applyFont="1" applyBorder="1" applyAlignment="1">
      <alignment horizontal="center" vertical="center"/>
    </xf>
    <xf numFmtId="43" fontId="5" fillId="0" borderId="0" xfId="1" applyFont="1" applyBorder="1"/>
    <xf numFmtId="0" fontId="5" fillId="0" borderId="0" xfId="2" applyFont="1" applyAlignment="1">
      <alignment horizontal="center"/>
    </xf>
    <xf numFmtId="165" fontId="5" fillId="0" borderId="0" xfId="2" applyNumberFormat="1" applyFont="1"/>
    <xf numFmtId="164" fontId="5" fillId="0" borderId="0" xfId="2" applyNumberFormat="1" applyFont="1"/>
    <xf numFmtId="0" fontId="4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5" fillId="0" borderId="0" xfId="0" applyFont="1" applyAlignment="1">
      <alignment vertical="center" wrapText="1"/>
    </xf>
    <xf numFmtId="0" fontId="7" fillId="0" borderId="1" xfId="0" applyFont="1" applyBorder="1" applyAlignment="1">
      <alignment horizontal="center" vertical="center" wrapText="1"/>
    </xf>
    <xf numFmtId="0" fontId="5" fillId="0" borderId="1" xfId="2" applyFont="1" applyBorder="1" applyAlignment="1">
      <alignment vertical="center" wrapText="1"/>
    </xf>
    <xf numFmtId="0" fontId="3" fillId="6" borderId="1" xfId="0" applyFont="1" applyFill="1" applyBorder="1" applyAlignment="1">
      <alignment horizontal="center" vertical="center" wrapText="1"/>
    </xf>
    <xf numFmtId="0" fontId="3" fillId="9" borderId="1" xfId="0" applyFont="1" applyFill="1" applyBorder="1" applyAlignment="1">
      <alignment horizontal="center" vertical="center" wrapText="1"/>
    </xf>
    <xf numFmtId="0" fontId="5" fillId="0" borderId="0" xfId="0" applyFont="1" applyAlignment="1">
      <alignment vertical="center" wrapText="1"/>
    </xf>
    <xf numFmtId="0" fontId="3" fillId="6" borderId="6" xfId="0" applyFont="1" applyFill="1" applyBorder="1" applyAlignment="1">
      <alignment horizontal="center" vertical="center" wrapText="1"/>
    </xf>
    <xf numFmtId="0" fontId="4" fillId="3" borderId="7" xfId="2" applyFont="1" applyFill="1" applyBorder="1" applyAlignment="1">
      <alignment horizontal="center" vertical="center" wrapText="1"/>
    </xf>
    <xf numFmtId="0" fontId="4" fillId="3" borderId="8" xfId="2" applyFont="1" applyFill="1" applyBorder="1" applyAlignment="1">
      <alignment horizontal="center" vertical="center" wrapText="1"/>
    </xf>
    <xf numFmtId="0" fontId="3" fillId="7" borderId="1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165" fontId="4" fillId="3" borderId="1" xfId="2" applyNumberFormat="1" applyFont="1" applyFill="1" applyBorder="1" applyAlignment="1">
      <alignment horizontal="center" vertical="center" wrapText="1"/>
    </xf>
    <xf numFmtId="165" fontId="4" fillId="3" borderId="2" xfId="2" applyNumberFormat="1" applyFont="1" applyFill="1" applyBorder="1" applyAlignment="1">
      <alignment horizontal="center" vertical="center" wrapText="1"/>
    </xf>
    <xf numFmtId="165" fontId="4" fillId="3" borderId="3" xfId="2" applyNumberFormat="1" applyFont="1" applyFill="1" applyBorder="1" applyAlignment="1">
      <alignment horizontal="center" vertical="center" wrapText="1"/>
    </xf>
    <xf numFmtId="165" fontId="4" fillId="3" borderId="4" xfId="2" applyNumberFormat="1" applyFont="1" applyFill="1" applyBorder="1" applyAlignment="1">
      <alignment horizontal="center" vertical="center" wrapText="1"/>
    </xf>
    <xf numFmtId="166" fontId="4" fillId="2" borderId="5" xfId="0" applyNumberFormat="1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/>
    </xf>
    <xf numFmtId="0" fontId="6" fillId="0" borderId="1" xfId="0" applyFont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/>
    </xf>
    <xf numFmtId="43" fontId="3" fillId="4" borderId="1" xfId="1" applyFont="1" applyFill="1" applyBorder="1" applyAlignment="1">
      <alignment horizontal="center" vertical="center" wrapText="1"/>
    </xf>
    <xf numFmtId="166" fontId="4" fillId="2" borderId="1" xfId="0" applyNumberFormat="1" applyFont="1" applyFill="1" applyBorder="1" applyAlignment="1">
      <alignment horizontal="center" vertical="center" wrapText="1"/>
    </xf>
    <xf numFmtId="166" fontId="8" fillId="2" borderId="9" xfId="0" applyNumberFormat="1" applyFont="1" applyFill="1" applyBorder="1" applyAlignment="1">
      <alignment horizontal="center" vertical="center" wrapText="1"/>
    </xf>
    <xf numFmtId="166" fontId="8" fillId="2" borderId="10" xfId="0" applyNumberFormat="1" applyFont="1" applyFill="1" applyBorder="1" applyAlignment="1">
      <alignment horizontal="center" vertical="center" wrapText="1"/>
    </xf>
    <xf numFmtId="166" fontId="8" fillId="2" borderId="11" xfId="0" applyNumberFormat="1" applyFont="1" applyFill="1" applyBorder="1" applyAlignment="1">
      <alignment horizontal="center" vertical="center" wrapText="1"/>
    </xf>
    <xf numFmtId="166" fontId="8" fillId="2" borderId="7" xfId="0" applyNumberFormat="1" applyFont="1" applyFill="1" applyBorder="1" applyAlignment="1">
      <alignment horizontal="center" vertical="center" wrapText="1"/>
    </xf>
    <xf numFmtId="166" fontId="8" fillId="2" borderId="12" xfId="0" applyNumberFormat="1" applyFont="1" applyFill="1" applyBorder="1" applyAlignment="1">
      <alignment horizontal="center" vertical="center" wrapText="1"/>
    </xf>
    <xf numFmtId="166" fontId="8" fillId="2" borderId="8" xfId="0" applyNumberFormat="1" applyFont="1" applyFill="1" applyBorder="1" applyAlignment="1">
      <alignment horizontal="center" vertical="center" wrapText="1"/>
    </xf>
    <xf numFmtId="164" fontId="9" fillId="0" borderId="1" xfId="1" applyNumberFormat="1" applyFont="1" applyBorder="1" applyAlignment="1">
      <alignment horizontal="center" vertical="center"/>
    </xf>
    <xf numFmtId="0" fontId="8" fillId="5" borderId="0" xfId="0" applyFont="1" applyFill="1" applyAlignment="1">
      <alignment horizontal="center" vertical="center"/>
    </xf>
    <xf numFmtId="164" fontId="9" fillId="5" borderId="1" xfId="0" applyNumberFormat="1" applyFont="1" applyFill="1" applyBorder="1" applyAlignment="1">
      <alignment horizontal="center" vertical="center"/>
    </xf>
    <xf numFmtId="164" fontId="9" fillId="5" borderId="1" xfId="1" applyNumberFormat="1" applyFont="1" applyFill="1" applyBorder="1" applyAlignment="1">
      <alignment horizontal="center" vertical="center"/>
    </xf>
    <xf numFmtId="164" fontId="9" fillId="5" borderId="1" xfId="0" applyNumberFormat="1" applyFont="1" applyFill="1" applyBorder="1" applyAlignment="1">
      <alignment horizontal="center" vertical="center"/>
    </xf>
    <xf numFmtId="0" fontId="10" fillId="0" borderId="0" xfId="0" applyFont="1"/>
    <xf numFmtId="164" fontId="9" fillId="5" borderId="0" xfId="1" applyNumberFormat="1" applyFont="1" applyFill="1" applyBorder="1" applyAlignment="1">
      <alignment horizontal="center" vertical="center"/>
    </xf>
    <xf numFmtId="0" fontId="11" fillId="5" borderId="0" xfId="0" applyFont="1" applyFill="1" applyAlignment="1">
      <alignment horizontal="justify" vertical="center" wrapText="1"/>
    </xf>
    <xf numFmtId="43" fontId="9" fillId="5" borderId="0" xfId="1" applyFont="1" applyFill="1" applyBorder="1" applyAlignment="1">
      <alignment horizontal="center" vertical="center"/>
    </xf>
    <xf numFmtId="164" fontId="9" fillId="0" borderId="1" xfId="1" applyNumberFormat="1" applyFont="1" applyBorder="1" applyAlignment="1">
      <alignment horizontal="center" vertical="center" wrapText="1"/>
    </xf>
    <xf numFmtId="0" fontId="11" fillId="0" borderId="0" xfId="0" applyFont="1" applyAlignment="1">
      <alignment vertical="center" wrapText="1"/>
    </xf>
    <xf numFmtId="0" fontId="11" fillId="0" borderId="1" xfId="0" applyFont="1" applyBorder="1" applyAlignment="1">
      <alignment horizontal="center" vertical="center" wrapText="1"/>
    </xf>
    <xf numFmtId="0" fontId="11" fillId="0" borderId="0" xfId="0" applyFont="1" applyAlignment="1">
      <alignment horizontal="justify" vertical="center" wrapText="1"/>
    </xf>
    <xf numFmtId="43" fontId="8" fillId="0" borderId="0" xfId="1" applyFont="1" applyBorder="1" applyAlignment="1">
      <alignment horizontal="center" vertical="center"/>
    </xf>
    <xf numFmtId="0" fontId="9" fillId="0" borderId="0" xfId="2" applyFont="1"/>
    <xf numFmtId="43" fontId="9" fillId="0" borderId="0" xfId="1" applyFont="1" applyBorder="1"/>
    <xf numFmtId="165" fontId="9" fillId="0" borderId="0" xfId="2" applyNumberFormat="1" applyFont="1"/>
    <xf numFmtId="164" fontId="9" fillId="0" borderId="0" xfId="2" applyNumberFormat="1" applyFont="1"/>
    <xf numFmtId="165" fontId="10" fillId="0" borderId="0" xfId="0" applyNumberFormat="1" applyFont="1"/>
    <xf numFmtId="0" fontId="11" fillId="2" borderId="1" xfId="0" applyFont="1" applyFill="1" applyBorder="1" applyAlignment="1">
      <alignment horizontal="center" vertical="center" wrapText="1"/>
    </xf>
    <xf numFmtId="0" fontId="8" fillId="6" borderId="13" xfId="0" applyFont="1" applyFill="1" applyBorder="1"/>
    <xf numFmtId="0" fontId="8" fillId="6" borderId="0" xfId="0" applyFont="1" applyFill="1"/>
    <xf numFmtId="0" fontId="8" fillId="6" borderId="12" xfId="0" applyFont="1" applyFill="1" applyBorder="1"/>
    <xf numFmtId="0" fontId="10" fillId="0" borderId="1" xfId="0" applyFont="1" applyBorder="1" applyAlignment="1">
      <alignment horizontal="center"/>
    </xf>
    <xf numFmtId="0" fontId="10" fillId="0" borderId="1" xfId="0" applyFont="1" applyBorder="1" applyAlignment="1">
      <alignment horizontal="center" vertical="center" wrapText="1"/>
    </xf>
    <xf numFmtId="0" fontId="8" fillId="5" borderId="2" xfId="0" applyFont="1" applyFill="1" applyBorder="1" applyAlignment="1">
      <alignment horizontal="center" vertical="center"/>
    </xf>
    <xf numFmtId="0" fontId="8" fillId="5" borderId="3" xfId="0" applyFont="1" applyFill="1" applyBorder="1" applyAlignment="1">
      <alignment vertical="center"/>
    </xf>
    <xf numFmtId="0" fontId="9" fillId="5" borderId="3" xfId="0" applyFont="1" applyFill="1" applyBorder="1"/>
    <xf numFmtId="0" fontId="9" fillId="5" borderId="10" xfId="0" applyFont="1" applyFill="1" applyBorder="1"/>
    <xf numFmtId="0" fontId="8" fillId="5" borderId="11" xfId="0" applyFont="1" applyFill="1" applyBorder="1" applyAlignment="1">
      <alignment horizontal="right" vertical="center"/>
    </xf>
    <xf numFmtId="0" fontId="10" fillId="0" borderId="0" xfId="0" applyFont="1" applyAlignment="1">
      <alignment horizontal="center"/>
    </xf>
    <xf numFmtId="0" fontId="11" fillId="0" borderId="0" xfId="0" applyFont="1" applyAlignment="1">
      <alignment horizontal="center" vertical="center" wrapText="1"/>
    </xf>
    <xf numFmtId="43" fontId="11" fillId="0" borderId="0" xfId="1" applyFont="1" applyBorder="1" applyAlignment="1">
      <alignment horizontal="center" vertical="center" wrapText="1"/>
    </xf>
    <xf numFmtId="164" fontId="11" fillId="0" borderId="0" xfId="0" applyNumberFormat="1" applyFont="1" applyAlignment="1">
      <alignment horizontal="center" vertical="center" wrapText="1"/>
    </xf>
    <xf numFmtId="0" fontId="8" fillId="0" borderId="7" xfId="0" applyFont="1" applyBorder="1" applyAlignment="1">
      <alignment horizontal="center"/>
    </xf>
    <xf numFmtId="0" fontId="8" fillId="0" borderId="12" xfId="0" applyFont="1" applyBorder="1" applyAlignment="1">
      <alignment horizontal="center"/>
    </xf>
    <xf numFmtId="0" fontId="8" fillId="0" borderId="3" xfId="0" applyFont="1" applyBorder="1" applyAlignment="1">
      <alignment horizontal="center"/>
    </xf>
    <xf numFmtId="0" fontId="8" fillId="0" borderId="10" xfId="0" applyFont="1" applyBorder="1" applyAlignment="1">
      <alignment horizontal="center"/>
    </xf>
    <xf numFmtId="0" fontId="8" fillId="0" borderId="4" xfId="0" applyFont="1" applyBorder="1" applyAlignment="1">
      <alignment horizontal="center"/>
    </xf>
    <xf numFmtId="0" fontId="11" fillId="3" borderId="1" xfId="0" applyFont="1" applyFill="1" applyBorder="1" applyAlignment="1">
      <alignment horizontal="center" vertical="center"/>
    </xf>
    <xf numFmtId="165" fontId="8" fillId="3" borderId="1" xfId="0" applyNumberFormat="1" applyFont="1" applyFill="1" applyBorder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17" fontId="8" fillId="3" borderId="1" xfId="0" applyNumberFormat="1" applyFont="1" applyFill="1" applyBorder="1" applyAlignment="1">
      <alignment horizontal="center" vertical="center" wrapText="1"/>
    </xf>
    <xf numFmtId="169" fontId="9" fillId="0" borderId="14" xfId="0" applyNumberFormat="1" applyFont="1" applyBorder="1" applyAlignment="1">
      <alignment horizontal="left" indent="1"/>
    </xf>
    <xf numFmtId="2" fontId="9" fillId="0" borderId="9" xfId="4" applyNumberFormat="1" applyFont="1" applyFill="1" applyBorder="1" applyAlignment="1">
      <alignment horizontal="center"/>
    </xf>
    <xf numFmtId="2" fontId="9" fillId="0" borderId="10" xfId="4" applyNumberFormat="1" applyFont="1" applyFill="1" applyBorder="1" applyAlignment="1">
      <alignment horizontal="center"/>
    </xf>
    <xf numFmtId="2" fontId="9" fillId="0" borderId="10" xfId="4" quotePrefix="1" applyNumberFormat="1" applyFont="1" applyFill="1" applyBorder="1" applyAlignment="1">
      <alignment horizontal="center"/>
    </xf>
    <xf numFmtId="0" fontId="9" fillId="0" borderId="10" xfId="4" quotePrefix="1" applyNumberFormat="1" applyFont="1" applyFill="1" applyBorder="1" applyAlignment="1">
      <alignment horizontal="center"/>
    </xf>
    <xf numFmtId="0" fontId="9" fillId="0" borderId="11" xfId="4" quotePrefix="1" applyNumberFormat="1" applyFont="1" applyFill="1" applyBorder="1" applyAlignment="1">
      <alignment horizontal="center"/>
    </xf>
    <xf numFmtId="165" fontId="8" fillId="3" borderId="2" xfId="2" applyNumberFormat="1" applyFont="1" applyFill="1" applyBorder="1" applyAlignment="1">
      <alignment horizontal="center" vertical="center" wrapText="1"/>
    </xf>
    <xf numFmtId="165" fontId="8" fillId="3" borderId="3" xfId="2" applyNumberFormat="1" applyFont="1" applyFill="1" applyBorder="1" applyAlignment="1">
      <alignment horizontal="center" vertical="center" wrapText="1"/>
    </xf>
    <xf numFmtId="165" fontId="8" fillId="3" borderId="4" xfId="2" applyNumberFormat="1" applyFont="1" applyFill="1" applyBorder="1" applyAlignment="1">
      <alignment horizontal="center" vertical="center" wrapText="1"/>
    </xf>
    <xf numFmtId="10" fontId="8" fillId="10" borderId="1" xfId="4" applyNumberFormat="1" applyFont="1" applyFill="1" applyBorder="1" applyAlignment="1">
      <alignment horizontal="center" vertical="center" wrapText="1"/>
    </xf>
    <xf numFmtId="169" fontId="9" fillId="11" borderId="14" xfId="0" applyNumberFormat="1" applyFont="1" applyFill="1" applyBorder="1" applyAlignment="1">
      <alignment horizontal="left" indent="1"/>
    </xf>
    <xf numFmtId="2" fontId="9" fillId="11" borderId="13" xfId="4" applyNumberFormat="1" applyFont="1" applyFill="1" applyBorder="1" applyAlignment="1">
      <alignment horizontal="center"/>
    </xf>
    <xf numFmtId="2" fontId="9" fillId="11" borderId="0" xfId="4" applyNumberFormat="1" applyFont="1" applyFill="1" applyBorder="1" applyAlignment="1">
      <alignment horizontal="center"/>
    </xf>
    <xf numFmtId="4" fontId="9" fillId="11" borderId="0" xfId="4" applyNumberFormat="1" applyFont="1" applyFill="1" applyBorder="1" applyAlignment="1">
      <alignment horizontal="center"/>
    </xf>
    <xf numFmtId="4" fontId="9" fillId="11" borderId="15" xfId="4" applyNumberFormat="1" applyFont="1" applyFill="1" applyBorder="1" applyAlignment="1">
      <alignment horizontal="center"/>
    </xf>
    <xf numFmtId="0" fontId="8" fillId="3" borderId="1" xfId="2" applyFont="1" applyFill="1" applyBorder="1" applyAlignment="1">
      <alignment horizontal="center" vertical="center" wrapText="1"/>
    </xf>
    <xf numFmtId="165" fontId="8" fillId="3" borderId="1" xfId="2" applyNumberFormat="1" applyFont="1" applyFill="1" applyBorder="1" applyAlignment="1">
      <alignment horizontal="center" vertical="center" wrapText="1"/>
    </xf>
    <xf numFmtId="0" fontId="8" fillId="5" borderId="0" xfId="0" applyFont="1" applyFill="1" applyAlignment="1">
      <alignment vertical="center"/>
    </xf>
    <xf numFmtId="168" fontId="11" fillId="3" borderId="1" xfId="3" applyNumberFormat="1" applyFont="1" applyFill="1" applyBorder="1" applyAlignment="1">
      <alignment horizontal="center" vertical="center" wrapText="1"/>
    </xf>
    <xf numFmtId="168" fontId="11" fillId="5" borderId="0" xfId="3" applyNumberFormat="1" applyFont="1" applyFill="1" applyBorder="1" applyAlignment="1">
      <alignment horizontal="center" vertical="center" wrapText="1"/>
    </xf>
    <xf numFmtId="0" fontId="8" fillId="3" borderId="1" xfId="0" applyFont="1" applyFill="1" applyBorder="1" applyAlignment="1">
      <alignment horizontal="center" vertical="center" wrapText="1"/>
    </xf>
    <xf numFmtId="43" fontId="8" fillId="3" borderId="1" xfId="1" applyFont="1" applyFill="1" applyBorder="1" applyAlignment="1">
      <alignment horizontal="center" vertical="center" wrapText="1"/>
    </xf>
    <xf numFmtId="164" fontId="8" fillId="3" borderId="1" xfId="2" applyNumberFormat="1" applyFont="1" applyFill="1" applyBorder="1" applyAlignment="1">
      <alignment horizontal="center" vertical="center" wrapText="1"/>
    </xf>
    <xf numFmtId="2" fontId="9" fillId="0" borderId="13" xfId="4" applyNumberFormat="1" applyFont="1" applyFill="1" applyBorder="1" applyAlignment="1">
      <alignment horizontal="center"/>
    </xf>
    <xf numFmtId="2" fontId="9" fillId="0" borderId="0" xfId="4" applyNumberFormat="1" applyFont="1" applyFill="1" applyBorder="1" applyAlignment="1">
      <alignment horizontal="center"/>
    </xf>
    <xf numFmtId="0" fontId="9" fillId="0" borderId="15" xfId="4" quotePrefix="1" applyNumberFormat="1" applyFont="1" applyFill="1" applyBorder="1" applyAlignment="1">
      <alignment horizontal="center"/>
    </xf>
    <xf numFmtId="0" fontId="9" fillId="0" borderId="1" xfId="2" applyFont="1" applyBorder="1" applyAlignment="1">
      <alignment horizontal="center" vertical="center"/>
    </xf>
    <xf numFmtId="0" fontId="9" fillId="0" borderId="1" xfId="2" applyFont="1" applyBorder="1" applyAlignment="1">
      <alignment vertical="center" wrapText="1"/>
    </xf>
    <xf numFmtId="0" fontId="9" fillId="0" borderId="1" xfId="2" applyFont="1" applyBorder="1" applyAlignment="1">
      <alignment horizontal="center" vertical="center" wrapText="1"/>
    </xf>
    <xf numFmtId="0" fontId="8" fillId="0" borderId="1" xfId="2" applyFont="1" applyBorder="1" applyAlignment="1">
      <alignment horizontal="center" vertical="center"/>
    </xf>
    <xf numFmtId="2" fontId="9" fillId="11" borderId="15" xfId="4" applyNumberFormat="1" applyFont="1" applyFill="1" applyBorder="1" applyAlignment="1">
      <alignment horizontal="center"/>
    </xf>
    <xf numFmtId="2" fontId="9" fillId="0" borderId="15" xfId="4" applyNumberFormat="1" applyFont="1" applyFill="1" applyBorder="1" applyAlignment="1">
      <alignment horizontal="center"/>
    </xf>
    <xf numFmtId="169" fontId="9" fillId="11" borderId="5" xfId="0" applyNumberFormat="1" applyFont="1" applyFill="1" applyBorder="1" applyAlignment="1">
      <alignment horizontal="left" indent="1"/>
    </xf>
    <xf numFmtId="2" fontId="9" fillId="11" borderId="7" xfId="4" applyNumberFormat="1" applyFont="1" applyFill="1" applyBorder="1" applyAlignment="1">
      <alignment horizontal="center"/>
    </xf>
    <xf numFmtId="2" fontId="9" fillId="11" borderId="12" xfId="4" applyNumberFormat="1" applyFont="1" applyFill="1" applyBorder="1" applyAlignment="1">
      <alignment horizontal="center"/>
    </xf>
    <xf numFmtId="0" fontId="9" fillId="11" borderId="8" xfId="4" applyNumberFormat="1" applyFont="1" applyFill="1" applyBorder="1" applyAlignment="1">
      <alignment horizontal="center"/>
    </xf>
    <xf numFmtId="0" fontId="11" fillId="6" borderId="6" xfId="0" applyFont="1" applyFill="1" applyBorder="1" applyAlignment="1">
      <alignment horizontal="center" vertical="center" wrapText="1"/>
    </xf>
    <xf numFmtId="164" fontId="8" fillId="6" borderId="6" xfId="2" applyNumberFormat="1" applyFont="1" applyFill="1" applyBorder="1" applyAlignment="1">
      <alignment horizontal="center" vertical="center"/>
    </xf>
    <xf numFmtId="0" fontId="8" fillId="3" borderId="5" xfId="2" applyFont="1" applyFill="1" applyBorder="1" applyAlignment="1">
      <alignment horizontal="center" vertical="center" wrapText="1"/>
    </xf>
    <xf numFmtId="0" fontId="8" fillId="3" borderId="7" xfId="2" applyFont="1" applyFill="1" applyBorder="1" applyAlignment="1">
      <alignment horizontal="center" vertical="center" wrapText="1"/>
    </xf>
    <xf numFmtId="0" fontId="8" fillId="3" borderId="8" xfId="2" applyFont="1" applyFill="1" applyBorder="1" applyAlignment="1">
      <alignment horizontal="center" vertical="center" wrapText="1"/>
    </xf>
    <xf numFmtId="165" fontId="8" fillId="3" borderId="5" xfId="2" applyNumberFormat="1" applyFont="1" applyFill="1" applyBorder="1" applyAlignment="1">
      <alignment horizontal="center" vertical="center" wrapText="1"/>
    </xf>
    <xf numFmtId="0" fontId="9" fillId="0" borderId="1" xfId="2" applyFont="1" applyBorder="1" applyAlignment="1">
      <alignment vertical="center" wrapText="1"/>
    </xf>
    <xf numFmtId="0" fontId="10" fillId="0" borderId="1" xfId="0" applyFont="1" applyBorder="1" applyAlignment="1">
      <alignment horizontal="center" vertical="center" wrapText="1"/>
    </xf>
    <xf numFmtId="0" fontId="11" fillId="6" borderId="1" xfId="0" applyFont="1" applyFill="1" applyBorder="1" applyAlignment="1">
      <alignment horizontal="center" vertical="center" wrapText="1"/>
    </xf>
    <xf numFmtId="0" fontId="11" fillId="7" borderId="1" xfId="0" applyFont="1" applyFill="1" applyBorder="1" applyAlignment="1">
      <alignment horizontal="center" vertical="center" wrapText="1"/>
    </xf>
    <xf numFmtId="0" fontId="11" fillId="3" borderId="1" xfId="0" applyFont="1" applyFill="1" applyBorder="1" applyAlignment="1">
      <alignment horizontal="center" vertical="center" wrapText="1"/>
    </xf>
    <xf numFmtId="165" fontId="8" fillId="3" borderId="1" xfId="2" applyNumberFormat="1" applyFont="1" applyFill="1" applyBorder="1" applyAlignment="1">
      <alignment horizontal="center" vertical="center" wrapText="1"/>
    </xf>
    <xf numFmtId="164" fontId="8" fillId="6" borderId="1" xfId="1" applyNumberFormat="1" applyFont="1" applyFill="1" applyBorder="1" applyAlignment="1">
      <alignment horizontal="center" vertical="center"/>
    </xf>
    <xf numFmtId="164" fontId="8" fillId="7" borderId="1" xfId="1" applyNumberFormat="1" applyFont="1" applyFill="1" applyBorder="1" applyAlignment="1">
      <alignment horizontal="center" vertical="center"/>
    </xf>
    <xf numFmtId="0" fontId="11" fillId="9" borderId="1" xfId="0" applyFont="1" applyFill="1" applyBorder="1" applyAlignment="1">
      <alignment horizontal="center" vertical="center" wrapText="1"/>
    </xf>
    <xf numFmtId="0" fontId="9" fillId="0" borderId="0" xfId="2" applyFont="1" applyAlignment="1">
      <alignment horizontal="center"/>
    </xf>
    <xf numFmtId="0" fontId="9" fillId="0" borderId="0" xfId="0" applyFont="1" applyAlignment="1">
      <alignment vertical="center"/>
    </xf>
    <xf numFmtId="165" fontId="10" fillId="5" borderId="0" xfId="0" applyNumberFormat="1" applyFont="1" applyFill="1"/>
    <xf numFmtId="0" fontId="8" fillId="0" borderId="0" xfId="0" applyFont="1" applyAlignment="1">
      <alignment vertical="center"/>
    </xf>
    <xf numFmtId="0" fontId="9" fillId="0" borderId="0" xfId="0" applyFont="1" applyAlignment="1">
      <alignment vertical="center" wrapText="1"/>
    </xf>
    <xf numFmtId="0" fontId="9" fillId="0" borderId="0" xfId="0" applyFont="1" applyAlignment="1">
      <alignment vertical="center" wrapText="1"/>
    </xf>
    <xf numFmtId="164" fontId="9" fillId="5" borderId="2" xfId="0" applyNumberFormat="1" applyFont="1" applyFill="1" applyBorder="1" applyAlignment="1">
      <alignment horizontal="center" vertical="center"/>
    </xf>
    <xf numFmtId="164" fontId="9" fillId="5" borderId="4" xfId="0" applyNumberFormat="1" applyFont="1" applyFill="1" applyBorder="1" applyAlignment="1">
      <alignment horizontal="center" vertical="center"/>
    </xf>
    <xf numFmtId="164" fontId="8" fillId="6" borderId="11" xfId="2" applyNumberFormat="1" applyFont="1" applyFill="1" applyBorder="1" applyAlignment="1">
      <alignment horizontal="center" vertical="center"/>
    </xf>
    <xf numFmtId="43" fontId="5" fillId="0" borderId="1" xfId="1" applyFont="1" applyBorder="1" applyAlignment="1">
      <alignment wrapText="1"/>
    </xf>
    <xf numFmtId="43" fontId="4" fillId="0" borderId="1" xfId="1" applyFont="1" applyBorder="1"/>
    <xf numFmtId="43" fontId="5" fillId="0" borderId="1" xfId="1" applyFont="1" applyBorder="1" applyAlignment="1">
      <alignment horizontal="left" wrapText="1"/>
    </xf>
    <xf numFmtId="164" fontId="5" fillId="5" borderId="1" xfId="1" applyNumberFormat="1" applyFont="1" applyFill="1" applyBorder="1" applyAlignment="1">
      <alignment horizontal="right" vertical="center"/>
    </xf>
    <xf numFmtId="43" fontId="4" fillId="12" borderId="1" xfId="1" applyFont="1" applyFill="1" applyBorder="1" applyAlignment="1">
      <alignment horizontal="center"/>
    </xf>
    <xf numFmtId="164" fontId="4" fillId="12" borderId="1" xfId="2" applyNumberFormat="1" applyFont="1" applyFill="1" applyBorder="1"/>
  </cellXfs>
  <cellStyles count="5">
    <cellStyle name="Millares" xfId="1" builtinId="3"/>
    <cellStyle name="Moneda" xfId="3" builtinId="4"/>
    <cellStyle name="Normal" xfId="0" builtinId="0"/>
    <cellStyle name="Normal 2" xfId="2" xr:uid="{00000000-0005-0000-0000-000002000000}"/>
    <cellStyle name="Porcentaje" xfId="4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31751</xdr:colOff>
      <xdr:row>1</xdr:row>
      <xdr:rowOff>76202</xdr:rowOff>
    </xdr:from>
    <xdr:to>
      <xdr:col>1</xdr:col>
      <xdr:colOff>2362200</xdr:colOff>
      <xdr:row>1</xdr:row>
      <xdr:rowOff>714376</xdr:rowOff>
    </xdr:to>
    <xdr:pic>
      <xdr:nvPicPr>
        <xdr:cNvPr id="2" name="Imagen 2">
          <a:extLst>
            <a:ext uri="{FF2B5EF4-FFF2-40B4-BE49-F238E27FC236}">
              <a16:creationId xmlns:a16="http://schemas.microsoft.com/office/drawing/2014/main" id="{71CF86B9-0CA6-D94F-8CBE-158384BAD07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30251" y="546102"/>
          <a:ext cx="2330449" cy="6381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31751</xdr:colOff>
      <xdr:row>1</xdr:row>
      <xdr:rowOff>76202</xdr:rowOff>
    </xdr:from>
    <xdr:to>
      <xdr:col>1</xdr:col>
      <xdr:colOff>2362200</xdr:colOff>
      <xdr:row>1</xdr:row>
      <xdr:rowOff>714376</xdr:rowOff>
    </xdr:to>
    <xdr:pic>
      <xdr:nvPicPr>
        <xdr:cNvPr id="2" name="Imagen 2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6126" y="552452"/>
          <a:ext cx="2330449" cy="6381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31751</xdr:colOff>
      <xdr:row>1</xdr:row>
      <xdr:rowOff>76202</xdr:rowOff>
    </xdr:from>
    <xdr:to>
      <xdr:col>1</xdr:col>
      <xdr:colOff>2362200</xdr:colOff>
      <xdr:row>1</xdr:row>
      <xdr:rowOff>714376</xdr:rowOff>
    </xdr:to>
    <xdr:pic>
      <xdr:nvPicPr>
        <xdr:cNvPr id="2" name="Imagen 2">
          <a:extLst>
            <a:ext uri="{FF2B5EF4-FFF2-40B4-BE49-F238E27FC236}">
              <a16:creationId xmlns:a16="http://schemas.microsoft.com/office/drawing/2014/main" id="{A7126EA6-ABBA-6544-8E5F-61A2D31D293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30251" y="546102"/>
          <a:ext cx="2330449" cy="6381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54D0FD-4CB8-494E-895F-945FE1AE1701}">
  <dimension ref="A1:AV77"/>
  <sheetViews>
    <sheetView zoomScale="97" zoomScaleNormal="97" workbookViewId="0">
      <selection activeCell="L7" sqref="L7:M7"/>
    </sheetView>
  </sheetViews>
  <sheetFormatPr baseColWidth="10" defaultColWidth="9.1640625" defaultRowHeight="14" x14ac:dyDescent="0.15"/>
  <cols>
    <col min="1" max="1" width="9.1640625" style="83" customWidth="1"/>
    <col min="2" max="2" width="59.1640625" style="83" customWidth="1"/>
    <col min="3" max="3" width="18.5" style="83" customWidth="1"/>
    <col min="4" max="4" width="15" style="163" customWidth="1"/>
    <col min="5" max="7" width="16.1640625" style="163" customWidth="1"/>
    <col min="8" max="8" width="23" style="85" customWidth="1"/>
    <col min="9" max="9" width="3.5" style="85" customWidth="1"/>
    <col min="10" max="10" width="20.83203125" style="85" customWidth="1"/>
    <col min="11" max="11" width="3.6640625" style="85" customWidth="1"/>
    <col min="12" max="13" width="10.6640625" style="85" customWidth="1"/>
    <col min="14" max="14" width="3.6640625" style="85" customWidth="1"/>
    <col min="15" max="17" width="18" style="84" customWidth="1"/>
    <col min="18" max="18" width="19.5" style="86" customWidth="1"/>
    <col min="19" max="228" width="9.1640625" style="83"/>
    <col min="229" max="229" width="10.6640625" style="83" customWidth="1"/>
    <col min="230" max="230" width="60.1640625" style="83" customWidth="1"/>
    <col min="231" max="231" width="27.5" style="83" customWidth="1"/>
    <col min="232" max="232" width="16.1640625" style="83" customWidth="1"/>
    <col min="233" max="233" width="22.83203125" style="83" customWidth="1"/>
    <col min="234" max="234" width="3.6640625" style="83" customWidth="1"/>
    <col min="235" max="241" width="0" style="83" hidden="1" customWidth="1"/>
    <col min="242" max="242" width="3.1640625" style="83" customWidth="1"/>
    <col min="243" max="244" width="19.5" style="83" customWidth="1"/>
    <col min="245" max="245" width="23.33203125" style="83" customWidth="1"/>
    <col min="246" max="246" width="19.5" style="83" customWidth="1"/>
    <col min="247" max="247" width="9.1640625" style="83"/>
    <col min="248" max="248" width="18.6640625" style="83" customWidth="1"/>
    <col min="249" max="484" width="9.1640625" style="83"/>
    <col min="485" max="485" width="10.6640625" style="83" customWidth="1"/>
    <col min="486" max="486" width="60.1640625" style="83" customWidth="1"/>
    <col min="487" max="487" width="27.5" style="83" customWidth="1"/>
    <col min="488" max="488" width="16.1640625" style="83" customWidth="1"/>
    <col min="489" max="489" width="22.83203125" style="83" customWidth="1"/>
    <col min="490" max="490" width="3.6640625" style="83" customWidth="1"/>
    <col min="491" max="497" width="0" style="83" hidden="1" customWidth="1"/>
    <col min="498" max="498" width="3.1640625" style="83" customWidth="1"/>
    <col min="499" max="500" width="19.5" style="83" customWidth="1"/>
    <col min="501" max="501" width="23.33203125" style="83" customWidth="1"/>
    <col min="502" max="502" width="19.5" style="83" customWidth="1"/>
    <col min="503" max="503" width="9.1640625" style="83"/>
    <col min="504" max="504" width="18.6640625" style="83" customWidth="1"/>
    <col min="505" max="740" width="9.1640625" style="83"/>
    <col min="741" max="741" width="10.6640625" style="83" customWidth="1"/>
    <col min="742" max="742" width="60.1640625" style="83" customWidth="1"/>
    <col min="743" max="743" width="27.5" style="83" customWidth="1"/>
    <col min="744" max="744" width="16.1640625" style="83" customWidth="1"/>
    <col min="745" max="745" width="22.83203125" style="83" customWidth="1"/>
    <col min="746" max="746" width="3.6640625" style="83" customWidth="1"/>
    <col min="747" max="753" width="0" style="83" hidden="1" customWidth="1"/>
    <col min="754" max="754" width="3.1640625" style="83" customWidth="1"/>
    <col min="755" max="756" width="19.5" style="83" customWidth="1"/>
    <col min="757" max="757" width="23.33203125" style="83" customWidth="1"/>
    <col min="758" max="758" width="19.5" style="83" customWidth="1"/>
    <col min="759" max="759" width="9.1640625" style="83"/>
    <col min="760" max="760" width="18.6640625" style="83" customWidth="1"/>
    <col min="761" max="996" width="9.1640625" style="83"/>
    <col min="997" max="997" width="10.6640625" style="83" customWidth="1"/>
    <col min="998" max="998" width="60.1640625" style="83" customWidth="1"/>
    <col min="999" max="999" width="27.5" style="83" customWidth="1"/>
    <col min="1000" max="1000" width="16.1640625" style="83" customWidth="1"/>
    <col min="1001" max="1001" width="22.83203125" style="83" customWidth="1"/>
    <col min="1002" max="1002" width="3.6640625" style="83" customWidth="1"/>
    <col min="1003" max="1009" width="0" style="83" hidden="1" customWidth="1"/>
    <col min="1010" max="1010" width="3.1640625" style="83" customWidth="1"/>
    <col min="1011" max="1012" width="19.5" style="83" customWidth="1"/>
    <col min="1013" max="1013" width="23.33203125" style="83" customWidth="1"/>
    <col min="1014" max="1014" width="19.5" style="83" customWidth="1"/>
    <col min="1015" max="1015" width="9.1640625" style="83"/>
    <col min="1016" max="1016" width="18.6640625" style="83" customWidth="1"/>
    <col min="1017" max="1252" width="9.1640625" style="83"/>
    <col min="1253" max="1253" width="10.6640625" style="83" customWidth="1"/>
    <col min="1254" max="1254" width="60.1640625" style="83" customWidth="1"/>
    <col min="1255" max="1255" width="27.5" style="83" customWidth="1"/>
    <col min="1256" max="1256" width="16.1640625" style="83" customWidth="1"/>
    <col min="1257" max="1257" width="22.83203125" style="83" customWidth="1"/>
    <col min="1258" max="1258" width="3.6640625" style="83" customWidth="1"/>
    <col min="1259" max="1265" width="0" style="83" hidden="1" customWidth="1"/>
    <col min="1266" max="1266" width="3.1640625" style="83" customWidth="1"/>
    <col min="1267" max="1268" width="19.5" style="83" customWidth="1"/>
    <col min="1269" max="1269" width="23.33203125" style="83" customWidth="1"/>
    <col min="1270" max="1270" width="19.5" style="83" customWidth="1"/>
    <col min="1271" max="1271" width="9.1640625" style="83"/>
    <col min="1272" max="1272" width="18.6640625" style="83" customWidth="1"/>
    <col min="1273" max="1508" width="9.1640625" style="83"/>
    <col min="1509" max="1509" width="10.6640625" style="83" customWidth="1"/>
    <col min="1510" max="1510" width="60.1640625" style="83" customWidth="1"/>
    <col min="1511" max="1511" width="27.5" style="83" customWidth="1"/>
    <col min="1512" max="1512" width="16.1640625" style="83" customWidth="1"/>
    <col min="1513" max="1513" width="22.83203125" style="83" customWidth="1"/>
    <col min="1514" max="1514" width="3.6640625" style="83" customWidth="1"/>
    <col min="1515" max="1521" width="0" style="83" hidden="1" customWidth="1"/>
    <col min="1522" max="1522" width="3.1640625" style="83" customWidth="1"/>
    <col min="1523" max="1524" width="19.5" style="83" customWidth="1"/>
    <col min="1525" max="1525" width="23.33203125" style="83" customWidth="1"/>
    <col min="1526" max="1526" width="19.5" style="83" customWidth="1"/>
    <col min="1527" max="1527" width="9.1640625" style="83"/>
    <col min="1528" max="1528" width="18.6640625" style="83" customWidth="1"/>
    <col min="1529" max="1764" width="9.1640625" style="83"/>
    <col min="1765" max="1765" width="10.6640625" style="83" customWidth="1"/>
    <col min="1766" max="1766" width="60.1640625" style="83" customWidth="1"/>
    <col min="1767" max="1767" width="27.5" style="83" customWidth="1"/>
    <col min="1768" max="1768" width="16.1640625" style="83" customWidth="1"/>
    <col min="1769" max="1769" width="22.83203125" style="83" customWidth="1"/>
    <col min="1770" max="1770" width="3.6640625" style="83" customWidth="1"/>
    <col min="1771" max="1777" width="0" style="83" hidden="1" customWidth="1"/>
    <col min="1778" max="1778" width="3.1640625" style="83" customWidth="1"/>
    <col min="1779" max="1780" width="19.5" style="83" customWidth="1"/>
    <col min="1781" max="1781" width="23.33203125" style="83" customWidth="1"/>
    <col min="1782" max="1782" width="19.5" style="83" customWidth="1"/>
    <col min="1783" max="1783" width="9.1640625" style="83"/>
    <col min="1784" max="1784" width="18.6640625" style="83" customWidth="1"/>
    <col min="1785" max="2020" width="9.1640625" style="83"/>
    <col min="2021" max="2021" width="10.6640625" style="83" customWidth="1"/>
    <col min="2022" max="2022" width="60.1640625" style="83" customWidth="1"/>
    <col min="2023" max="2023" width="27.5" style="83" customWidth="1"/>
    <col min="2024" max="2024" width="16.1640625" style="83" customWidth="1"/>
    <col min="2025" max="2025" width="22.83203125" style="83" customWidth="1"/>
    <col min="2026" max="2026" width="3.6640625" style="83" customWidth="1"/>
    <col min="2027" max="2033" width="0" style="83" hidden="1" customWidth="1"/>
    <col min="2034" max="2034" width="3.1640625" style="83" customWidth="1"/>
    <col min="2035" max="2036" width="19.5" style="83" customWidth="1"/>
    <col min="2037" max="2037" width="23.33203125" style="83" customWidth="1"/>
    <col min="2038" max="2038" width="19.5" style="83" customWidth="1"/>
    <col min="2039" max="2039" width="9.1640625" style="83"/>
    <col min="2040" max="2040" width="18.6640625" style="83" customWidth="1"/>
    <col min="2041" max="2276" width="9.1640625" style="83"/>
    <col min="2277" max="2277" width="10.6640625" style="83" customWidth="1"/>
    <col min="2278" max="2278" width="60.1640625" style="83" customWidth="1"/>
    <col min="2279" max="2279" width="27.5" style="83" customWidth="1"/>
    <col min="2280" max="2280" width="16.1640625" style="83" customWidth="1"/>
    <col min="2281" max="2281" width="22.83203125" style="83" customWidth="1"/>
    <col min="2282" max="2282" width="3.6640625" style="83" customWidth="1"/>
    <col min="2283" max="2289" width="0" style="83" hidden="1" customWidth="1"/>
    <col min="2290" max="2290" width="3.1640625" style="83" customWidth="1"/>
    <col min="2291" max="2292" width="19.5" style="83" customWidth="1"/>
    <col min="2293" max="2293" width="23.33203125" style="83" customWidth="1"/>
    <col min="2294" max="2294" width="19.5" style="83" customWidth="1"/>
    <col min="2295" max="2295" width="9.1640625" style="83"/>
    <col min="2296" max="2296" width="18.6640625" style="83" customWidth="1"/>
    <col min="2297" max="2532" width="9.1640625" style="83"/>
    <col min="2533" max="2533" width="10.6640625" style="83" customWidth="1"/>
    <col min="2534" max="2534" width="60.1640625" style="83" customWidth="1"/>
    <col min="2535" max="2535" width="27.5" style="83" customWidth="1"/>
    <col min="2536" max="2536" width="16.1640625" style="83" customWidth="1"/>
    <col min="2537" max="2537" width="22.83203125" style="83" customWidth="1"/>
    <col min="2538" max="2538" width="3.6640625" style="83" customWidth="1"/>
    <col min="2539" max="2545" width="0" style="83" hidden="1" customWidth="1"/>
    <col min="2546" max="2546" width="3.1640625" style="83" customWidth="1"/>
    <col min="2547" max="2548" width="19.5" style="83" customWidth="1"/>
    <col min="2549" max="2549" width="23.33203125" style="83" customWidth="1"/>
    <col min="2550" max="2550" width="19.5" style="83" customWidth="1"/>
    <col min="2551" max="2551" width="9.1640625" style="83"/>
    <col min="2552" max="2552" width="18.6640625" style="83" customWidth="1"/>
    <col min="2553" max="2788" width="9.1640625" style="83"/>
    <col min="2789" max="2789" width="10.6640625" style="83" customWidth="1"/>
    <col min="2790" max="2790" width="60.1640625" style="83" customWidth="1"/>
    <col min="2791" max="2791" width="27.5" style="83" customWidth="1"/>
    <col min="2792" max="2792" width="16.1640625" style="83" customWidth="1"/>
    <col min="2793" max="2793" width="22.83203125" style="83" customWidth="1"/>
    <col min="2794" max="2794" width="3.6640625" style="83" customWidth="1"/>
    <col min="2795" max="2801" width="0" style="83" hidden="1" customWidth="1"/>
    <col min="2802" max="2802" width="3.1640625" style="83" customWidth="1"/>
    <col min="2803" max="2804" width="19.5" style="83" customWidth="1"/>
    <col min="2805" max="2805" width="23.33203125" style="83" customWidth="1"/>
    <col min="2806" max="2806" width="19.5" style="83" customWidth="1"/>
    <col min="2807" max="2807" width="9.1640625" style="83"/>
    <col min="2808" max="2808" width="18.6640625" style="83" customWidth="1"/>
    <col min="2809" max="3044" width="9.1640625" style="83"/>
    <col min="3045" max="3045" width="10.6640625" style="83" customWidth="1"/>
    <col min="3046" max="3046" width="60.1640625" style="83" customWidth="1"/>
    <col min="3047" max="3047" width="27.5" style="83" customWidth="1"/>
    <col min="3048" max="3048" width="16.1640625" style="83" customWidth="1"/>
    <col min="3049" max="3049" width="22.83203125" style="83" customWidth="1"/>
    <col min="3050" max="3050" width="3.6640625" style="83" customWidth="1"/>
    <col min="3051" max="3057" width="0" style="83" hidden="1" customWidth="1"/>
    <col min="3058" max="3058" width="3.1640625" style="83" customWidth="1"/>
    <col min="3059" max="3060" width="19.5" style="83" customWidth="1"/>
    <col min="3061" max="3061" width="23.33203125" style="83" customWidth="1"/>
    <col min="3062" max="3062" width="19.5" style="83" customWidth="1"/>
    <col min="3063" max="3063" width="9.1640625" style="83"/>
    <col min="3064" max="3064" width="18.6640625" style="83" customWidth="1"/>
    <col min="3065" max="3300" width="9.1640625" style="83"/>
    <col min="3301" max="3301" width="10.6640625" style="83" customWidth="1"/>
    <col min="3302" max="3302" width="60.1640625" style="83" customWidth="1"/>
    <col min="3303" max="3303" width="27.5" style="83" customWidth="1"/>
    <col min="3304" max="3304" width="16.1640625" style="83" customWidth="1"/>
    <col min="3305" max="3305" width="22.83203125" style="83" customWidth="1"/>
    <col min="3306" max="3306" width="3.6640625" style="83" customWidth="1"/>
    <col min="3307" max="3313" width="0" style="83" hidden="1" customWidth="1"/>
    <col min="3314" max="3314" width="3.1640625" style="83" customWidth="1"/>
    <col min="3315" max="3316" width="19.5" style="83" customWidth="1"/>
    <col min="3317" max="3317" width="23.33203125" style="83" customWidth="1"/>
    <col min="3318" max="3318" width="19.5" style="83" customWidth="1"/>
    <col min="3319" max="3319" width="9.1640625" style="83"/>
    <col min="3320" max="3320" width="18.6640625" style="83" customWidth="1"/>
    <col min="3321" max="3556" width="9.1640625" style="83"/>
    <col min="3557" max="3557" width="10.6640625" style="83" customWidth="1"/>
    <col min="3558" max="3558" width="60.1640625" style="83" customWidth="1"/>
    <col min="3559" max="3559" width="27.5" style="83" customWidth="1"/>
    <col min="3560" max="3560" width="16.1640625" style="83" customWidth="1"/>
    <col min="3561" max="3561" width="22.83203125" style="83" customWidth="1"/>
    <col min="3562" max="3562" width="3.6640625" style="83" customWidth="1"/>
    <col min="3563" max="3569" width="0" style="83" hidden="1" customWidth="1"/>
    <col min="3570" max="3570" width="3.1640625" style="83" customWidth="1"/>
    <col min="3571" max="3572" width="19.5" style="83" customWidth="1"/>
    <col min="3573" max="3573" width="23.33203125" style="83" customWidth="1"/>
    <col min="3574" max="3574" width="19.5" style="83" customWidth="1"/>
    <col min="3575" max="3575" width="9.1640625" style="83"/>
    <col min="3576" max="3576" width="18.6640625" style="83" customWidth="1"/>
    <col min="3577" max="3812" width="9.1640625" style="83"/>
    <col min="3813" max="3813" width="10.6640625" style="83" customWidth="1"/>
    <col min="3814" max="3814" width="60.1640625" style="83" customWidth="1"/>
    <col min="3815" max="3815" width="27.5" style="83" customWidth="1"/>
    <col min="3816" max="3816" width="16.1640625" style="83" customWidth="1"/>
    <col min="3817" max="3817" width="22.83203125" style="83" customWidth="1"/>
    <col min="3818" max="3818" width="3.6640625" style="83" customWidth="1"/>
    <col min="3819" max="3825" width="0" style="83" hidden="1" customWidth="1"/>
    <col min="3826" max="3826" width="3.1640625" style="83" customWidth="1"/>
    <col min="3827" max="3828" width="19.5" style="83" customWidth="1"/>
    <col min="3829" max="3829" width="23.33203125" style="83" customWidth="1"/>
    <col min="3830" max="3830" width="19.5" style="83" customWidth="1"/>
    <col min="3831" max="3831" width="9.1640625" style="83"/>
    <col min="3832" max="3832" width="18.6640625" style="83" customWidth="1"/>
    <col min="3833" max="4068" width="9.1640625" style="83"/>
    <col min="4069" max="4069" width="10.6640625" style="83" customWidth="1"/>
    <col min="4070" max="4070" width="60.1640625" style="83" customWidth="1"/>
    <col min="4071" max="4071" width="27.5" style="83" customWidth="1"/>
    <col min="4072" max="4072" width="16.1640625" style="83" customWidth="1"/>
    <col min="4073" max="4073" width="22.83203125" style="83" customWidth="1"/>
    <col min="4074" max="4074" width="3.6640625" style="83" customWidth="1"/>
    <col min="4075" max="4081" width="0" style="83" hidden="1" customWidth="1"/>
    <col min="4082" max="4082" width="3.1640625" style="83" customWidth="1"/>
    <col min="4083" max="4084" width="19.5" style="83" customWidth="1"/>
    <col min="4085" max="4085" width="23.33203125" style="83" customWidth="1"/>
    <col min="4086" max="4086" width="19.5" style="83" customWidth="1"/>
    <col min="4087" max="4087" width="9.1640625" style="83"/>
    <col min="4088" max="4088" width="18.6640625" style="83" customWidth="1"/>
    <col min="4089" max="4324" width="9.1640625" style="83"/>
    <col min="4325" max="4325" width="10.6640625" style="83" customWidth="1"/>
    <col min="4326" max="4326" width="60.1640625" style="83" customWidth="1"/>
    <col min="4327" max="4327" width="27.5" style="83" customWidth="1"/>
    <col min="4328" max="4328" width="16.1640625" style="83" customWidth="1"/>
    <col min="4329" max="4329" width="22.83203125" style="83" customWidth="1"/>
    <col min="4330" max="4330" width="3.6640625" style="83" customWidth="1"/>
    <col min="4331" max="4337" width="0" style="83" hidden="1" customWidth="1"/>
    <col min="4338" max="4338" width="3.1640625" style="83" customWidth="1"/>
    <col min="4339" max="4340" width="19.5" style="83" customWidth="1"/>
    <col min="4341" max="4341" width="23.33203125" style="83" customWidth="1"/>
    <col min="4342" max="4342" width="19.5" style="83" customWidth="1"/>
    <col min="4343" max="4343" width="9.1640625" style="83"/>
    <col min="4344" max="4344" width="18.6640625" style="83" customWidth="1"/>
    <col min="4345" max="4580" width="9.1640625" style="83"/>
    <col min="4581" max="4581" width="10.6640625" style="83" customWidth="1"/>
    <col min="4582" max="4582" width="60.1640625" style="83" customWidth="1"/>
    <col min="4583" max="4583" width="27.5" style="83" customWidth="1"/>
    <col min="4584" max="4584" width="16.1640625" style="83" customWidth="1"/>
    <col min="4585" max="4585" width="22.83203125" style="83" customWidth="1"/>
    <col min="4586" max="4586" width="3.6640625" style="83" customWidth="1"/>
    <col min="4587" max="4593" width="0" style="83" hidden="1" customWidth="1"/>
    <col min="4594" max="4594" width="3.1640625" style="83" customWidth="1"/>
    <col min="4595" max="4596" width="19.5" style="83" customWidth="1"/>
    <col min="4597" max="4597" width="23.33203125" style="83" customWidth="1"/>
    <col min="4598" max="4598" width="19.5" style="83" customWidth="1"/>
    <col min="4599" max="4599" width="9.1640625" style="83"/>
    <col min="4600" max="4600" width="18.6640625" style="83" customWidth="1"/>
    <col min="4601" max="4836" width="9.1640625" style="83"/>
    <col min="4837" max="4837" width="10.6640625" style="83" customWidth="1"/>
    <col min="4838" max="4838" width="60.1640625" style="83" customWidth="1"/>
    <col min="4839" max="4839" width="27.5" style="83" customWidth="1"/>
    <col min="4840" max="4840" width="16.1640625" style="83" customWidth="1"/>
    <col min="4841" max="4841" width="22.83203125" style="83" customWidth="1"/>
    <col min="4842" max="4842" width="3.6640625" style="83" customWidth="1"/>
    <col min="4843" max="4849" width="0" style="83" hidden="1" customWidth="1"/>
    <col min="4850" max="4850" width="3.1640625" style="83" customWidth="1"/>
    <col min="4851" max="4852" width="19.5" style="83" customWidth="1"/>
    <col min="4853" max="4853" width="23.33203125" style="83" customWidth="1"/>
    <col min="4854" max="4854" width="19.5" style="83" customWidth="1"/>
    <col min="4855" max="4855" width="9.1640625" style="83"/>
    <col min="4856" max="4856" width="18.6640625" style="83" customWidth="1"/>
    <col min="4857" max="5092" width="9.1640625" style="83"/>
    <col min="5093" max="5093" width="10.6640625" style="83" customWidth="1"/>
    <col min="5094" max="5094" width="60.1640625" style="83" customWidth="1"/>
    <col min="5095" max="5095" width="27.5" style="83" customWidth="1"/>
    <col min="5096" max="5096" width="16.1640625" style="83" customWidth="1"/>
    <col min="5097" max="5097" width="22.83203125" style="83" customWidth="1"/>
    <col min="5098" max="5098" width="3.6640625" style="83" customWidth="1"/>
    <col min="5099" max="5105" width="0" style="83" hidden="1" customWidth="1"/>
    <col min="5106" max="5106" width="3.1640625" style="83" customWidth="1"/>
    <col min="5107" max="5108" width="19.5" style="83" customWidth="1"/>
    <col min="5109" max="5109" width="23.33203125" style="83" customWidth="1"/>
    <col min="5110" max="5110" width="19.5" style="83" customWidth="1"/>
    <col min="5111" max="5111" width="9.1640625" style="83"/>
    <col min="5112" max="5112" width="18.6640625" style="83" customWidth="1"/>
    <col min="5113" max="5348" width="9.1640625" style="83"/>
    <col min="5349" max="5349" width="10.6640625" style="83" customWidth="1"/>
    <col min="5350" max="5350" width="60.1640625" style="83" customWidth="1"/>
    <col min="5351" max="5351" width="27.5" style="83" customWidth="1"/>
    <col min="5352" max="5352" width="16.1640625" style="83" customWidth="1"/>
    <col min="5353" max="5353" width="22.83203125" style="83" customWidth="1"/>
    <col min="5354" max="5354" width="3.6640625" style="83" customWidth="1"/>
    <col min="5355" max="5361" width="0" style="83" hidden="1" customWidth="1"/>
    <col min="5362" max="5362" width="3.1640625" style="83" customWidth="1"/>
    <col min="5363" max="5364" width="19.5" style="83" customWidth="1"/>
    <col min="5365" max="5365" width="23.33203125" style="83" customWidth="1"/>
    <col min="5366" max="5366" width="19.5" style="83" customWidth="1"/>
    <col min="5367" max="5367" width="9.1640625" style="83"/>
    <col min="5368" max="5368" width="18.6640625" style="83" customWidth="1"/>
    <col min="5369" max="5604" width="9.1640625" style="83"/>
    <col min="5605" max="5605" width="10.6640625" style="83" customWidth="1"/>
    <col min="5606" max="5606" width="60.1640625" style="83" customWidth="1"/>
    <col min="5607" max="5607" width="27.5" style="83" customWidth="1"/>
    <col min="5608" max="5608" width="16.1640625" style="83" customWidth="1"/>
    <col min="5609" max="5609" width="22.83203125" style="83" customWidth="1"/>
    <col min="5610" max="5610" width="3.6640625" style="83" customWidth="1"/>
    <col min="5611" max="5617" width="0" style="83" hidden="1" customWidth="1"/>
    <col min="5618" max="5618" width="3.1640625" style="83" customWidth="1"/>
    <col min="5619" max="5620" width="19.5" style="83" customWidth="1"/>
    <col min="5621" max="5621" width="23.33203125" style="83" customWidth="1"/>
    <col min="5622" max="5622" width="19.5" style="83" customWidth="1"/>
    <col min="5623" max="5623" width="9.1640625" style="83"/>
    <col min="5624" max="5624" width="18.6640625" style="83" customWidth="1"/>
    <col min="5625" max="5860" width="9.1640625" style="83"/>
    <col min="5861" max="5861" width="10.6640625" style="83" customWidth="1"/>
    <col min="5862" max="5862" width="60.1640625" style="83" customWidth="1"/>
    <col min="5863" max="5863" width="27.5" style="83" customWidth="1"/>
    <col min="5864" max="5864" width="16.1640625" style="83" customWidth="1"/>
    <col min="5865" max="5865" width="22.83203125" style="83" customWidth="1"/>
    <col min="5866" max="5866" width="3.6640625" style="83" customWidth="1"/>
    <col min="5867" max="5873" width="0" style="83" hidden="1" customWidth="1"/>
    <col min="5874" max="5874" width="3.1640625" style="83" customWidth="1"/>
    <col min="5875" max="5876" width="19.5" style="83" customWidth="1"/>
    <col min="5877" max="5877" width="23.33203125" style="83" customWidth="1"/>
    <col min="5878" max="5878" width="19.5" style="83" customWidth="1"/>
    <col min="5879" max="5879" width="9.1640625" style="83"/>
    <col min="5880" max="5880" width="18.6640625" style="83" customWidth="1"/>
    <col min="5881" max="6116" width="9.1640625" style="83"/>
    <col min="6117" max="6117" width="10.6640625" style="83" customWidth="1"/>
    <col min="6118" max="6118" width="60.1640625" style="83" customWidth="1"/>
    <col min="6119" max="6119" width="27.5" style="83" customWidth="1"/>
    <col min="6120" max="6120" width="16.1640625" style="83" customWidth="1"/>
    <col min="6121" max="6121" width="22.83203125" style="83" customWidth="1"/>
    <col min="6122" max="6122" width="3.6640625" style="83" customWidth="1"/>
    <col min="6123" max="6129" width="0" style="83" hidden="1" customWidth="1"/>
    <col min="6130" max="6130" width="3.1640625" style="83" customWidth="1"/>
    <col min="6131" max="6132" width="19.5" style="83" customWidth="1"/>
    <col min="6133" max="6133" width="23.33203125" style="83" customWidth="1"/>
    <col min="6134" max="6134" width="19.5" style="83" customWidth="1"/>
    <col min="6135" max="6135" width="9.1640625" style="83"/>
    <col min="6136" max="6136" width="18.6640625" style="83" customWidth="1"/>
    <col min="6137" max="6372" width="9.1640625" style="83"/>
    <col min="6373" max="6373" width="10.6640625" style="83" customWidth="1"/>
    <col min="6374" max="6374" width="60.1640625" style="83" customWidth="1"/>
    <col min="6375" max="6375" width="27.5" style="83" customWidth="1"/>
    <col min="6376" max="6376" width="16.1640625" style="83" customWidth="1"/>
    <col min="6377" max="6377" width="22.83203125" style="83" customWidth="1"/>
    <col min="6378" max="6378" width="3.6640625" style="83" customWidth="1"/>
    <col min="6379" max="6385" width="0" style="83" hidden="1" customWidth="1"/>
    <col min="6386" max="6386" width="3.1640625" style="83" customWidth="1"/>
    <col min="6387" max="6388" width="19.5" style="83" customWidth="1"/>
    <col min="6389" max="6389" width="23.33203125" style="83" customWidth="1"/>
    <col min="6390" max="6390" width="19.5" style="83" customWidth="1"/>
    <col min="6391" max="6391" width="9.1640625" style="83"/>
    <col min="6392" max="6392" width="18.6640625" style="83" customWidth="1"/>
    <col min="6393" max="6628" width="9.1640625" style="83"/>
    <col min="6629" max="6629" width="10.6640625" style="83" customWidth="1"/>
    <col min="6630" max="6630" width="60.1640625" style="83" customWidth="1"/>
    <col min="6631" max="6631" width="27.5" style="83" customWidth="1"/>
    <col min="6632" max="6632" width="16.1640625" style="83" customWidth="1"/>
    <col min="6633" max="6633" width="22.83203125" style="83" customWidth="1"/>
    <col min="6634" max="6634" width="3.6640625" style="83" customWidth="1"/>
    <col min="6635" max="6641" width="0" style="83" hidden="1" customWidth="1"/>
    <col min="6642" max="6642" width="3.1640625" style="83" customWidth="1"/>
    <col min="6643" max="6644" width="19.5" style="83" customWidth="1"/>
    <col min="6645" max="6645" width="23.33203125" style="83" customWidth="1"/>
    <col min="6646" max="6646" width="19.5" style="83" customWidth="1"/>
    <col min="6647" max="6647" width="9.1640625" style="83"/>
    <col min="6648" max="6648" width="18.6640625" style="83" customWidth="1"/>
    <col min="6649" max="6884" width="9.1640625" style="83"/>
    <col min="6885" max="6885" width="10.6640625" style="83" customWidth="1"/>
    <col min="6886" max="6886" width="60.1640625" style="83" customWidth="1"/>
    <col min="6887" max="6887" width="27.5" style="83" customWidth="1"/>
    <col min="6888" max="6888" width="16.1640625" style="83" customWidth="1"/>
    <col min="6889" max="6889" width="22.83203125" style="83" customWidth="1"/>
    <col min="6890" max="6890" width="3.6640625" style="83" customWidth="1"/>
    <col min="6891" max="6897" width="0" style="83" hidden="1" customWidth="1"/>
    <col min="6898" max="6898" width="3.1640625" style="83" customWidth="1"/>
    <col min="6899" max="6900" width="19.5" style="83" customWidth="1"/>
    <col min="6901" max="6901" width="23.33203125" style="83" customWidth="1"/>
    <col min="6902" max="6902" width="19.5" style="83" customWidth="1"/>
    <col min="6903" max="6903" width="9.1640625" style="83"/>
    <col min="6904" max="6904" width="18.6640625" style="83" customWidth="1"/>
    <col min="6905" max="7140" width="9.1640625" style="83"/>
    <col min="7141" max="7141" width="10.6640625" style="83" customWidth="1"/>
    <col min="7142" max="7142" width="60.1640625" style="83" customWidth="1"/>
    <col min="7143" max="7143" width="27.5" style="83" customWidth="1"/>
    <col min="7144" max="7144" width="16.1640625" style="83" customWidth="1"/>
    <col min="7145" max="7145" width="22.83203125" style="83" customWidth="1"/>
    <col min="7146" max="7146" width="3.6640625" style="83" customWidth="1"/>
    <col min="7147" max="7153" width="0" style="83" hidden="1" customWidth="1"/>
    <col min="7154" max="7154" width="3.1640625" style="83" customWidth="1"/>
    <col min="7155" max="7156" width="19.5" style="83" customWidth="1"/>
    <col min="7157" max="7157" width="23.33203125" style="83" customWidth="1"/>
    <col min="7158" max="7158" width="19.5" style="83" customWidth="1"/>
    <col min="7159" max="7159" width="9.1640625" style="83"/>
    <col min="7160" max="7160" width="18.6640625" style="83" customWidth="1"/>
    <col min="7161" max="7396" width="9.1640625" style="83"/>
    <col min="7397" max="7397" width="10.6640625" style="83" customWidth="1"/>
    <col min="7398" max="7398" width="60.1640625" style="83" customWidth="1"/>
    <col min="7399" max="7399" width="27.5" style="83" customWidth="1"/>
    <col min="7400" max="7400" width="16.1640625" style="83" customWidth="1"/>
    <col min="7401" max="7401" width="22.83203125" style="83" customWidth="1"/>
    <col min="7402" max="7402" width="3.6640625" style="83" customWidth="1"/>
    <col min="7403" max="7409" width="0" style="83" hidden="1" customWidth="1"/>
    <col min="7410" max="7410" width="3.1640625" style="83" customWidth="1"/>
    <col min="7411" max="7412" width="19.5" style="83" customWidth="1"/>
    <col min="7413" max="7413" width="23.33203125" style="83" customWidth="1"/>
    <col min="7414" max="7414" width="19.5" style="83" customWidth="1"/>
    <col min="7415" max="7415" width="9.1640625" style="83"/>
    <col min="7416" max="7416" width="18.6640625" style="83" customWidth="1"/>
    <col min="7417" max="7652" width="9.1640625" style="83"/>
    <col min="7653" max="7653" width="10.6640625" style="83" customWidth="1"/>
    <col min="7654" max="7654" width="60.1640625" style="83" customWidth="1"/>
    <col min="7655" max="7655" width="27.5" style="83" customWidth="1"/>
    <col min="7656" max="7656" width="16.1640625" style="83" customWidth="1"/>
    <col min="7657" max="7657" width="22.83203125" style="83" customWidth="1"/>
    <col min="7658" max="7658" width="3.6640625" style="83" customWidth="1"/>
    <col min="7659" max="7665" width="0" style="83" hidden="1" customWidth="1"/>
    <col min="7666" max="7666" width="3.1640625" style="83" customWidth="1"/>
    <col min="7667" max="7668" width="19.5" style="83" customWidth="1"/>
    <col min="7669" max="7669" width="23.33203125" style="83" customWidth="1"/>
    <col min="7670" max="7670" width="19.5" style="83" customWidth="1"/>
    <col min="7671" max="7671" width="9.1640625" style="83"/>
    <col min="7672" max="7672" width="18.6640625" style="83" customWidth="1"/>
    <col min="7673" max="7908" width="9.1640625" style="83"/>
    <col min="7909" max="7909" width="10.6640625" style="83" customWidth="1"/>
    <col min="7910" max="7910" width="60.1640625" style="83" customWidth="1"/>
    <col min="7911" max="7911" width="27.5" style="83" customWidth="1"/>
    <col min="7912" max="7912" width="16.1640625" style="83" customWidth="1"/>
    <col min="7913" max="7913" width="22.83203125" style="83" customWidth="1"/>
    <col min="7914" max="7914" width="3.6640625" style="83" customWidth="1"/>
    <col min="7915" max="7921" width="0" style="83" hidden="1" customWidth="1"/>
    <col min="7922" max="7922" width="3.1640625" style="83" customWidth="1"/>
    <col min="7923" max="7924" width="19.5" style="83" customWidth="1"/>
    <col min="7925" max="7925" width="23.33203125" style="83" customWidth="1"/>
    <col min="7926" max="7926" width="19.5" style="83" customWidth="1"/>
    <col min="7927" max="7927" width="9.1640625" style="83"/>
    <col min="7928" max="7928" width="18.6640625" style="83" customWidth="1"/>
    <col min="7929" max="8164" width="9.1640625" style="83"/>
    <col min="8165" max="8165" width="10.6640625" style="83" customWidth="1"/>
    <col min="8166" max="8166" width="60.1640625" style="83" customWidth="1"/>
    <col min="8167" max="8167" width="27.5" style="83" customWidth="1"/>
    <col min="8168" max="8168" width="16.1640625" style="83" customWidth="1"/>
    <col min="8169" max="8169" width="22.83203125" style="83" customWidth="1"/>
    <col min="8170" max="8170" width="3.6640625" style="83" customWidth="1"/>
    <col min="8171" max="8177" width="0" style="83" hidden="1" customWidth="1"/>
    <col min="8178" max="8178" width="3.1640625" style="83" customWidth="1"/>
    <col min="8179" max="8180" width="19.5" style="83" customWidth="1"/>
    <col min="8181" max="8181" width="23.33203125" style="83" customWidth="1"/>
    <col min="8182" max="8182" width="19.5" style="83" customWidth="1"/>
    <col min="8183" max="8183" width="9.1640625" style="83"/>
    <col min="8184" max="8184" width="18.6640625" style="83" customWidth="1"/>
    <col min="8185" max="8420" width="9.1640625" style="83"/>
    <col min="8421" max="8421" width="10.6640625" style="83" customWidth="1"/>
    <col min="8422" max="8422" width="60.1640625" style="83" customWidth="1"/>
    <col min="8423" max="8423" width="27.5" style="83" customWidth="1"/>
    <col min="8424" max="8424" width="16.1640625" style="83" customWidth="1"/>
    <col min="8425" max="8425" width="22.83203125" style="83" customWidth="1"/>
    <col min="8426" max="8426" width="3.6640625" style="83" customWidth="1"/>
    <col min="8427" max="8433" width="0" style="83" hidden="1" customWidth="1"/>
    <col min="8434" max="8434" width="3.1640625" style="83" customWidth="1"/>
    <col min="8435" max="8436" width="19.5" style="83" customWidth="1"/>
    <col min="8437" max="8437" width="23.33203125" style="83" customWidth="1"/>
    <col min="8438" max="8438" width="19.5" style="83" customWidth="1"/>
    <col min="8439" max="8439" width="9.1640625" style="83"/>
    <col min="8440" max="8440" width="18.6640625" style="83" customWidth="1"/>
    <col min="8441" max="8676" width="9.1640625" style="83"/>
    <col min="8677" max="8677" width="10.6640625" style="83" customWidth="1"/>
    <col min="8678" max="8678" width="60.1640625" style="83" customWidth="1"/>
    <col min="8679" max="8679" width="27.5" style="83" customWidth="1"/>
    <col min="8680" max="8680" width="16.1640625" style="83" customWidth="1"/>
    <col min="8681" max="8681" width="22.83203125" style="83" customWidth="1"/>
    <col min="8682" max="8682" width="3.6640625" style="83" customWidth="1"/>
    <col min="8683" max="8689" width="0" style="83" hidden="1" customWidth="1"/>
    <col min="8690" max="8690" width="3.1640625" style="83" customWidth="1"/>
    <col min="8691" max="8692" width="19.5" style="83" customWidth="1"/>
    <col min="8693" max="8693" width="23.33203125" style="83" customWidth="1"/>
    <col min="8694" max="8694" width="19.5" style="83" customWidth="1"/>
    <col min="8695" max="8695" width="9.1640625" style="83"/>
    <col min="8696" max="8696" width="18.6640625" style="83" customWidth="1"/>
    <col min="8697" max="8932" width="9.1640625" style="83"/>
    <col min="8933" max="8933" width="10.6640625" style="83" customWidth="1"/>
    <col min="8934" max="8934" width="60.1640625" style="83" customWidth="1"/>
    <col min="8935" max="8935" width="27.5" style="83" customWidth="1"/>
    <col min="8936" max="8936" width="16.1640625" style="83" customWidth="1"/>
    <col min="8937" max="8937" width="22.83203125" style="83" customWidth="1"/>
    <col min="8938" max="8938" width="3.6640625" style="83" customWidth="1"/>
    <col min="8939" max="8945" width="0" style="83" hidden="1" customWidth="1"/>
    <col min="8946" max="8946" width="3.1640625" style="83" customWidth="1"/>
    <col min="8947" max="8948" width="19.5" style="83" customWidth="1"/>
    <col min="8949" max="8949" width="23.33203125" style="83" customWidth="1"/>
    <col min="8950" max="8950" width="19.5" style="83" customWidth="1"/>
    <col min="8951" max="8951" width="9.1640625" style="83"/>
    <col min="8952" max="8952" width="18.6640625" style="83" customWidth="1"/>
    <col min="8953" max="9188" width="9.1640625" style="83"/>
    <col min="9189" max="9189" width="10.6640625" style="83" customWidth="1"/>
    <col min="9190" max="9190" width="60.1640625" style="83" customWidth="1"/>
    <col min="9191" max="9191" width="27.5" style="83" customWidth="1"/>
    <col min="9192" max="9192" width="16.1640625" style="83" customWidth="1"/>
    <col min="9193" max="9193" width="22.83203125" style="83" customWidth="1"/>
    <col min="9194" max="9194" width="3.6640625" style="83" customWidth="1"/>
    <col min="9195" max="9201" width="0" style="83" hidden="1" customWidth="1"/>
    <col min="9202" max="9202" width="3.1640625" style="83" customWidth="1"/>
    <col min="9203" max="9204" width="19.5" style="83" customWidth="1"/>
    <col min="9205" max="9205" width="23.33203125" style="83" customWidth="1"/>
    <col min="9206" max="9206" width="19.5" style="83" customWidth="1"/>
    <col min="9207" max="9207" width="9.1640625" style="83"/>
    <col min="9208" max="9208" width="18.6640625" style="83" customWidth="1"/>
    <col min="9209" max="9444" width="9.1640625" style="83"/>
    <col min="9445" max="9445" width="10.6640625" style="83" customWidth="1"/>
    <col min="9446" max="9446" width="60.1640625" style="83" customWidth="1"/>
    <col min="9447" max="9447" width="27.5" style="83" customWidth="1"/>
    <col min="9448" max="9448" width="16.1640625" style="83" customWidth="1"/>
    <col min="9449" max="9449" width="22.83203125" style="83" customWidth="1"/>
    <col min="9450" max="9450" width="3.6640625" style="83" customWidth="1"/>
    <col min="9451" max="9457" width="0" style="83" hidden="1" customWidth="1"/>
    <col min="9458" max="9458" width="3.1640625" style="83" customWidth="1"/>
    <col min="9459" max="9460" width="19.5" style="83" customWidth="1"/>
    <col min="9461" max="9461" width="23.33203125" style="83" customWidth="1"/>
    <col min="9462" max="9462" width="19.5" style="83" customWidth="1"/>
    <col min="9463" max="9463" width="9.1640625" style="83"/>
    <col min="9464" max="9464" width="18.6640625" style="83" customWidth="1"/>
    <col min="9465" max="9700" width="9.1640625" style="83"/>
    <col min="9701" max="9701" width="10.6640625" style="83" customWidth="1"/>
    <col min="9702" max="9702" width="60.1640625" style="83" customWidth="1"/>
    <col min="9703" max="9703" width="27.5" style="83" customWidth="1"/>
    <col min="9704" max="9704" width="16.1640625" style="83" customWidth="1"/>
    <col min="9705" max="9705" width="22.83203125" style="83" customWidth="1"/>
    <col min="9706" max="9706" width="3.6640625" style="83" customWidth="1"/>
    <col min="9707" max="9713" width="0" style="83" hidden="1" customWidth="1"/>
    <col min="9714" max="9714" width="3.1640625" style="83" customWidth="1"/>
    <col min="9715" max="9716" width="19.5" style="83" customWidth="1"/>
    <col min="9717" max="9717" width="23.33203125" style="83" customWidth="1"/>
    <col min="9718" max="9718" width="19.5" style="83" customWidth="1"/>
    <col min="9719" max="9719" width="9.1640625" style="83"/>
    <col min="9720" max="9720" width="18.6640625" style="83" customWidth="1"/>
    <col min="9721" max="9956" width="9.1640625" style="83"/>
    <col min="9957" max="9957" width="10.6640625" style="83" customWidth="1"/>
    <col min="9958" max="9958" width="60.1640625" style="83" customWidth="1"/>
    <col min="9959" max="9959" width="27.5" style="83" customWidth="1"/>
    <col min="9960" max="9960" width="16.1640625" style="83" customWidth="1"/>
    <col min="9961" max="9961" width="22.83203125" style="83" customWidth="1"/>
    <col min="9962" max="9962" width="3.6640625" style="83" customWidth="1"/>
    <col min="9963" max="9969" width="0" style="83" hidden="1" customWidth="1"/>
    <col min="9970" max="9970" width="3.1640625" style="83" customWidth="1"/>
    <col min="9971" max="9972" width="19.5" style="83" customWidth="1"/>
    <col min="9973" max="9973" width="23.33203125" style="83" customWidth="1"/>
    <col min="9974" max="9974" width="19.5" style="83" customWidth="1"/>
    <col min="9975" max="9975" width="9.1640625" style="83"/>
    <col min="9976" max="9976" width="18.6640625" style="83" customWidth="1"/>
    <col min="9977" max="10212" width="9.1640625" style="83"/>
    <col min="10213" max="10213" width="10.6640625" style="83" customWidth="1"/>
    <col min="10214" max="10214" width="60.1640625" style="83" customWidth="1"/>
    <col min="10215" max="10215" width="27.5" style="83" customWidth="1"/>
    <col min="10216" max="10216" width="16.1640625" style="83" customWidth="1"/>
    <col min="10217" max="10217" width="22.83203125" style="83" customWidth="1"/>
    <col min="10218" max="10218" width="3.6640625" style="83" customWidth="1"/>
    <col min="10219" max="10225" width="0" style="83" hidden="1" customWidth="1"/>
    <col min="10226" max="10226" width="3.1640625" style="83" customWidth="1"/>
    <col min="10227" max="10228" width="19.5" style="83" customWidth="1"/>
    <col min="10229" max="10229" width="23.33203125" style="83" customWidth="1"/>
    <col min="10230" max="10230" width="19.5" style="83" customWidth="1"/>
    <col min="10231" max="10231" width="9.1640625" style="83"/>
    <col min="10232" max="10232" width="18.6640625" style="83" customWidth="1"/>
    <col min="10233" max="10468" width="9.1640625" style="83"/>
    <col min="10469" max="10469" width="10.6640625" style="83" customWidth="1"/>
    <col min="10470" max="10470" width="60.1640625" style="83" customWidth="1"/>
    <col min="10471" max="10471" width="27.5" style="83" customWidth="1"/>
    <col min="10472" max="10472" width="16.1640625" style="83" customWidth="1"/>
    <col min="10473" max="10473" width="22.83203125" style="83" customWidth="1"/>
    <col min="10474" max="10474" width="3.6640625" style="83" customWidth="1"/>
    <col min="10475" max="10481" width="0" style="83" hidden="1" customWidth="1"/>
    <col min="10482" max="10482" width="3.1640625" style="83" customWidth="1"/>
    <col min="10483" max="10484" width="19.5" style="83" customWidth="1"/>
    <col min="10485" max="10485" width="23.33203125" style="83" customWidth="1"/>
    <col min="10486" max="10486" width="19.5" style="83" customWidth="1"/>
    <col min="10487" max="10487" width="9.1640625" style="83"/>
    <col min="10488" max="10488" width="18.6640625" style="83" customWidth="1"/>
    <col min="10489" max="10724" width="9.1640625" style="83"/>
    <col min="10725" max="10725" width="10.6640625" style="83" customWidth="1"/>
    <col min="10726" max="10726" width="60.1640625" style="83" customWidth="1"/>
    <col min="10727" max="10727" width="27.5" style="83" customWidth="1"/>
    <col min="10728" max="10728" width="16.1640625" style="83" customWidth="1"/>
    <col min="10729" max="10729" width="22.83203125" style="83" customWidth="1"/>
    <col min="10730" max="10730" width="3.6640625" style="83" customWidth="1"/>
    <col min="10731" max="10737" width="0" style="83" hidden="1" customWidth="1"/>
    <col min="10738" max="10738" width="3.1640625" style="83" customWidth="1"/>
    <col min="10739" max="10740" width="19.5" style="83" customWidth="1"/>
    <col min="10741" max="10741" width="23.33203125" style="83" customWidth="1"/>
    <col min="10742" max="10742" width="19.5" style="83" customWidth="1"/>
    <col min="10743" max="10743" width="9.1640625" style="83"/>
    <col min="10744" max="10744" width="18.6640625" style="83" customWidth="1"/>
    <col min="10745" max="10980" width="9.1640625" style="83"/>
    <col min="10981" max="10981" width="10.6640625" style="83" customWidth="1"/>
    <col min="10982" max="10982" width="60.1640625" style="83" customWidth="1"/>
    <col min="10983" max="10983" width="27.5" style="83" customWidth="1"/>
    <col min="10984" max="10984" width="16.1640625" style="83" customWidth="1"/>
    <col min="10985" max="10985" width="22.83203125" style="83" customWidth="1"/>
    <col min="10986" max="10986" width="3.6640625" style="83" customWidth="1"/>
    <col min="10987" max="10993" width="0" style="83" hidden="1" customWidth="1"/>
    <col min="10994" max="10994" width="3.1640625" style="83" customWidth="1"/>
    <col min="10995" max="10996" width="19.5" style="83" customWidth="1"/>
    <col min="10997" max="10997" width="23.33203125" style="83" customWidth="1"/>
    <col min="10998" max="10998" width="19.5" style="83" customWidth="1"/>
    <col min="10999" max="10999" width="9.1640625" style="83"/>
    <col min="11000" max="11000" width="18.6640625" style="83" customWidth="1"/>
    <col min="11001" max="11236" width="9.1640625" style="83"/>
    <col min="11237" max="11237" width="10.6640625" style="83" customWidth="1"/>
    <col min="11238" max="11238" width="60.1640625" style="83" customWidth="1"/>
    <col min="11239" max="11239" width="27.5" style="83" customWidth="1"/>
    <col min="11240" max="11240" width="16.1640625" style="83" customWidth="1"/>
    <col min="11241" max="11241" width="22.83203125" style="83" customWidth="1"/>
    <col min="11242" max="11242" width="3.6640625" style="83" customWidth="1"/>
    <col min="11243" max="11249" width="0" style="83" hidden="1" customWidth="1"/>
    <col min="11250" max="11250" width="3.1640625" style="83" customWidth="1"/>
    <col min="11251" max="11252" width="19.5" style="83" customWidth="1"/>
    <col min="11253" max="11253" width="23.33203125" style="83" customWidth="1"/>
    <col min="11254" max="11254" width="19.5" style="83" customWidth="1"/>
    <col min="11255" max="11255" width="9.1640625" style="83"/>
    <col min="11256" max="11256" width="18.6640625" style="83" customWidth="1"/>
    <col min="11257" max="11492" width="9.1640625" style="83"/>
    <col min="11493" max="11493" width="10.6640625" style="83" customWidth="1"/>
    <col min="11494" max="11494" width="60.1640625" style="83" customWidth="1"/>
    <col min="11495" max="11495" width="27.5" style="83" customWidth="1"/>
    <col min="11496" max="11496" width="16.1640625" style="83" customWidth="1"/>
    <col min="11497" max="11497" width="22.83203125" style="83" customWidth="1"/>
    <col min="11498" max="11498" width="3.6640625" style="83" customWidth="1"/>
    <col min="11499" max="11505" width="0" style="83" hidden="1" customWidth="1"/>
    <col min="11506" max="11506" width="3.1640625" style="83" customWidth="1"/>
    <col min="11507" max="11508" width="19.5" style="83" customWidth="1"/>
    <col min="11509" max="11509" width="23.33203125" style="83" customWidth="1"/>
    <col min="11510" max="11510" width="19.5" style="83" customWidth="1"/>
    <col min="11511" max="11511" width="9.1640625" style="83"/>
    <col min="11512" max="11512" width="18.6640625" style="83" customWidth="1"/>
    <col min="11513" max="11748" width="9.1640625" style="83"/>
    <col min="11749" max="11749" width="10.6640625" style="83" customWidth="1"/>
    <col min="11750" max="11750" width="60.1640625" style="83" customWidth="1"/>
    <col min="11751" max="11751" width="27.5" style="83" customWidth="1"/>
    <col min="11752" max="11752" width="16.1640625" style="83" customWidth="1"/>
    <col min="11753" max="11753" width="22.83203125" style="83" customWidth="1"/>
    <col min="11754" max="11754" width="3.6640625" style="83" customWidth="1"/>
    <col min="11755" max="11761" width="0" style="83" hidden="1" customWidth="1"/>
    <col min="11762" max="11762" width="3.1640625" style="83" customWidth="1"/>
    <col min="11763" max="11764" width="19.5" style="83" customWidth="1"/>
    <col min="11765" max="11765" width="23.33203125" style="83" customWidth="1"/>
    <col min="11766" max="11766" width="19.5" style="83" customWidth="1"/>
    <col min="11767" max="11767" width="9.1640625" style="83"/>
    <col min="11768" max="11768" width="18.6640625" style="83" customWidth="1"/>
    <col min="11769" max="12004" width="9.1640625" style="83"/>
    <col min="12005" max="12005" width="10.6640625" style="83" customWidth="1"/>
    <col min="12006" max="12006" width="60.1640625" style="83" customWidth="1"/>
    <col min="12007" max="12007" width="27.5" style="83" customWidth="1"/>
    <col min="12008" max="12008" width="16.1640625" style="83" customWidth="1"/>
    <col min="12009" max="12009" width="22.83203125" style="83" customWidth="1"/>
    <col min="12010" max="12010" width="3.6640625" style="83" customWidth="1"/>
    <col min="12011" max="12017" width="0" style="83" hidden="1" customWidth="1"/>
    <col min="12018" max="12018" width="3.1640625" style="83" customWidth="1"/>
    <col min="12019" max="12020" width="19.5" style="83" customWidth="1"/>
    <col min="12021" max="12021" width="23.33203125" style="83" customWidth="1"/>
    <col min="12022" max="12022" width="19.5" style="83" customWidth="1"/>
    <col min="12023" max="12023" width="9.1640625" style="83"/>
    <col min="12024" max="12024" width="18.6640625" style="83" customWidth="1"/>
    <col min="12025" max="12260" width="9.1640625" style="83"/>
    <col min="12261" max="12261" width="10.6640625" style="83" customWidth="1"/>
    <col min="12262" max="12262" width="60.1640625" style="83" customWidth="1"/>
    <col min="12263" max="12263" width="27.5" style="83" customWidth="1"/>
    <col min="12264" max="12264" width="16.1640625" style="83" customWidth="1"/>
    <col min="12265" max="12265" width="22.83203125" style="83" customWidth="1"/>
    <col min="12266" max="12266" width="3.6640625" style="83" customWidth="1"/>
    <col min="12267" max="12273" width="0" style="83" hidden="1" customWidth="1"/>
    <col min="12274" max="12274" width="3.1640625" style="83" customWidth="1"/>
    <col min="12275" max="12276" width="19.5" style="83" customWidth="1"/>
    <col min="12277" max="12277" width="23.33203125" style="83" customWidth="1"/>
    <col min="12278" max="12278" width="19.5" style="83" customWidth="1"/>
    <col min="12279" max="12279" width="9.1640625" style="83"/>
    <col min="12280" max="12280" width="18.6640625" style="83" customWidth="1"/>
    <col min="12281" max="12516" width="9.1640625" style="83"/>
    <col min="12517" max="12517" width="10.6640625" style="83" customWidth="1"/>
    <col min="12518" max="12518" width="60.1640625" style="83" customWidth="1"/>
    <col min="12519" max="12519" width="27.5" style="83" customWidth="1"/>
    <col min="12520" max="12520" width="16.1640625" style="83" customWidth="1"/>
    <col min="12521" max="12521" width="22.83203125" style="83" customWidth="1"/>
    <col min="12522" max="12522" width="3.6640625" style="83" customWidth="1"/>
    <col min="12523" max="12529" width="0" style="83" hidden="1" customWidth="1"/>
    <col min="12530" max="12530" width="3.1640625" style="83" customWidth="1"/>
    <col min="12531" max="12532" width="19.5" style="83" customWidth="1"/>
    <col min="12533" max="12533" width="23.33203125" style="83" customWidth="1"/>
    <col min="12534" max="12534" width="19.5" style="83" customWidth="1"/>
    <col min="12535" max="12535" width="9.1640625" style="83"/>
    <col min="12536" max="12536" width="18.6640625" style="83" customWidth="1"/>
    <col min="12537" max="12772" width="9.1640625" style="83"/>
    <col min="12773" max="12773" width="10.6640625" style="83" customWidth="1"/>
    <col min="12774" max="12774" width="60.1640625" style="83" customWidth="1"/>
    <col min="12775" max="12775" width="27.5" style="83" customWidth="1"/>
    <col min="12776" max="12776" width="16.1640625" style="83" customWidth="1"/>
    <col min="12777" max="12777" width="22.83203125" style="83" customWidth="1"/>
    <col min="12778" max="12778" width="3.6640625" style="83" customWidth="1"/>
    <col min="12779" max="12785" width="0" style="83" hidden="1" customWidth="1"/>
    <col min="12786" max="12786" width="3.1640625" style="83" customWidth="1"/>
    <col min="12787" max="12788" width="19.5" style="83" customWidth="1"/>
    <col min="12789" max="12789" width="23.33203125" style="83" customWidth="1"/>
    <col min="12790" max="12790" width="19.5" style="83" customWidth="1"/>
    <col min="12791" max="12791" width="9.1640625" style="83"/>
    <col min="12792" max="12792" width="18.6640625" style="83" customWidth="1"/>
    <col min="12793" max="13028" width="9.1640625" style="83"/>
    <col min="13029" max="13029" width="10.6640625" style="83" customWidth="1"/>
    <col min="13030" max="13030" width="60.1640625" style="83" customWidth="1"/>
    <col min="13031" max="13031" width="27.5" style="83" customWidth="1"/>
    <col min="13032" max="13032" width="16.1640625" style="83" customWidth="1"/>
    <col min="13033" max="13033" width="22.83203125" style="83" customWidth="1"/>
    <col min="13034" max="13034" width="3.6640625" style="83" customWidth="1"/>
    <col min="13035" max="13041" width="0" style="83" hidden="1" customWidth="1"/>
    <col min="13042" max="13042" width="3.1640625" style="83" customWidth="1"/>
    <col min="13043" max="13044" width="19.5" style="83" customWidth="1"/>
    <col min="13045" max="13045" width="23.33203125" style="83" customWidth="1"/>
    <col min="13046" max="13046" width="19.5" style="83" customWidth="1"/>
    <col min="13047" max="13047" width="9.1640625" style="83"/>
    <col min="13048" max="13048" width="18.6640625" style="83" customWidth="1"/>
    <col min="13049" max="13284" width="9.1640625" style="83"/>
    <col min="13285" max="13285" width="10.6640625" style="83" customWidth="1"/>
    <col min="13286" max="13286" width="60.1640625" style="83" customWidth="1"/>
    <col min="13287" max="13287" width="27.5" style="83" customWidth="1"/>
    <col min="13288" max="13288" width="16.1640625" style="83" customWidth="1"/>
    <col min="13289" max="13289" width="22.83203125" style="83" customWidth="1"/>
    <col min="13290" max="13290" width="3.6640625" style="83" customWidth="1"/>
    <col min="13291" max="13297" width="0" style="83" hidden="1" customWidth="1"/>
    <col min="13298" max="13298" width="3.1640625" style="83" customWidth="1"/>
    <col min="13299" max="13300" width="19.5" style="83" customWidth="1"/>
    <col min="13301" max="13301" width="23.33203125" style="83" customWidth="1"/>
    <col min="13302" max="13302" width="19.5" style="83" customWidth="1"/>
    <col min="13303" max="13303" width="9.1640625" style="83"/>
    <col min="13304" max="13304" width="18.6640625" style="83" customWidth="1"/>
    <col min="13305" max="13540" width="9.1640625" style="83"/>
    <col min="13541" max="13541" width="10.6640625" style="83" customWidth="1"/>
    <col min="13542" max="13542" width="60.1640625" style="83" customWidth="1"/>
    <col min="13543" max="13543" width="27.5" style="83" customWidth="1"/>
    <col min="13544" max="13544" width="16.1640625" style="83" customWidth="1"/>
    <col min="13545" max="13545" width="22.83203125" style="83" customWidth="1"/>
    <col min="13546" max="13546" width="3.6640625" style="83" customWidth="1"/>
    <col min="13547" max="13553" width="0" style="83" hidden="1" customWidth="1"/>
    <col min="13554" max="13554" width="3.1640625" style="83" customWidth="1"/>
    <col min="13555" max="13556" width="19.5" style="83" customWidth="1"/>
    <col min="13557" max="13557" width="23.33203125" style="83" customWidth="1"/>
    <col min="13558" max="13558" width="19.5" style="83" customWidth="1"/>
    <col min="13559" max="13559" width="9.1640625" style="83"/>
    <col min="13560" max="13560" width="18.6640625" style="83" customWidth="1"/>
    <col min="13561" max="13796" width="9.1640625" style="83"/>
    <col min="13797" max="13797" width="10.6640625" style="83" customWidth="1"/>
    <col min="13798" max="13798" width="60.1640625" style="83" customWidth="1"/>
    <col min="13799" max="13799" width="27.5" style="83" customWidth="1"/>
    <col min="13800" max="13800" width="16.1640625" style="83" customWidth="1"/>
    <col min="13801" max="13801" width="22.83203125" style="83" customWidth="1"/>
    <col min="13802" max="13802" width="3.6640625" style="83" customWidth="1"/>
    <col min="13803" max="13809" width="0" style="83" hidden="1" customWidth="1"/>
    <col min="13810" max="13810" width="3.1640625" style="83" customWidth="1"/>
    <col min="13811" max="13812" width="19.5" style="83" customWidth="1"/>
    <col min="13813" max="13813" width="23.33203125" style="83" customWidth="1"/>
    <col min="13814" max="13814" width="19.5" style="83" customWidth="1"/>
    <col min="13815" max="13815" width="9.1640625" style="83"/>
    <col min="13816" max="13816" width="18.6640625" style="83" customWidth="1"/>
    <col min="13817" max="14052" width="9.1640625" style="83"/>
    <col min="14053" max="14053" width="10.6640625" style="83" customWidth="1"/>
    <col min="14054" max="14054" width="60.1640625" style="83" customWidth="1"/>
    <col min="14055" max="14055" width="27.5" style="83" customWidth="1"/>
    <col min="14056" max="14056" width="16.1640625" style="83" customWidth="1"/>
    <col min="14057" max="14057" width="22.83203125" style="83" customWidth="1"/>
    <col min="14058" max="14058" width="3.6640625" style="83" customWidth="1"/>
    <col min="14059" max="14065" width="0" style="83" hidden="1" customWidth="1"/>
    <col min="14066" max="14066" width="3.1640625" style="83" customWidth="1"/>
    <col min="14067" max="14068" width="19.5" style="83" customWidth="1"/>
    <col min="14069" max="14069" width="23.33203125" style="83" customWidth="1"/>
    <col min="14070" max="14070" width="19.5" style="83" customWidth="1"/>
    <col min="14071" max="14071" width="9.1640625" style="83"/>
    <col min="14072" max="14072" width="18.6640625" style="83" customWidth="1"/>
    <col min="14073" max="14308" width="9.1640625" style="83"/>
    <col min="14309" max="14309" width="10.6640625" style="83" customWidth="1"/>
    <col min="14310" max="14310" width="60.1640625" style="83" customWidth="1"/>
    <col min="14311" max="14311" width="27.5" style="83" customWidth="1"/>
    <col min="14312" max="14312" width="16.1640625" style="83" customWidth="1"/>
    <col min="14313" max="14313" width="22.83203125" style="83" customWidth="1"/>
    <col min="14314" max="14314" width="3.6640625" style="83" customWidth="1"/>
    <col min="14315" max="14321" width="0" style="83" hidden="1" customWidth="1"/>
    <col min="14322" max="14322" width="3.1640625" style="83" customWidth="1"/>
    <col min="14323" max="14324" width="19.5" style="83" customWidth="1"/>
    <col min="14325" max="14325" width="23.33203125" style="83" customWidth="1"/>
    <col min="14326" max="14326" width="19.5" style="83" customWidth="1"/>
    <col min="14327" max="14327" width="9.1640625" style="83"/>
    <col min="14328" max="14328" width="18.6640625" style="83" customWidth="1"/>
    <col min="14329" max="14564" width="9.1640625" style="83"/>
    <col min="14565" max="14565" width="10.6640625" style="83" customWidth="1"/>
    <col min="14566" max="14566" width="60.1640625" style="83" customWidth="1"/>
    <col min="14567" max="14567" width="27.5" style="83" customWidth="1"/>
    <col min="14568" max="14568" width="16.1640625" style="83" customWidth="1"/>
    <col min="14569" max="14569" width="22.83203125" style="83" customWidth="1"/>
    <col min="14570" max="14570" width="3.6640625" style="83" customWidth="1"/>
    <col min="14571" max="14577" width="0" style="83" hidden="1" customWidth="1"/>
    <col min="14578" max="14578" width="3.1640625" style="83" customWidth="1"/>
    <col min="14579" max="14580" width="19.5" style="83" customWidth="1"/>
    <col min="14581" max="14581" width="23.33203125" style="83" customWidth="1"/>
    <col min="14582" max="14582" width="19.5" style="83" customWidth="1"/>
    <col min="14583" max="14583" width="9.1640625" style="83"/>
    <col min="14584" max="14584" width="18.6640625" style="83" customWidth="1"/>
    <col min="14585" max="14820" width="9.1640625" style="83"/>
    <col min="14821" max="14821" width="10.6640625" style="83" customWidth="1"/>
    <col min="14822" max="14822" width="60.1640625" style="83" customWidth="1"/>
    <col min="14823" max="14823" width="27.5" style="83" customWidth="1"/>
    <col min="14824" max="14824" width="16.1640625" style="83" customWidth="1"/>
    <col min="14825" max="14825" width="22.83203125" style="83" customWidth="1"/>
    <col min="14826" max="14826" width="3.6640625" style="83" customWidth="1"/>
    <col min="14827" max="14833" width="0" style="83" hidden="1" customWidth="1"/>
    <col min="14834" max="14834" width="3.1640625" style="83" customWidth="1"/>
    <col min="14835" max="14836" width="19.5" style="83" customWidth="1"/>
    <col min="14837" max="14837" width="23.33203125" style="83" customWidth="1"/>
    <col min="14838" max="14838" width="19.5" style="83" customWidth="1"/>
    <col min="14839" max="14839" width="9.1640625" style="83"/>
    <col min="14840" max="14840" width="18.6640625" style="83" customWidth="1"/>
    <col min="14841" max="15076" width="9.1640625" style="83"/>
    <col min="15077" max="15077" width="10.6640625" style="83" customWidth="1"/>
    <col min="15078" max="15078" width="60.1640625" style="83" customWidth="1"/>
    <col min="15079" max="15079" width="27.5" style="83" customWidth="1"/>
    <col min="15080" max="15080" width="16.1640625" style="83" customWidth="1"/>
    <col min="15081" max="15081" width="22.83203125" style="83" customWidth="1"/>
    <col min="15082" max="15082" width="3.6640625" style="83" customWidth="1"/>
    <col min="15083" max="15089" width="0" style="83" hidden="1" customWidth="1"/>
    <col min="15090" max="15090" width="3.1640625" style="83" customWidth="1"/>
    <col min="15091" max="15092" width="19.5" style="83" customWidth="1"/>
    <col min="15093" max="15093" width="23.33203125" style="83" customWidth="1"/>
    <col min="15094" max="15094" width="19.5" style="83" customWidth="1"/>
    <col min="15095" max="15095" width="9.1640625" style="83"/>
    <col min="15096" max="15096" width="18.6640625" style="83" customWidth="1"/>
    <col min="15097" max="15332" width="9.1640625" style="83"/>
    <col min="15333" max="15333" width="10.6640625" style="83" customWidth="1"/>
    <col min="15334" max="15334" width="60.1640625" style="83" customWidth="1"/>
    <col min="15335" max="15335" width="27.5" style="83" customWidth="1"/>
    <col min="15336" max="15336" width="16.1640625" style="83" customWidth="1"/>
    <col min="15337" max="15337" width="22.83203125" style="83" customWidth="1"/>
    <col min="15338" max="15338" width="3.6640625" style="83" customWidth="1"/>
    <col min="15339" max="15345" width="0" style="83" hidden="1" customWidth="1"/>
    <col min="15346" max="15346" width="3.1640625" style="83" customWidth="1"/>
    <col min="15347" max="15348" width="19.5" style="83" customWidth="1"/>
    <col min="15349" max="15349" width="23.33203125" style="83" customWidth="1"/>
    <col min="15350" max="15350" width="19.5" style="83" customWidth="1"/>
    <col min="15351" max="15351" width="9.1640625" style="83"/>
    <col min="15352" max="15352" width="18.6640625" style="83" customWidth="1"/>
    <col min="15353" max="15588" width="9.1640625" style="83"/>
    <col min="15589" max="15589" width="10.6640625" style="83" customWidth="1"/>
    <col min="15590" max="15590" width="60.1640625" style="83" customWidth="1"/>
    <col min="15591" max="15591" width="27.5" style="83" customWidth="1"/>
    <col min="15592" max="15592" width="16.1640625" style="83" customWidth="1"/>
    <col min="15593" max="15593" width="22.83203125" style="83" customWidth="1"/>
    <col min="15594" max="15594" width="3.6640625" style="83" customWidth="1"/>
    <col min="15595" max="15601" width="0" style="83" hidden="1" customWidth="1"/>
    <col min="15602" max="15602" width="3.1640625" style="83" customWidth="1"/>
    <col min="15603" max="15604" width="19.5" style="83" customWidth="1"/>
    <col min="15605" max="15605" width="23.33203125" style="83" customWidth="1"/>
    <col min="15606" max="15606" width="19.5" style="83" customWidth="1"/>
    <col min="15607" max="15607" width="9.1640625" style="83"/>
    <col min="15608" max="15608" width="18.6640625" style="83" customWidth="1"/>
    <col min="15609" max="15844" width="9.1640625" style="83"/>
    <col min="15845" max="15845" width="10.6640625" style="83" customWidth="1"/>
    <col min="15846" max="15846" width="60.1640625" style="83" customWidth="1"/>
    <col min="15847" max="15847" width="27.5" style="83" customWidth="1"/>
    <col min="15848" max="15848" width="16.1640625" style="83" customWidth="1"/>
    <col min="15849" max="15849" width="22.83203125" style="83" customWidth="1"/>
    <col min="15850" max="15850" width="3.6640625" style="83" customWidth="1"/>
    <col min="15851" max="15857" width="0" style="83" hidden="1" customWidth="1"/>
    <col min="15858" max="15858" width="3.1640625" style="83" customWidth="1"/>
    <col min="15859" max="15860" width="19.5" style="83" customWidth="1"/>
    <col min="15861" max="15861" width="23.33203125" style="83" customWidth="1"/>
    <col min="15862" max="15862" width="19.5" style="83" customWidth="1"/>
    <col min="15863" max="15863" width="9.1640625" style="83"/>
    <col min="15864" max="15864" width="18.6640625" style="83" customWidth="1"/>
    <col min="15865" max="16100" width="9.1640625" style="83"/>
    <col min="16101" max="16101" width="10.6640625" style="83" customWidth="1"/>
    <col min="16102" max="16102" width="60.1640625" style="83" customWidth="1"/>
    <col min="16103" max="16103" width="27.5" style="83" customWidth="1"/>
    <col min="16104" max="16104" width="16.1640625" style="83" customWidth="1"/>
    <col min="16105" max="16105" width="22.83203125" style="83" customWidth="1"/>
    <col min="16106" max="16106" width="3.6640625" style="83" customWidth="1"/>
    <col min="16107" max="16113" width="0" style="83" hidden="1" customWidth="1"/>
    <col min="16114" max="16114" width="3.1640625" style="83" customWidth="1"/>
    <col min="16115" max="16116" width="19.5" style="83" customWidth="1"/>
    <col min="16117" max="16117" width="23.33203125" style="83" customWidth="1"/>
    <col min="16118" max="16118" width="19.5" style="83" customWidth="1"/>
    <col min="16119" max="16119" width="9.1640625" style="83"/>
    <col min="16120" max="16120" width="18.6640625" style="83" customWidth="1"/>
    <col min="16121" max="16384" width="9.1640625" style="83"/>
  </cols>
  <sheetData>
    <row r="1" spans="1:48" s="74" customFormat="1" ht="37.5" customHeight="1" x14ac:dyDescent="0.15">
      <c r="A1" s="88" t="s">
        <v>126</v>
      </c>
      <c r="B1" s="88"/>
      <c r="C1" s="88"/>
      <c r="D1" s="88"/>
      <c r="E1" s="88"/>
      <c r="F1" s="88"/>
      <c r="G1" s="88"/>
      <c r="H1" s="88"/>
      <c r="I1" s="88"/>
      <c r="X1" s="89"/>
      <c r="Y1" s="90"/>
      <c r="Z1" s="90"/>
      <c r="AA1" s="90"/>
      <c r="AB1" s="90"/>
      <c r="AC1" s="90"/>
      <c r="AD1" s="90"/>
      <c r="AE1" s="90"/>
      <c r="AF1" s="90"/>
      <c r="AG1" s="90"/>
      <c r="AH1" s="90"/>
      <c r="AI1" s="90"/>
      <c r="AJ1" s="90"/>
      <c r="AK1" s="90"/>
      <c r="AL1" s="90"/>
      <c r="AM1" s="90"/>
      <c r="AN1" s="90"/>
      <c r="AO1" s="90"/>
      <c r="AP1" s="91"/>
      <c r="AQ1" s="90"/>
      <c r="AR1" s="90"/>
      <c r="AS1" s="90"/>
      <c r="AT1" s="90"/>
      <c r="AU1" s="90"/>
      <c r="AV1" s="90"/>
    </row>
    <row r="2" spans="1:48" s="74" customFormat="1" ht="67.5" customHeight="1" x14ac:dyDescent="0.15">
      <c r="A2" s="92"/>
      <c r="B2" s="92"/>
      <c r="C2" s="93" t="s">
        <v>74</v>
      </c>
      <c r="D2" s="93"/>
      <c r="E2" s="93"/>
      <c r="F2" s="93"/>
      <c r="G2" s="93"/>
      <c r="H2" s="93"/>
      <c r="I2" s="93"/>
      <c r="X2" s="94"/>
      <c r="Y2" s="95"/>
      <c r="Z2" s="95"/>
      <c r="AA2" s="95"/>
      <c r="AB2" s="95"/>
      <c r="AC2" s="95"/>
      <c r="AD2" s="95"/>
      <c r="AE2" s="95"/>
      <c r="AF2" s="95"/>
      <c r="AG2" s="95"/>
      <c r="AH2" s="95"/>
      <c r="AI2" s="95"/>
      <c r="AJ2" s="95"/>
      <c r="AK2" s="95"/>
      <c r="AL2" s="95"/>
      <c r="AM2" s="95"/>
      <c r="AN2" s="95"/>
      <c r="AO2" s="95"/>
      <c r="AP2" s="95"/>
      <c r="AQ2" s="96"/>
      <c r="AR2" s="97"/>
      <c r="AS2" s="96"/>
      <c r="AT2" s="97"/>
      <c r="AU2" s="97"/>
      <c r="AV2" s="98" t="s">
        <v>94</v>
      </c>
    </row>
    <row r="3" spans="1:48" s="74" customFormat="1" ht="19.5" customHeight="1" x14ac:dyDescent="0.15">
      <c r="A3" s="99"/>
      <c r="B3" s="99"/>
      <c r="C3" s="100"/>
      <c r="D3" s="100"/>
      <c r="E3" s="100"/>
      <c r="F3" s="100"/>
      <c r="G3" s="100"/>
      <c r="H3" s="100"/>
      <c r="I3" s="100"/>
      <c r="J3" s="100"/>
      <c r="K3" s="100"/>
      <c r="L3" s="100"/>
      <c r="M3" s="100"/>
      <c r="N3" s="100"/>
      <c r="O3" s="101"/>
      <c r="P3" s="101"/>
      <c r="Q3" s="101"/>
      <c r="R3" s="102"/>
      <c r="X3" s="103" t="s">
        <v>95</v>
      </c>
      <c r="Y3" s="103">
        <v>2003</v>
      </c>
      <c r="Z3" s="104">
        <v>2004</v>
      </c>
      <c r="AA3" s="104">
        <v>2005</v>
      </c>
      <c r="AB3" s="104">
        <v>2006</v>
      </c>
      <c r="AC3" s="104">
        <v>2007</v>
      </c>
      <c r="AD3" s="104">
        <v>2008</v>
      </c>
      <c r="AE3" s="104">
        <v>2009</v>
      </c>
      <c r="AF3" s="104">
        <v>2010</v>
      </c>
      <c r="AG3" s="104">
        <v>2011</v>
      </c>
      <c r="AH3" s="104">
        <v>2012</v>
      </c>
      <c r="AI3" s="104">
        <v>2013</v>
      </c>
      <c r="AJ3" s="104">
        <v>2014</v>
      </c>
      <c r="AK3" s="104">
        <v>2015</v>
      </c>
      <c r="AL3" s="104">
        <v>2016</v>
      </c>
      <c r="AM3" s="104">
        <v>2017</v>
      </c>
      <c r="AN3" s="104">
        <v>2018</v>
      </c>
      <c r="AO3" s="104">
        <v>2019</v>
      </c>
      <c r="AP3" s="105">
        <v>2020</v>
      </c>
      <c r="AQ3" s="105">
        <v>2021</v>
      </c>
      <c r="AR3" s="105">
        <v>2022</v>
      </c>
      <c r="AS3" s="106">
        <v>2023</v>
      </c>
      <c r="AT3" s="106">
        <v>2024</v>
      </c>
      <c r="AU3" s="106">
        <v>2025</v>
      </c>
      <c r="AV3" s="107">
        <v>2026</v>
      </c>
    </row>
    <row r="4" spans="1:48" s="74" customFormat="1" ht="37.5" customHeight="1" x14ac:dyDescent="0.15">
      <c r="A4" s="108" t="s">
        <v>0</v>
      </c>
      <c r="B4" s="108"/>
      <c r="C4" s="108"/>
      <c r="D4" s="108"/>
      <c r="E4" s="108"/>
      <c r="F4" s="108"/>
      <c r="G4" s="108"/>
      <c r="H4" s="108"/>
      <c r="I4" s="100"/>
      <c r="J4" s="109" t="s">
        <v>136</v>
      </c>
      <c r="K4" s="110"/>
      <c r="L4" s="111">
        <v>45627</v>
      </c>
      <c r="M4" s="111">
        <v>46204</v>
      </c>
      <c r="N4" s="100"/>
      <c r="O4" s="63" t="s">
        <v>125</v>
      </c>
      <c r="P4" s="64"/>
      <c r="Q4" s="64"/>
      <c r="R4" s="65"/>
      <c r="X4" s="112" t="s">
        <v>96</v>
      </c>
      <c r="Y4" s="113">
        <v>50.42</v>
      </c>
      <c r="Z4" s="114">
        <v>53.54</v>
      </c>
      <c r="AA4" s="114">
        <v>56.45</v>
      </c>
      <c r="AB4" s="114">
        <v>59.02</v>
      </c>
      <c r="AC4" s="114">
        <v>61.8</v>
      </c>
      <c r="AD4" s="114">
        <v>65.510000000000005</v>
      </c>
      <c r="AE4" s="114">
        <v>70.209999999999994</v>
      </c>
      <c r="AF4" s="114">
        <v>71.69</v>
      </c>
      <c r="AG4" s="114">
        <v>74.12</v>
      </c>
      <c r="AH4" s="114">
        <v>76.75</v>
      </c>
      <c r="AI4" s="114">
        <v>78.28</v>
      </c>
      <c r="AJ4" s="114">
        <v>79.95</v>
      </c>
      <c r="AK4" s="114">
        <v>83</v>
      </c>
      <c r="AL4" s="114">
        <v>89.19</v>
      </c>
      <c r="AM4" s="114">
        <v>94.07</v>
      </c>
      <c r="AN4" s="114">
        <v>97.53</v>
      </c>
      <c r="AO4" s="115">
        <v>100.6</v>
      </c>
      <c r="AP4" s="115">
        <v>104.24</v>
      </c>
      <c r="AQ4" s="115">
        <v>105.91</v>
      </c>
      <c r="AR4" s="115">
        <v>113.26</v>
      </c>
      <c r="AS4" s="116">
        <v>128.27000000000001</v>
      </c>
      <c r="AT4" s="116">
        <v>138.97999999999999</v>
      </c>
      <c r="AU4" s="116">
        <v>146.24</v>
      </c>
      <c r="AV4" s="117">
        <v>154.07</v>
      </c>
    </row>
    <row r="5" spans="1:48" s="74" customFormat="1" ht="41.25" customHeight="1" x14ac:dyDescent="0.15">
      <c r="A5" s="118" t="s">
        <v>1</v>
      </c>
      <c r="B5" s="119"/>
      <c r="C5" s="119"/>
      <c r="D5" s="119"/>
      <c r="E5" s="119"/>
      <c r="F5" s="119"/>
      <c r="G5" s="119"/>
      <c r="H5" s="120"/>
      <c r="I5" s="100"/>
      <c r="J5" s="109"/>
      <c r="K5" s="110"/>
      <c r="L5" s="121">
        <v>1.4488000000000001</v>
      </c>
      <c r="M5" s="121">
        <v>1.5979000000000001</v>
      </c>
      <c r="N5" s="100"/>
      <c r="O5" s="66"/>
      <c r="P5" s="67"/>
      <c r="Q5" s="67"/>
      <c r="R5" s="68"/>
      <c r="X5" s="122" t="s">
        <v>97</v>
      </c>
      <c r="Y5" s="123">
        <v>50.98</v>
      </c>
      <c r="Z5" s="124">
        <v>54.18</v>
      </c>
      <c r="AA5" s="124">
        <v>57.02</v>
      </c>
      <c r="AB5" s="124">
        <v>59.41</v>
      </c>
      <c r="AC5" s="124">
        <v>62.53</v>
      </c>
      <c r="AD5" s="124">
        <v>66.5</v>
      </c>
      <c r="AE5" s="124">
        <v>70.8</v>
      </c>
      <c r="AF5" s="124">
        <v>72.28</v>
      </c>
      <c r="AG5" s="124">
        <v>74.569999999999993</v>
      </c>
      <c r="AH5" s="124">
        <v>77.22</v>
      </c>
      <c r="AI5" s="124">
        <v>78.63</v>
      </c>
      <c r="AJ5" s="124">
        <v>80.45</v>
      </c>
      <c r="AK5" s="124">
        <v>83.96</v>
      </c>
      <c r="AL5" s="124">
        <v>90.33</v>
      </c>
      <c r="AM5" s="124">
        <v>95.01</v>
      </c>
      <c r="AN5" s="124">
        <v>98.22</v>
      </c>
      <c r="AO5" s="124">
        <v>101.18</v>
      </c>
      <c r="AP5" s="124">
        <v>104.94</v>
      </c>
      <c r="AQ5" s="124">
        <v>106.58</v>
      </c>
      <c r="AR5" s="124">
        <v>115.11</v>
      </c>
      <c r="AS5" s="125">
        <v>130.4</v>
      </c>
      <c r="AT5" s="125">
        <v>140.49</v>
      </c>
      <c r="AU5" s="125">
        <v>147.9</v>
      </c>
      <c r="AV5" s="126">
        <v>155.72999999999999</v>
      </c>
    </row>
    <row r="6" spans="1:48" ht="50.25" customHeight="1" x14ac:dyDescent="0.15">
      <c r="A6" s="127" t="s">
        <v>3</v>
      </c>
      <c r="B6" s="128" t="s">
        <v>4</v>
      </c>
      <c r="C6" s="128" t="s">
        <v>5</v>
      </c>
      <c r="D6" s="128" t="s">
        <v>67</v>
      </c>
      <c r="E6" s="128" t="s">
        <v>6</v>
      </c>
      <c r="F6" s="128" t="s">
        <v>68</v>
      </c>
      <c r="G6" s="128" t="s">
        <v>69</v>
      </c>
      <c r="H6" s="128" t="s">
        <v>70</v>
      </c>
      <c r="I6" s="129"/>
      <c r="J6" s="130" t="s">
        <v>7</v>
      </c>
      <c r="K6" s="131"/>
      <c r="L6" s="132" t="s">
        <v>7</v>
      </c>
      <c r="M6" s="132"/>
      <c r="N6" s="70"/>
      <c r="O6" s="133" t="s">
        <v>93</v>
      </c>
      <c r="P6" s="133" t="s">
        <v>8</v>
      </c>
      <c r="Q6" s="133" t="s">
        <v>9</v>
      </c>
      <c r="R6" s="134" t="s">
        <v>11</v>
      </c>
      <c r="X6" s="112" t="s">
        <v>98</v>
      </c>
      <c r="Y6" s="135">
        <v>51.51</v>
      </c>
      <c r="Z6" s="136">
        <v>54.71</v>
      </c>
      <c r="AA6" s="136">
        <v>57.46</v>
      </c>
      <c r="AB6" s="136">
        <v>59.83</v>
      </c>
      <c r="AC6" s="136">
        <v>63.29</v>
      </c>
      <c r="AD6" s="136">
        <v>67.040000000000006</v>
      </c>
      <c r="AE6" s="136">
        <v>71.150000000000006</v>
      </c>
      <c r="AF6" s="136">
        <v>72.459999999999994</v>
      </c>
      <c r="AG6" s="136">
        <v>74.77</v>
      </c>
      <c r="AH6" s="136">
        <v>77.31</v>
      </c>
      <c r="AI6" s="136">
        <v>78.790000000000006</v>
      </c>
      <c r="AJ6" s="136">
        <v>80.77</v>
      </c>
      <c r="AK6" s="136">
        <v>84.45</v>
      </c>
      <c r="AL6" s="136">
        <v>91.18</v>
      </c>
      <c r="AM6" s="136">
        <v>95.46</v>
      </c>
      <c r="AN6" s="136">
        <v>98.45</v>
      </c>
      <c r="AO6" s="136">
        <v>101.62</v>
      </c>
      <c r="AP6" s="136">
        <v>105.53</v>
      </c>
      <c r="AQ6" s="136">
        <v>107.12</v>
      </c>
      <c r="AR6" s="136">
        <v>116.26</v>
      </c>
      <c r="AS6" s="136">
        <v>131.77000000000001</v>
      </c>
      <c r="AT6" s="136">
        <v>141.47999999999999</v>
      </c>
      <c r="AU6" s="136">
        <v>148.68</v>
      </c>
      <c r="AV6" s="137">
        <v>156.94</v>
      </c>
    </row>
    <row r="7" spans="1:48" ht="60" x14ac:dyDescent="0.15">
      <c r="A7" s="138">
        <v>1</v>
      </c>
      <c r="B7" s="139" t="s">
        <v>110</v>
      </c>
      <c r="C7" s="140" t="s">
        <v>12</v>
      </c>
      <c r="D7" s="141">
        <v>3</v>
      </c>
      <c r="E7" s="138">
        <v>3</v>
      </c>
      <c r="F7" s="138">
        <f>12*D7</f>
        <v>36</v>
      </c>
      <c r="G7" s="138">
        <f>11*D7</f>
        <v>33</v>
      </c>
      <c r="H7" s="141">
        <f>SUM(E7:G7)</f>
        <v>72</v>
      </c>
      <c r="I7" s="129"/>
      <c r="J7" s="69">
        <v>29797.71</v>
      </c>
      <c r="K7" s="70"/>
      <c r="L7" s="71">
        <f>ROUND($M$5/$L$5*J7,2)</f>
        <v>32864.269999999997</v>
      </c>
      <c r="M7" s="71"/>
      <c r="N7" s="70"/>
      <c r="O7" s="69">
        <f>+L7</f>
        <v>32864.269999999997</v>
      </c>
      <c r="P7" s="72">
        <f>ROUND(O7*19%,2)</f>
        <v>6244.21</v>
      </c>
      <c r="Q7" s="72">
        <f>+P7+O7</f>
        <v>39108.479999999996</v>
      </c>
      <c r="R7" s="73">
        <f>+Q7*H7</f>
        <v>2815810.5599999996</v>
      </c>
      <c r="X7" s="122" t="s">
        <v>99</v>
      </c>
      <c r="Y7" s="123">
        <v>52.1</v>
      </c>
      <c r="Z7" s="124">
        <v>54.96</v>
      </c>
      <c r="AA7" s="124">
        <v>57.72</v>
      </c>
      <c r="AB7" s="124">
        <v>60.09</v>
      </c>
      <c r="AC7" s="124">
        <v>63.85</v>
      </c>
      <c r="AD7" s="124">
        <v>67.510000000000005</v>
      </c>
      <c r="AE7" s="124">
        <v>71.38</v>
      </c>
      <c r="AF7" s="124">
        <v>72.790000000000006</v>
      </c>
      <c r="AG7" s="124">
        <v>74.86</v>
      </c>
      <c r="AH7" s="124">
        <v>77.42</v>
      </c>
      <c r="AI7" s="124">
        <v>78.989999999999995</v>
      </c>
      <c r="AJ7" s="124">
        <v>81.14</v>
      </c>
      <c r="AK7" s="124">
        <v>84.9</v>
      </c>
      <c r="AL7" s="124">
        <v>91.63</v>
      </c>
      <c r="AM7" s="124">
        <v>95.91</v>
      </c>
      <c r="AN7" s="124">
        <v>98.91</v>
      </c>
      <c r="AO7" s="124">
        <v>102.12</v>
      </c>
      <c r="AP7" s="124">
        <v>105.7</v>
      </c>
      <c r="AQ7" s="124">
        <v>107.76</v>
      </c>
      <c r="AR7" s="124">
        <v>117.71</v>
      </c>
      <c r="AS7" s="124">
        <v>132.80000000000001</v>
      </c>
      <c r="AT7" s="124">
        <v>142.32</v>
      </c>
      <c r="AU7" s="124">
        <v>149.66</v>
      </c>
      <c r="AV7" s="142">
        <v>158.16999999999999</v>
      </c>
    </row>
    <row r="8" spans="1:48" ht="45" x14ac:dyDescent="0.15">
      <c r="A8" s="138">
        <v>2</v>
      </c>
      <c r="B8" s="139" t="s">
        <v>111</v>
      </c>
      <c r="C8" s="140" t="s">
        <v>12</v>
      </c>
      <c r="D8" s="141">
        <v>1</v>
      </c>
      <c r="E8" s="138">
        <v>1</v>
      </c>
      <c r="F8" s="138">
        <f>12*D8</f>
        <v>12</v>
      </c>
      <c r="G8" s="138">
        <f>11*D8</f>
        <v>11</v>
      </c>
      <c r="H8" s="141">
        <f t="shared" ref="H8:H22" si="0">+G8+F8+E8</f>
        <v>24</v>
      </c>
      <c r="I8" s="129"/>
      <c r="J8" s="69">
        <v>47335.43</v>
      </c>
      <c r="K8" s="70"/>
      <c r="L8" s="71">
        <f t="shared" ref="L8:L22" si="1">ROUND($M$5/$L$5*J8,2)</f>
        <v>52206.85</v>
      </c>
      <c r="M8" s="71"/>
      <c r="N8" s="70"/>
      <c r="O8" s="69">
        <f t="shared" ref="O8:O22" si="2">+L8</f>
        <v>52206.85</v>
      </c>
      <c r="P8" s="72">
        <f t="shared" ref="P8:P23" si="3">ROUND(O8*19%,2)</f>
        <v>9919.2999999999993</v>
      </c>
      <c r="Q8" s="72">
        <f t="shared" ref="Q8:Q23" si="4">+P8+O8</f>
        <v>62126.149999999994</v>
      </c>
      <c r="R8" s="73">
        <f t="shared" ref="R8:R22" si="5">+Q8*H8</f>
        <v>1491027.5999999999</v>
      </c>
      <c r="X8" s="112" t="s">
        <v>100</v>
      </c>
      <c r="Y8" s="135">
        <v>52.36</v>
      </c>
      <c r="Z8" s="136">
        <v>55.17</v>
      </c>
      <c r="AA8" s="136">
        <v>57.95</v>
      </c>
      <c r="AB8" s="136">
        <v>60.29</v>
      </c>
      <c r="AC8" s="136">
        <v>64.05</v>
      </c>
      <c r="AD8" s="136">
        <v>68.14</v>
      </c>
      <c r="AE8" s="136">
        <v>71.39</v>
      </c>
      <c r="AF8" s="136">
        <v>72.87</v>
      </c>
      <c r="AG8" s="136">
        <v>75.069999999999993</v>
      </c>
      <c r="AH8" s="136">
        <v>77.66</v>
      </c>
      <c r="AI8" s="136">
        <v>79.209999999999994</v>
      </c>
      <c r="AJ8" s="136">
        <v>81.53</v>
      </c>
      <c r="AK8" s="136">
        <v>85.12</v>
      </c>
      <c r="AL8" s="136">
        <v>92.1</v>
      </c>
      <c r="AM8" s="136">
        <v>96.12</v>
      </c>
      <c r="AN8" s="136">
        <v>99.16</v>
      </c>
      <c r="AO8" s="136">
        <v>102.44</v>
      </c>
      <c r="AP8" s="136">
        <v>105.36</v>
      </c>
      <c r="AQ8" s="136">
        <v>108.84</v>
      </c>
      <c r="AR8" s="136">
        <v>118.7</v>
      </c>
      <c r="AS8" s="136">
        <v>133.38</v>
      </c>
      <c r="AT8" s="136">
        <v>142.91999999999999</v>
      </c>
      <c r="AU8" s="136">
        <v>150.13999999999999</v>
      </c>
      <c r="AV8" s="137">
        <v>158.91</v>
      </c>
    </row>
    <row r="9" spans="1:48" ht="45" x14ac:dyDescent="0.15">
      <c r="A9" s="138">
        <v>3</v>
      </c>
      <c r="B9" s="139" t="s">
        <v>112</v>
      </c>
      <c r="C9" s="140" t="s">
        <v>12</v>
      </c>
      <c r="D9" s="141">
        <v>1</v>
      </c>
      <c r="E9" s="138">
        <v>1</v>
      </c>
      <c r="F9" s="138">
        <f t="shared" ref="F9:F13" si="6">12*D9</f>
        <v>12</v>
      </c>
      <c r="G9" s="138">
        <f t="shared" ref="G9:G13" si="7">11*D9</f>
        <v>11</v>
      </c>
      <c r="H9" s="141">
        <f t="shared" si="0"/>
        <v>24</v>
      </c>
      <c r="I9" s="129"/>
      <c r="J9" s="69">
        <v>85700</v>
      </c>
      <c r="K9" s="70"/>
      <c r="L9" s="71">
        <f t="shared" si="1"/>
        <v>94519.62</v>
      </c>
      <c r="M9" s="71"/>
      <c r="N9" s="70"/>
      <c r="O9" s="69">
        <f t="shared" si="2"/>
        <v>94519.62</v>
      </c>
      <c r="P9" s="72">
        <f t="shared" si="3"/>
        <v>17958.73</v>
      </c>
      <c r="Q9" s="72">
        <f t="shared" si="4"/>
        <v>112478.34999999999</v>
      </c>
      <c r="R9" s="73">
        <f t="shared" si="5"/>
        <v>2699480.4</v>
      </c>
      <c r="X9" s="122" t="s">
        <v>101</v>
      </c>
      <c r="Y9" s="123">
        <v>52.33</v>
      </c>
      <c r="Z9" s="124">
        <v>55.51</v>
      </c>
      <c r="AA9" s="124">
        <v>58.18</v>
      </c>
      <c r="AB9" s="124">
        <v>60.48</v>
      </c>
      <c r="AC9" s="124">
        <v>64.12</v>
      </c>
      <c r="AD9" s="124">
        <v>68.73</v>
      </c>
      <c r="AE9" s="124">
        <v>71.349999999999994</v>
      </c>
      <c r="AF9" s="124">
        <v>72.95</v>
      </c>
      <c r="AG9" s="124">
        <v>75.31</v>
      </c>
      <c r="AH9" s="124">
        <v>77.72</v>
      </c>
      <c r="AI9" s="124">
        <v>79.39</v>
      </c>
      <c r="AJ9" s="124">
        <v>81.61</v>
      </c>
      <c r="AK9" s="124">
        <v>85.21</v>
      </c>
      <c r="AL9" s="124">
        <v>92.54</v>
      </c>
      <c r="AM9" s="124">
        <v>96.23</v>
      </c>
      <c r="AN9" s="124">
        <v>99.31</v>
      </c>
      <c r="AO9" s="124">
        <v>102.71</v>
      </c>
      <c r="AP9" s="124">
        <v>104.97</v>
      </c>
      <c r="AQ9" s="124">
        <v>108.78</v>
      </c>
      <c r="AR9" s="124">
        <v>119.31</v>
      </c>
      <c r="AS9" s="124">
        <v>133.78</v>
      </c>
      <c r="AT9" s="124">
        <v>143.38</v>
      </c>
      <c r="AU9" s="124">
        <v>150.30000000000001</v>
      </c>
      <c r="AV9" s="142">
        <v>159.53</v>
      </c>
    </row>
    <row r="10" spans="1:48" ht="45" x14ac:dyDescent="0.15">
      <c r="A10" s="138">
        <v>4</v>
      </c>
      <c r="B10" s="139" t="s">
        <v>113</v>
      </c>
      <c r="C10" s="140" t="s">
        <v>12</v>
      </c>
      <c r="D10" s="141">
        <v>1</v>
      </c>
      <c r="E10" s="138">
        <v>1</v>
      </c>
      <c r="F10" s="138">
        <f t="shared" si="6"/>
        <v>12</v>
      </c>
      <c r="G10" s="138">
        <f t="shared" si="7"/>
        <v>11</v>
      </c>
      <c r="H10" s="141">
        <f t="shared" si="0"/>
        <v>24</v>
      </c>
      <c r="I10" s="129"/>
      <c r="J10" s="69">
        <v>58174.99</v>
      </c>
      <c r="K10" s="70"/>
      <c r="L10" s="71">
        <f t="shared" si="1"/>
        <v>64161.94</v>
      </c>
      <c r="M10" s="71"/>
      <c r="N10" s="70"/>
      <c r="O10" s="69">
        <f t="shared" si="2"/>
        <v>64161.94</v>
      </c>
      <c r="P10" s="72">
        <f t="shared" si="3"/>
        <v>12190.77</v>
      </c>
      <c r="Q10" s="72">
        <f t="shared" si="4"/>
        <v>76352.710000000006</v>
      </c>
      <c r="R10" s="73">
        <f t="shared" si="5"/>
        <v>1832465.04</v>
      </c>
      <c r="X10" s="112" t="s">
        <v>102</v>
      </c>
      <c r="Y10" s="135">
        <v>52.26</v>
      </c>
      <c r="Z10" s="136">
        <v>55.49</v>
      </c>
      <c r="AA10" s="136">
        <v>58.21</v>
      </c>
      <c r="AB10" s="136">
        <v>60.73</v>
      </c>
      <c r="AC10" s="136">
        <v>64.23</v>
      </c>
      <c r="AD10" s="136">
        <v>69.06</v>
      </c>
      <c r="AE10" s="136">
        <v>71.319999999999993</v>
      </c>
      <c r="AF10" s="136">
        <v>72.92</v>
      </c>
      <c r="AG10" s="136">
        <v>75.42</v>
      </c>
      <c r="AH10" s="136">
        <v>77.7</v>
      </c>
      <c r="AI10" s="136">
        <v>79.430000000000007</v>
      </c>
      <c r="AJ10" s="136">
        <v>81.73</v>
      </c>
      <c r="AK10" s="136">
        <v>85.37</v>
      </c>
      <c r="AL10" s="136">
        <v>93.02</v>
      </c>
      <c r="AM10" s="136">
        <v>96.18</v>
      </c>
      <c r="AN10" s="136">
        <v>99.18</v>
      </c>
      <c r="AO10" s="136">
        <v>102.94</v>
      </c>
      <c r="AP10" s="136">
        <v>104.97</v>
      </c>
      <c r="AQ10" s="136">
        <v>109.14</v>
      </c>
      <c r="AR10" s="136">
        <v>120.27</v>
      </c>
      <c r="AS10" s="136">
        <v>134.44999999999999</v>
      </c>
      <c r="AT10" s="136">
        <v>143.66999999999999</v>
      </c>
      <c r="AU10" s="136">
        <v>150.71</v>
      </c>
      <c r="AV10" s="143">
        <v>159.79</v>
      </c>
    </row>
    <row r="11" spans="1:48" ht="45" x14ac:dyDescent="0.15">
      <c r="A11" s="138">
        <v>5</v>
      </c>
      <c r="B11" s="139" t="s">
        <v>108</v>
      </c>
      <c r="C11" s="140" t="s">
        <v>12</v>
      </c>
      <c r="D11" s="141">
        <v>1</v>
      </c>
      <c r="E11" s="138">
        <v>1</v>
      </c>
      <c r="F11" s="138">
        <f t="shared" si="6"/>
        <v>12</v>
      </c>
      <c r="G11" s="138">
        <f t="shared" si="7"/>
        <v>11</v>
      </c>
      <c r="H11" s="141">
        <f t="shared" si="0"/>
        <v>24</v>
      </c>
      <c r="I11" s="129"/>
      <c r="J11" s="69">
        <v>85700</v>
      </c>
      <c r="K11" s="70"/>
      <c r="L11" s="71">
        <f t="shared" si="1"/>
        <v>94519.62</v>
      </c>
      <c r="M11" s="71"/>
      <c r="N11" s="70"/>
      <c r="O11" s="69">
        <f t="shared" si="2"/>
        <v>94519.62</v>
      </c>
      <c r="P11" s="72">
        <f t="shared" si="3"/>
        <v>17958.73</v>
      </c>
      <c r="Q11" s="72">
        <f t="shared" si="4"/>
        <v>112478.34999999999</v>
      </c>
      <c r="R11" s="73">
        <f t="shared" si="5"/>
        <v>2699480.4</v>
      </c>
      <c r="X11" s="122" t="s">
        <v>103</v>
      </c>
      <c r="Y11" s="123">
        <v>52.42</v>
      </c>
      <c r="Z11" s="124">
        <v>55.51</v>
      </c>
      <c r="AA11" s="124">
        <v>58.21</v>
      </c>
      <c r="AB11" s="124">
        <v>60.96</v>
      </c>
      <c r="AC11" s="124">
        <v>64.14</v>
      </c>
      <c r="AD11" s="124">
        <v>69.19</v>
      </c>
      <c r="AE11" s="124">
        <v>71.349999999999994</v>
      </c>
      <c r="AF11" s="124">
        <v>73</v>
      </c>
      <c r="AG11" s="124">
        <v>75.39</v>
      </c>
      <c r="AH11" s="124">
        <v>77.73</v>
      </c>
      <c r="AI11" s="124">
        <v>79.5</v>
      </c>
      <c r="AJ11" s="124">
        <v>81.900000000000006</v>
      </c>
      <c r="AK11" s="124">
        <v>85.78</v>
      </c>
      <c r="AL11" s="124">
        <v>92.73</v>
      </c>
      <c r="AM11" s="124">
        <v>96.32</v>
      </c>
      <c r="AN11" s="124">
        <v>99.3</v>
      </c>
      <c r="AO11" s="124">
        <v>103.03</v>
      </c>
      <c r="AP11" s="124">
        <v>104.96</v>
      </c>
      <c r="AQ11" s="124">
        <v>109.62</v>
      </c>
      <c r="AR11" s="124">
        <v>121.5</v>
      </c>
      <c r="AS11" s="124">
        <v>135.38999999999999</v>
      </c>
      <c r="AT11" s="124">
        <v>143.66999999999999</v>
      </c>
      <c r="AU11" s="124">
        <v>150.99</v>
      </c>
      <c r="AV11" s="142"/>
    </row>
    <row r="12" spans="1:48" ht="45" x14ac:dyDescent="0.15">
      <c r="A12" s="138">
        <v>6</v>
      </c>
      <c r="B12" s="139" t="s">
        <v>114</v>
      </c>
      <c r="C12" s="140" t="s">
        <v>12</v>
      </c>
      <c r="D12" s="141">
        <v>1</v>
      </c>
      <c r="E12" s="138">
        <v>1</v>
      </c>
      <c r="F12" s="138">
        <f t="shared" si="6"/>
        <v>12</v>
      </c>
      <c r="G12" s="138">
        <f t="shared" si="7"/>
        <v>11</v>
      </c>
      <c r="H12" s="141">
        <f t="shared" si="0"/>
        <v>24</v>
      </c>
      <c r="I12" s="129"/>
      <c r="J12" s="69">
        <v>86268.17</v>
      </c>
      <c r="K12" s="70"/>
      <c r="L12" s="71">
        <f t="shared" si="1"/>
        <v>95146.27</v>
      </c>
      <c r="M12" s="71"/>
      <c r="N12" s="70"/>
      <c r="O12" s="69">
        <f t="shared" si="2"/>
        <v>95146.27</v>
      </c>
      <c r="P12" s="72">
        <f t="shared" si="3"/>
        <v>18077.79</v>
      </c>
      <c r="Q12" s="72">
        <f t="shared" si="4"/>
        <v>113224.06</v>
      </c>
      <c r="R12" s="73">
        <f t="shared" si="5"/>
        <v>2717377.44</v>
      </c>
      <c r="X12" s="112" t="s">
        <v>104</v>
      </c>
      <c r="Y12" s="135">
        <v>52.53</v>
      </c>
      <c r="Z12" s="136">
        <v>55.67</v>
      </c>
      <c r="AA12" s="136">
        <v>58.46</v>
      </c>
      <c r="AB12" s="136">
        <v>61.14</v>
      </c>
      <c r="AC12" s="136">
        <v>64.2</v>
      </c>
      <c r="AD12" s="136">
        <v>69.06</v>
      </c>
      <c r="AE12" s="136">
        <v>71.28</v>
      </c>
      <c r="AF12" s="136">
        <v>72.900000000000006</v>
      </c>
      <c r="AG12" s="136">
        <v>75.62</v>
      </c>
      <c r="AH12" s="136">
        <v>77.959999999999994</v>
      </c>
      <c r="AI12" s="136">
        <v>79.73</v>
      </c>
      <c r="AJ12" s="136">
        <v>82.01</v>
      </c>
      <c r="AK12" s="136">
        <v>86.39</v>
      </c>
      <c r="AL12" s="136">
        <v>92.68</v>
      </c>
      <c r="AM12" s="136">
        <v>96.36</v>
      </c>
      <c r="AN12" s="136">
        <v>99.47</v>
      </c>
      <c r="AO12" s="136">
        <v>103.26</v>
      </c>
      <c r="AP12" s="136">
        <v>105.29</v>
      </c>
      <c r="AQ12" s="136">
        <v>110.04</v>
      </c>
      <c r="AR12" s="136">
        <v>122.63</v>
      </c>
      <c r="AS12" s="136">
        <v>136.11000000000001</v>
      </c>
      <c r="AT12" s="136">
        <v>144.02000000000001</v>
      </c>
      <c r="AU12" s="136">
        <v>151.47999999999999</v>
      </c>
      <c r="AV12" s="143"/>
    </row>
    <row r="13" spans="1:48" ht="45" x14ac:dyDescent="0.15">
      <c r="A13" s="138">
        <v>7</v>
      </c>
      <c r="B13" s="139" t="s">
        <v>115</v>
      </c>
      <c r="C13" s="140" t="s">
        <v>12</v>
      </c>
      <c r="D13" s="141">
        <v>1</v>
      </c>
      <c r="E13" s="138">
        <v>1</v>
      </c>
      <c r="F13" s="138">
        <f t="shared" si="6"/>
        <v>12</v>
      </c>
      <c r="G13" s="138">
        <f t="shared" si="7"/>
        <v>11</v>
      </c>
      <c r="H13" s="141">
        <f t="shared" si="0"/>
        <v>24</v>
      </c>
      <c r="I13" s="129"/>
      <c r="J13" s="69">
        <v>113509.1</v>
      </c>
      <c r="K13" s="70"/>
      <c r="L13" s="71">
        <f t="shared" si="1"/>
        <v>125190.63</v>
      </c>
      <c r="M13" s="71"/>
      <c r="N13" s="70"/>
      <c r="O13" s="69">
        <f t="shared" si="2"/>
        <v>125190.63</v>
      </c>
      <c r="P13" s="72">
        <f t="shared" si="3"/>
        <v>23786.22</v>
      </c>
      <c r="Q13" s="72">
        <f t="shared" si="4"/>
        <v>148976.85</v>
      </c>
      <c r="R13" s="73">
        <f t="shared" si="5"/>
        <v>3575444.4000000004</v>
      </c>
      <c r="X13" s="122" t="s">
        <v>105</v>
      </c>
      <c r="Y13" s="123">
        <v>52.56</v>
      </c>
      <c r="Z13" s="124">
        <v>55.66</v>
      </c>
      <c r="AA13" s="124">
        <v>58.6</v>
      </c>
      <c r="AB13" s="124">
        <v>61.05</v>
      </c>
      <c r="AC13" s="124">
        <v>64.2</v>
      </c>
      <c r="AD13" s="124">
        <v>69.3</v>
      </c>
      <c r="AE13" s="124">
        <v>71.19</v>
      </c>
      <c r="AF13" s="124">
        <v>72.84</v>
      </c>
      <c r="AG13" s="124">
        <v>75.77</v>
      </c>
      <c r="AH13" s="124">
        <v>78.08</v>
      </c>
      <c r="AI13" s="124">
        <v>79.52</v>
      </c>
      <c r="AJ13" s="124">
        <v>82.14</v>
      </c>
      <c r="AK13" s="124">
        <v>86.98</v>
      </c>
      <c r="AL13" s="124">
        <v>92.62</v>
      </c>
      <c r="AM13" s="124">
        <v>96.37</v>
      </c>
      <c r="AN13" s="124">
        <v>99.59</v>
      </c>
      <c r="AO13" s="124">
        <v>103.43</v>
      </c>
      <c r="AP13" s="124">
        <v>105.23</v>
      </c>
      <c r="AQ13" s="124">
        <v>110.06</v>
      </c>
      <c r="AR13" s="124">
        <v>123.51</v>
      </c>
      <c r="AS13" s="124">
        <v>136.44999999999999</v>
      </c>
      <c r="AT13" s="124">
        <v>143.83000000000001</v>
      </c>
      <c r="AU13" s="124">
        <v>151.76</v>
      </c>
      <c r="AV13" s="142"/>
    </row>
    <row r="14" spans="1:48" ht="30" x14ac:dyDescent="0.15">
      <c r="A14" s="138">
        <v>8</v>
      </c>
      <c r="B14" s="139" t="s">
        <v>123</v>
      </c>
      <c r="C14" s="140" t="s">
        <v>13</v>
      </c>
      <c r="D14" s="141">
        <v>1</v>
      </c>
      <c r="E14" s="138">
        <v>0</v>
      </c>
      <c r="F14" s="138">
        <v>4</v>
      </c>
      <c r="G14" s="138">
        <v>4</v>
      </c>
      <c r="H14" s="141">
        <f t="shared" si="0"/>
        <v>8</v>
      </c>
      <c r="I14" s="129"/>
      <c r="J14" s="69">
        <v>97631.679999999993</v>
      </c>
      <c r="K14" s="70"/>
      <c r="L14" s="71">
        <f t="shared" si="1"/>
        <v>107679.23</v>
      </c>
      <c r="M14" s="71"/>
      <c r="N14" s="70"/>
      <c r="O14" s="69">
        <f t="shared" si="2"/>
        <v>107679.23</v>
      </c>
      <c r="P14" s="72">
        <f t="shared" si="3"/>
        <v>20459.05</v>
      </c>
      <c r="Q14" s="72">
        <f t="shared" si="4"/>
        <v>128138.28</v>
      </c>
      <c r="R14" s="73">
        <f t="shared" si="5"/>
        <v>1025106.24</v>
      </c>
      <c r="X14" s="112" t="s">
        <v>106</v>
      </c>
      <c r="Y14" s="135">
        <v>52.75</v>
      </c>
      <c r="Z14" s="136">
        <v>55.82</v>
      </c>
      <c r="AA14" s="136">
        <v>58.66</v>
      </c>
      <c r="AB14" s="136">
        <v>61.19</v>
      </c>
      <c r="AC14" s="136">
        <v>64.510000000000005</v>
      </c>
      <c r="AD14" s="136">
        <v>69.489999999999995</v>
      </c>
      <c r="AE14" s="136">
        <v>71.14</v>
      </c>
      <c r="AF14" s="136">
        <v>72.98</v>
      </c>
      <c r="AG14" s="136">
        <v>75.87</v>
      </c>
      <c r="AH14" s="136">
        <v>77.98</v>
      </c>
      <c r="AI14" s="136">
        <v>79.349999999999994</v>
      </c>
      <c r="AJ14" s="136">
        <v>82.25</v>
      </c>
      <c r="AK14" s="136">
        <v>87.51</v>
      </c>
      <c r="AL14" s="136">
        <v>92.73</v>
      </c>
      <c r="AM14" s="136">
        <v>96.55</v>
      </c>
      <c r="AN14" s="136">
        <v>99.7</v>
      </c>
      <c r="AO14" s="136">
        <v>103.54</v>
      </c>
      <c r="AP14" s="136">
        <v>105.08</v>
      </c>
      <c r="AQ14" s="136">
        <v>110.6</v>
      </c>
      <c r="AR14" s="136">
        <v>124.46</v>
      </c>
      <c r="AS14" s="136">
        <v>137.09</v>
      </c>
      <c r="AT14" s="136">
        <v>144.22</v>
      </c>
      <c r="AU14" s="136">
        <v>151.87</v>
      </c>
      <c r="AV14" s="143"/>
    </row>
    <row r="15" spans="1:48" ht="30" x14ac:dyDescent="0.15">
      <c r="A15" s="138">
        <v>9</v>
      </c>
      <c r="B15" s="139" t="s">
        <v>122</v>
      </c>
      <c r="C15" s="140" t="s">
        <v>14</v>
      </c>
      <c r="D15" s="141">
        <v>1</v>
      </c>
      <c r="E15" s="138">
        <v>0</v>
      </c>
      <c r="F15" s="138">
        <v>2</v>
      </c>
      <c r="G15" s="138">
        <v>2</v>
      </c>
      <c r="H15" s="141">
        <f t="shared" si="0"/>
        <v>4</v>
      </c>
      <c r="I15" s="129"/>
      <c r="J15" s="69">
        <v>1958000.51</v>
      </c>
      <c r="K15" s="70"/>
      <c r="L15" s="71">
        <f t="shared" si="1"/>
        <v>2159503.7400000002</v>
      </c>
      <c r="M15" s="71"/>
      <c r="N15" s="70"/>
      <c r="O15" s="69">
        <f t="shared" si="2"/>
        <v>2159503.7400000002</v>
      </c>
      <c r="P15" s="72">
        <f t="shared" si="3"/>
        <v>410305.71</v>
      </c>
      <c r="Q15" s="72">
        <f t="shared" si="4"/>
        <v>2569809.4500000002</v>
      </c>
      <c r="R15" s="73">
        <f t="shared" si="5"/>
        <v>10279237.800000001</v>
      </c>
      <c r="X15" s="144" t="s">
        <v>107</v>
      </c>
      <c r="Y15" s="145">
        <v>53.07</v>
      </c>
      <c r="Z15" s="146">
        <v>55.99</v>
      </c>
      <c r="AA15" s="146">
        <v>58.7</v>
      </c>
      <c r="AB15" s="146">
        <v>61.33</v>
      </c>
      <c r="AC15" s="146">
        <v>64.819999999999993</v>
      </c>
      <c r="AD15" s="146">
        <v>69.8</v>
      </c>
      <c r="AE15" s="146">
        <v>71.2</v>
      </c>
      <c r="AF15" s="146">
        <v>73.45</v>
      </c>
      <c r="AG15" s="146">
        <v>76.19</v>
      </c>
      <c r="AH15" s="146">
        <v>78.05</v>
      </c>
      <c r="AI15" s="146">
        <v>79.56</v>
      </c>
      <c r="AJ15" s="146">
        <v>82.47</v>
      </c>
      <c r="AK15" s="146">
        <v>88.05</v>
      </c>
      <c r="AL15" s="146">
        <v>93.11</v>
      </c>
      <c r="AM15" s="146">
        <v>96.92</v>
      </c>
      <c r="AN15" s="146">
        <v>100</v>
      </c>
      <c r="AO15" s="146">
        <v>103.8</v>
      </c>
      <c r="AP15" s="146">
        <v>105.48</v>
      </c>
      <c r="AQ15" s="146">
        <v>111.41</v>
      </c>
      <c r="AR15" s="146">
        <v>126.03</v>
      </c>
      <c r="AS15" s="146">
        <v>137.72</v>
      </c>
      <c r="AT15" s="146">
        <v>144.88</v>
      </c>
      <c r="AU15" s="146">
        <v>152.27000000000001</v>
      </c>
      <c r="AV15" s="147"/>
    </row>
    <row r="16" spans="1:48" ht="105" x14ac:dyDescent="0.15">
      <c r="A16" s="138">
        <v>10</v>
      </c>
      <c r="B16" s="139" t="s">
        <v>121</v>
      </c>
      <c r="C16" s="140" t="s">
        <v>14</v>
      </c>
      <c r="D16" s="141">
        <v>1</v>
      </c>
      <c r="E16" s="138">
        <v>0</v>
      </c>
      <c r="F16" s="138">
        <v>2</v>
      </c>
      <c r="G16" s="138">
        <v>2</v>
      </c>
      <c r="H16" s="141">
        <f t="shared" si="0"/>
        <v>4</v>
      </c>
      <c r="I16" s="129"/>
      <c r="J16" s="69">
        <v>2559636.52</v>
      </c>
      <c r="K16" s="70"/>
      <c r="L16" s="71">
        <f t="shared" si="1"/>
        <v>2823055.77</v>
      </c>
      <c r="M16" s="71"/>
      <c r="N16" s="70"/>
      <c r="O16" s="69">
        <f t="shared" si="2"/>
        <v>2823055.77</v>
      </c>
      <c r="P16" s="72">
        <f t="shared" si="3"/>
        <v>536380.6</v>
      </c>
      <c r="Q16" s="72">
        <f t="shared" si="4"/>
        <v>3359436.37</v>
      </c>
      <c r="R16" s="73">
        <f t="shared" si="5"/>
        <v>13437745.48</v>
      </c>
      <c r="X16" s="74"/>
      <c r="Y16" s="74"/>
      <c r="Z16" s="74"/>
      <c r="AA16" s="74"/>
      <c r="AB16" s="74"/>
      <c r="AC16" s="74"/>
      <c r="AD16" s="74"/>
      <c r="AE16" s="74"/>
      <c r="AF16" s="74"/>
      <c r="AG16" s="74"/>
      <c r="AH16" s="74"/>
      <c r="AI16" s="74"/>
      <c r="AJ16" s="74"/>
      <c r="AK16" s="74"/>
      <c r="AL16" s="74"/>
      <c r="AM16" s="74"/>
      <c r="AN16" s="74"/>
      <c r="AO16" s="74"/>
      <c r="AP16" s="74"/>
      <c r="AQ16" s="74"/>
      <c r="AR16" s="74"/>
      <c r="AS16" s="74"/>
      <c r="AT16" s="74"/>
      <c r="AU16" s="74"/>
      <c r="AV16" s="74"/>
    </row>
    <row r="17" spans="1:18" ht="60" x14ac:dyDescent="0.15">
      <c r="A17" s="138">
        <v>11</v>
      </c>
      <c r="B17" s="139" t="s">
        <v>116</v>
      </c>
      <c r="C17" s="140" t="s">
        <v>12</v>
      </c>
      <c r="D17" s="141">
        <v>6</v>
      </c>
      <c r="E17" s="138">
        <v>6</v>
      </c>
      <c r="F17" s="138">
        <f>12*D17</f>
        <v>72</v>
      </c>
      <c r="G17" s="138">
        <f>11*D17</f>
        <v>66</v>
      </c>
      <c r="H17" s="141">
        <f t="shared" si="0"/>
        <v>144</v>
      </c>
      <c r="I17" s="129"/>
      <c r="J17" s="69">
        <v>217030.92</v>
      </c>
      <c r="K17" s="70"/>
      <c r="L17" s="71">
        <f t="shared" si="1"/>
        <v>239366.17</v>
      </c>
      <c r="M17" s="71"/>
      <c r="N17" s="70"/>
      <c r="O17" s="69">
        <f t="shared" si="2"/>
        <v>239366.17</v>
      </c>
      <c r="P17" s="72">
        <f t="shared" si="3"/>
        <v>45479.57</v>
      </c>
      <c r="Q17" s="72">
        <f t="shared" si="4"/>
        <v>284845.74</v>
      </c>
      <c r="R17" s="73">
        <f t="shared" si="5"/>
        <v>41017786.560000002</v>
      </c>
    </row>
    <row r="18" spans="1:18" ht="60" x14ac:dyDescent="0.15">
      <c r="A18" s="138">
        <v>12</v>
      </c>
      <c r="B18" s="139" t="s">
        <v>120</v>
      </c>
      <c r="C18" s="140" t="s">
        <v>14</v>
      </c>
      <c r="D18" s="141">
        <v>1</v>
      </c>
      <c r="E18" s="138">
        <v>0</v>
      </c>
      <c r="F18" s="138">
        <v>2</v>
      </c>
      <c r="G18" s="138">
        <v>2</v>
      </c>
      <c r="H18" s="141">
        <f t="shared" si="0"/>
        <v>4</v>
      </c>
      <c r="I18" s="129"/>
      <c r="J18" s="69">
        <v>546478.80000000005</v>
      </c>
      <c r="K18" s="70"/>
      <c r="L18" s="71">
        <f t="shared" si="1"/>
        <v>602718.43999999994</v>
      </c>
      <c r="M18" s="71"/>
      <c r="N18" s="70"/>
      <c r="O18" s="69">
        <f t="shared" si="2"/>
        <v>602718.43999999994</v>
      </c>
      <c r="P18" s="72">
        <f t="shared" si="3"/>
        <v>114516.5</v>
      </c>
      <c r="Q18" s="72">
        <f t="shared" si="4"/>
        <v>717234.94</v>
      </c>
      <c r="R18" s="73">
        <f t="shared" si="5"/>
        <v>2868939.76</v>
      </c>
    </row>
    <row r="19" spans="1:18" ht="60" x14ac:dyDescent="0.15">
      <c r="A19" s="138">
        <v>13</v>
      </c>
      <c r="B19" s="139" t="s">
        <v>117</v>
      </c>
      <c r="C19" s="140" t="s">
        <v>14</v>
      </c>
      <c r="D19" s="141">
        <v>1</v>
      </c>
      <c r="E19" s="138">
        <v>0</v>
      </c>
      <c r="F19" s="138">
        <v>2</v>
      </c>
      <c r="G19" s="138">
        <v>2</v>
      </c>
      <c r="H19" s="141">
        <f t="shared" si="0"/>
        <v>4</v>
      </c>
      <c r="I19" s="129"/>
      <c r="J19" s="69">
        <v>200345.46</v>
      </c>
      <c r="K19" s="70"/>
      <c r="L19" s="71">
        <f t="shared" si="1"/>
        <v>220963.56</v>
      </c>
      <c r="M19" s="71"/>
      <c r="N19" s="70"/>
      <c r="O19" s="69">
        <f t="shared" si="2"/>
        <v>220963.56</v>
      </c>
      <c r="P19" s="72">
        <f t="shared" si="3"/>
        <v>41983.08</v>
      </c>
      <c r="Q19" s="72">
        <f t="shared" si="4"/>
        <v>262946.64</v>
      </c>
      <c r="R19" s="73">
        <f t="shared" si="5"/>
        <v>1051786.56</v>
      </c>
    </row>
    <row r="20" spans="1:18" ht="45" x14ac:dyDescent="0.15">
      <c r="A20" s="138">
        <v>14</v>
      </c>
      <c r="B20" s="139" t="s">
        <v>119</v>
      </c>
      <c r="C20" s="140" t="s">
        <v>14</v>
      </c>
      <c r="D20" s="141">
        <v>1</v>
      </c>
      <c r="E20" s="138">
        <v>0</v>
      </c>
      <c r="F20" s="138">
        <v>2</v>
      </c>
      <c r="G20" s="138">
        <v>2</v>
      </c>
      <c r="H20" s="141">
        <f t="shared" si="0"/>
        <v>4</v>
      </c>
      <c r="I20" s="129"/>
      <c r="J20" s="69">
        <v>372881.81</v>
      </c>
      <c r="K20" s="70"/>
      <c r="L20" s="71">
        <f t="shared" si="1"/>
        <v>411256.1</v>
      </c>
      <c r="M20" s="71"/>
      <c r="N20" s="70"/>
      <c r="O20" s="69">
        <f t="shared" si="2"/>
        <v>411256.1</v>
      </c>
      <c r="P20" s="72">
        <f t="shared" si="3"/>
        <v>78138.66</v>
      </c>
      <c r="Q20" s="72">
        <f t="shared" si="4"/>
        <v>489394.76</v>
      </c>
      <c r="R20" s="73">
        <f t="shared" si="5"/>
        <v>1957579.04</v>
      </c>
    </row>
    <row r="21" spans="1:18" ht="30" x14ac:dyDescent="0.15">
      <c r="A21" s="138">
        <v>15</v>
      </c>
      <c r="B21" s="139" t="s">
        <v>118</v>
      </c>
      <c r="C21" s="140" t="s">
        <v>14</v>
      </c>
      <c r="D21" s="141">
        <v>1</v>
      </c>
      <c r="E21" s="138">
        <v>0</v>
      </c>
      <c r="F21" s="138">
        <v>2</v>
      </c>
      <c r="G21" s="138">
        <v>2</v>
      </c>
      <c r="H21" s="141">
        <f t="shared" si="0"/>
        <v>4</v>
      </c>
      <c r="I21" s="129"/>
      <c r="J21" s="69">
        <v>1418863.76</v>
      </c>
      <c r="K21" s="70"/>
      <c r="L21" s="71">
        <f t="shared" si="1"/>
        <v>1564882.94</v>
      </c>
      <c r="M21" s="71"/>
      <c r="N21" s="70"/>
      <c r="O21" s="69">
        <f t="shared" si="2"/>
        <v>1564882.94</v>
      </c>
      <c r="P21" s="72">
        <f t="shared" si="3"/>
        <v>297327.76</v>
      </c>
      <c r="Q21" s="72">
        <f t="shared" si="4"/>
        <v>1862210.7</v>
      </c>
      <c r="R21" s="73">
        <f t="shared" si="5"/>
        <v>7448842.7999999998</v>
      </c>
    </row>
    <row r="22" spans="1:18" ht="30" x14ac:dyDescent="0.15">
      <c r="A22" s="138">
        <v>16</v>
      </c>
      <c r="B22" s="139" t="s">
        <v>124</v>
      </c>
      <c r="C22" s="140" t="s">
        <v>14</v>
      </c>
      <c r="D22" s="141">
        <v>1</v>
      </c>
      <c r="E22" s="138">
        <v>0</v>
      </c>
      <c r="F22" s="138">
        <v>2</v>
      </c>
      <c r="G22" s="138">
        <v>2</v>
      </c>
      <c r="H22" s="141">
        <f t="shared" si="0"/>
        <v>4</v>
      </c>
      <c r="I22" s="129"/>
      <c r="J22" s="69">
        <v>14144.42</v>
      </c>
      <c r="K22" s="70"/>
      <c r="L22" s="71">
        <f t="shared" si="1"/>
        <v>15600.06</v>
      </c>
      <c r="M22" s="71"/>
      <c r="N22" s="70"/>
      <c r="O22" s="69">
        <f t="shared" si="2"/>
        <v>15600.06</v>
      </c>
      <c r="P22" s="72">
        <f t="shared" si="3"/>
        <v>2964.01</v>
      </c>
      <c r="Q22" s="72">
        <f t="shared" si="4"/>
        <v>18564.07</v>
      </c>
      <c r="R22" s="73">
        <f t="shared" si="5"/>
        <v>74256.28</v>
      </c>
    </row>
    <row r="23" spans="1:18" ht="46.5" customHeight="1" x14ac:dyDescent="0.15">
      <c r="A23" s="148" t="s">
        <v>16</v>
      </c>
      <c r="B23" s="148"/>
      <c r="C23" s="148"/>
      <c r="D23" s="148"/>
      <c r="E23" s="148"/>
      <c r="F23" s="148"/>
      <c r="G23" s="148"/>
      <c r="H23" s="148"/>
      <c r="I23" s="76"/>
      <c r="J23" s="75"/>
      <c r="K23" s="76"/>
      <c r="L23" s="76"/>
      <c r="M23" s="76"/>
      <c r="N23" s="76"/>
      <c r="O23" s="77"/>
      <c r="P23" s="77">
        <f t="shared" si="3"/>
        <v>0</v>
      </c>
      <c r="Q23" s="77">
        <f t="shared" si="4"/>
        <v>0</v>
      </c>
      <c r="R23" s="149">
        <f>SUM(R7:R22)</f>
        <v>96992366.360000014</v>
      </c>
    </row>
    <row r="24" spans="1:18" ht="46.5" customHeight="1" x14ac:dyDescent="0.15">
      <c r="A24" s="118" t="s">
        <v>75</v>
      </c>
      <c r="B24" s="119"/>
      <c r="C24" s="119"/>
      <c r="D24" s="119"/>
      <c r="E24" s="119"/>
      <c r="F24" s="119"/>
      <c r="G24" s="119"/>
      <c r="H24" s="120"/>
      <c r="I24" s="76"/>
      <c r="J24" s="83"/>
      <c r="K24" s="83"/>
      <c r="L24" s="83"/>
      <c r="M24" s="83"/>
      <c r="N24" s="83"/>
      <c r="O24" s="83"/>
      <c r="P24" s="83"/>
      <c r="Q24" s="83"/>
    </row>
    <row r="25" spans="1:18" ht="46.5" customHeight="1" x14ac:dyDescent="0.15">
      <c r="A25" s="150" t="s">
        <v>17</v>
      </c>
      <c r="B25" s="151" t="s">
        <v>18</v>
      </c>
      <c r="C25" s="152"/>
      <c r="D25" s="150" t="s">
        <v>19</v>
      </c>
      <c r="E25" s="153" t="s">
        <v>6</v>
      </c>
      <c r="F25" s="153" t="s">
        <v>68</v>
      </c>
      <c r="G25" s="153" t="s">
        <v>69</v>
      </c>
      <c r="H25" s="153" t="s">
        <v>20</v>
      </c>
      <c r="I25" s="76"/>
      <c r="J25" s="130" t="s">
        <v>7</v>
      </c>
      <c r="K25" s="76"/>
      <c r="L25" s="132" t="s">
        <v>7</v>
      </c>
      <c r="M25" s="132"/>
      <c r="N25" s="76"/>
      <c r="O25" s="133" t="s">
        <v>93</v>
      </c>
      <c r="P25" s="133" t="s">
        <v>8</v>
      </c>
      <c r="Q25" s="133" t="s">
        <v>9</v>
      </c>
      <c r="R25" s="134" t="s">
        <v>11</v>
      </c>
    </row>
    <row r="26" spans="1:18" ht="46.5" customHeight="1" x14ac:dyDescent="0.15">
      <c r="A26" s="138">
        <v>17</v>
      </c>
      <c r="B26" s="154" t="s">
        <v>21</v>
      </c>
      <c r="C26" s="154"/>
      <c r="D26" s="140" t="s">
        <v>22</v>
      </c>
      <c r="E26" s="155">
        <v>8</v>
      </c>
      <c r="F26" s="155">
        <f>E26*12</f>
        <v>96</v>
      </c>
      <c r="G26" s="155">
        <f>E26*11</f>
        <v>88</v>
      </c>
      <c r="H26" s="141">
        <f>+E26+F26+G26</f>
        <v>192</v>
      </c>
      <c r="I26" s="76"/>
      <c r="J26" s="69">
        <v>56754.559999999998</v>
      </c>
      <c r="K26" s="76"/>
      <c r="L26" s="169">
        <f>ROUND($M$5/$L$5*J26,2)</f>
        <v>62595.33</v>
      </c>
      <c r="M26" s="170"/>
      <c r="N26" s="76"/>
      <c r="O26" s="69">
        <f>+L26</f>
        <v>62595.33</v>
      </c>
      <c r="P26" s="72">
        <f>ROUND(O26*19%,2)</f>
        <v>11893.11</v>
      </c>
      <c r="Q26" s="72">
        <f>+P26+O26</f>
        <v>74488.44</v>
      </c>
      <c r="R26" s="73">
        <f>Q26</f>
        <v>74488.44</v>
      </c>
    </row>
    <row r="27" spans="1:18" ht="46.5" customHeight="1" x14ac:dyDescent="0.15">
      <c r="A27" s="138">
        <v>18</v>
      </c>
      <c r="B27" s="154" t="s">
        <v>23</v>
      </c>
      <c r="C27" s="154"/>
      <c r="D27" s="140" t="s">
        <v>22</v>
      </c>
      <c r="E27" s="140">
        <f>240/24</f>
        <v>10</v>
      </c>
      <c r="F27" s="155">
        <f>E27*12</f>
        <v>120</v>
      </c>
      <c r="G27" s="155">
        <f>E27*11</f>
        <v>110</v>
      </c>
      <c r="H27" s="141">
        <f>+E27+F27+G27</f>
        <v>240</v>
      </c>
      <c r="I27" s="76"/>
      <c r="J27" s="69">
        <v>56470.47</v>
      </c>
      <c r="K27" s="76"/>
      <c r="L27" s="169">
        <f>ROUND($M$5/$L$5*J27,2)</f>
        <v>62282</v>
      </c>
      <c r="M27" s="170"/>
      <c r="N27" s="76"/>
      <c r="O27" s="69">
        <f>+L27</f>
        <v>62282</v>
      </c>
      <c r="P27" s="72">
        <f t="shared" ref="P27:P28" si="8">ROUND(O27*19%,2)</f>
        <v>11833.58</v>
      </c>
      <c r="Q27" s="72">
        <f t="shared" ref="Q27:Q28" si="9">+P27+O27</f>
        <v>74115.58</v>
      </c>
      <c r="R27" s="73">
        <f>+Q27*H26</f>
        <v>14230191.359999999</v>
      </c>
    </row>
    <row r="28" spans="1:18" ht="46.5" customHeight="1" x14ac:dyDescent="0.15">
      <c r="A28" s="138">
        <v>19</v>
      </c>
      <c r="B28" s="154" t="s">
        <v>24</v>
      </c>
      <c r="C28" s="154"/>
      <c r="D28" s="140" t="s">
        <v>22</v>
      </c>
      <c r="E28" s="140">
        <v>1</v>
      </c>
      <c r="F28" s="140">
        <v>7</v>
      </c>
      <c r="G28" s="140">
        <v>6</v>
      </c>
      <c r="H28" s="141">
        <f>+E28+F28+G28</f>
        <v>14</v>
      </c>
      <c r="I28" s="76"/>
      <c r="J28" s="69">
        <v>668554.76</v>
      </c>
      <c r="K28" s="76"/>
      <c r="L28" s="169">
        <f>ROUND($M$5/$L$5*J28,2)</f>
        <v>737357.57</v>
      </c>
      <c r="M28" s="170"/>
      <c r="N28" s="76"/>
      <c r="O28" s="69">
        <f>+L28</f>
        <v>737357.57</v>
      </c>
      <c r="P28" s="72">
        <f t="shared" si="8"/>
        <v>140097.94</v>
      </c>
      <c r="Q28" s="72">
        <f t="shared" si="9"/>
        <v>877455.51</v>
      </c>
      <c r="R28" s="73">
        <f>+Q28*H27</f>
        <v>210589322.40000001</v>
      </c>
    </row>
    <row r="29" spans="1:18" ht="46.5" customHeight="1" x14ac:dyDescent="0.15">
      <c r="A29" s="156" t="s">
        <v>25</v>
      </c>
      <c r="B29" s="156"/>
      <c r="C29" s="156"/>
      <c r="D29" s="156"/>
      <c r="E29" s="156"/>
      <c r="F29" s="156"/>
      <c r="G29" s="156"/>
      <c r="H29" s="156"/>
      <c r="I29" s="76"/>
      <c r="J29" s="83"/>
      <c r="K29" s="83"/>
      <c r="L29" s="83"/>
      <c r="M29" s="83"/>
      <c r="N29" s="83"/>
      <c r="O29" s="83"/>
      <c r="P29" s="83"/>
      <c r="Q29" s="83"/>
      <c r="R29" s="171">
        <f>SUM(R26:R28)</f>
        <v>224894002.20000002</v>
      </c>
    </row>
    <row r="30" spans="1:18" ht="46.5" customHeight="1" x14ac:dyDescent="0.15">
      <c r="A30" s="157" t="s">
        <v>26</v>
      </c>
      <c r="B30" s="157"/>
      <c r="C30" s="157"/>
      <c r="D30" s="157"/>
      <c r="E30" s="157"/>
      <c r="F30" s="157"/>
      <c r="G30" s="157"/>
      <c r="H30" s="157"/>
      <c r="I30" s="76"/>
      <c r="J30" s="83"/>
      <c r="K30" s="83"/>
      <c r="L30" s="83"/>
      <c r="M30" s="83"/>
      <c r="N30" s="83"/>
      <c r="O30" s="83"/>
      <c r="P30" s="83"/>
      <c r="Q30" s="83"/>
    </row>
    <row r="31" spans="1:18" ht="30" customHeight="1" x14ac:dyDescent="0.15">
      <c r="A31" s="158" t="s">
        <v>27</v>
      </c>
      <c r="B31" s="158"/>
      <c r="C31" s="158"/>
      <c r="D31" s="158"/>
      <c r="E31" s="158"/>
      <c r="F31" s="158"/>
      <c r="G31" s="158"/>
      <c r="H31" s="158"/>
      <c r="I31" s="79"/>
      <c r="J31" s="83"/>
      <c r="K31" s="83"/>
      <c r="L31" s="83"/>
      <c r="M31" s="83"/>
      <c r="N31" s="83"/>
      <c r="O31" s="83"/>
      <c r="P31" s="83"/>
      <c r="Q31" s="83"/>
    </row>
    <row r="32" spans="1:18" ht="49.5" customHeight="1" x14ac:dyDescent="0.15">
      <c r="A32" s="127" t="s">
        <v>17</v>
      </c>
      <c r="B32" s="159" t="s">
        <v>28</v>
      </c>
      <c r="C32" s="159"/>
      <c r="D32" s="159"/>
      <c r="E32" s="159"/>
      <c r="F32" s="159"/>
      <c r="G32" s="128" t="s">
        <v>29</v>
      </c>
      <c r="H32" s="128" t="s">
        <v>30</v>
      </c>
      <c r="I32" s="76"/>
      <c r="J32" s="130" t="s">
        <v>7</v>
      </c>
      <c r="K32" s="131"/>
      <c r="L32" s="132" t="s">
        <v>7</v>
      </c>
      <c r="M32" s="132"/>
      <c r="N32" s="76"/>
      <c r="O32" s="128" t="s">
        <v>93</v>
      </c>
      <c r="P32" s="128" t="s">
        <v>8</v>
      </c>
      <c r="Q32" s="128" t="s">
        <v>31</v>
      </c>
      <c r="R32" s="128" t="s">
        <v>11</v>
      </c>
    </row>
    <row r="33" spans="1:18" ht="44.25" customHeight="1" x14ac:dyDescent="0.15">
      <c r="A33" s="155">
        <v>1</v>
      </c>
      <c r="B33" s="154" t="s">
        <v>32</v>
      </c>
      <c r="C33" s="154"/>
      <c r="D33" s="154"/>
      <c r="E33" s="154"/>
      <c r="F33" s="154"/>
      <c r="G33" s="80" t="s">
        <v>33</v>
      </c>
      <c r="H33" s="80">
        <v>1</v>
      </c>
      <c r="I33" s="79"/>
      <c r="J33" s="78">
        <v>5845.91</v>
      </c>
      <c r="K33" s="79"/>
      <c r="L33" s="71">
        <f>ROUND($M$5/$L$5*J33,2)</f>
        <v>6447.53</v>
      </c>
      <c r="M33" s="71"/>
      <c r="N33" s="79"/>
      <c r="O33" s="69">
        <f>+L33</f>
        <v>6447.53</v>
      </c>
      <c r="P33" s="72">
        <f>ROUND(O33*19%,2)</f>
        <v>1225.03</v>
      </c>
      <c r="Q33" s="72">
        <f>+P33+O33</f>
        <v>7672.5599999999995</v>
      </c>
      <c r="R33" s="73">
        <f>Q33</f>
        <v>7672.5599999999995</v>
      </c>
    </row>
    <row r="34" spans="1:18" ht="44.25" customHeight="1" x14ac:dyDescent="0.15">
      <c r="A34" s="155">
        <v>2</v>
      </c>
      <c r="B34" s="154" t="s">
        <v>34</v>
      </c>
      <c r="C34" s="154"/>
      <c r="D34" s="154"/>
      <c r="E34" s="154"/>
      <c r="F34" s="154"/>
      <c r="G34" s="80" t="s">
        <v>33</v>
      </c>
      <c r="H34" s="80">
        <v>1</v>
      </c>
      <c r="I34" s="79"/>
      <c r="J34" s="78">
        <v>28093.19</v>
      </c>
      <c r="K34" s="79"/>
      <c r="L34" s="71">
        <f t="shared" ref="L34:L61" si="10">ROUND($M$5/$L$5*J34,2)</f>
        <v>30984.34</v>
      </c>
      <c r="M34" s="71"/>
      <c r="N34" s="79"/>
      <c r="O34" s="69">
        <f t="shared" ref="O34:O61" si="11">+L34</f>
        <v>30984.34</v>
      </c>
      <c r="P34" s="72">
        <f t="shared" ref="P34:P61" si="12">ROUND(O34*19%,2)</f>
        <v>5887.02</v>
      </c>
      <c r="Q34" s="72">
        <f t="shared" ref="Q34:Q61" si="13">+P34+O34</f>
        <v>36871.360000000001</v>
      </c>
      <c r="R34" s="73">
        <f>Q34</f>
        <v>36871.360000000001</v>
      </c>
    </row>
    <row r="35" spans="1:18" ht="44.25" customHeight="1" x14ac:dyDescent="0.15">
      <c r="A35" s="155">
        <v>3</v>
      </c>
      <c r="B35" s="154" t="s">
        <v>35</v>
      </c>
      <c r="C35" s="154"/>
      <c r="D35" s="154"/>
      <c r="E35" s="154"/>
      <c r="F35" s="154"/>
      <c r="G35" s="80" t="s">
        <v>33</v>
      </c>
      <c r="H35" s="80">
        <v>1</v>
      </c>
      <c r="I35" s="79"/>
      <c r="J35" s="78">
        <v>251418.26</v>
      </c>
      <c r="K35" s="79"/>
      <c r="L35" s="71">
        <f t="shared" si="10"/>
        <v>277292.40999999997</v>
      </c>
      <c r="M35" s="71"/>
      <c r="N35" s="79"/>
      <c r="O35" s="69">
        <f t="shared" si="11"/>
        <v>277292.40999999997</v>
      </c>
      <c r="P35" s="72">
        <f t="shared" si="12"/>
        <v>52685.56</v>
      </c>
      <c r="Q35" s="72">
        <f t="shared" si="13"/>
        <v>329977.96999999997</v>
      </c>
      <c r="R35" s="73">
        <f t="shared" ref="R35:R61" si="14">Q35</f>
        <v>329977.96999999997</v>
      </c>
    </row>
    <row r="36" spans="1:18" ht="58.5" customHeight="1" x14ac:dyDescent="0.15">
      <c r="A36" s="155">
        <v>4</v>
      </c>
      <c r="B36" s="154" t="s">
        <v>36</v>
      </c>
      <c r="C36" s="154"/>
      <c r="D36" s="154"/>
      <c r="E36" s="154"/>
      <c r="F36" s="154"/>
      <c r="G36" s="80" t="s">
        <v>37</v>
      </c>
      <c r="H36" s="80">
        <v>1</v>
      </c>
      <c r="I36" s="79"/>
      <c r="J36" s="78">
        <v>1033134.31</v>
      </c>
      <c r="K36" s="79"/>
      <c r="L36" s="71">
        <f t="shared" si="10"/>
        <v>1139457.01</v>
      </c>
      <c r="M36" s="71"/>
      <c r="N36" s="79"/>
      <c r="O36" s="69">
        <f t="shared" si="11"/>
        <v>1139457.01</v>
      </c>
      <c r="P36" s="72">
        <f t="shared" si="12"/>
        <v>216496.83</v>
      </c>
      <c r="Q36" s="72">
        <f t="shared" si="13"/>
        <v>1355953.84</v>
      </c>
      <c r="R36" s="73">
        <f t="shared" si="14"/>
        <v>1355953.84</v>
      </c>
    </row>
    <row r="37" spans="1:18" ht="44.25" customHeight="1" x14ac:dyDescent="0.15">
      <c r="A37" s="155">
        <v>5</v>
      </c>
      <c r="B37" s="154" t="s">
        <v>38</v>
      </c>
      <c r="C37" s="154"/>
      <c r="D37" s="154"/>
      <c r="E37" s="154"/>
      <c r="F37" s="154"/>
      <c r="G37" s="80" t="s">
        <v>33</v>
      </c>
      <c r="H37" s="80">
        <v>1</v>
      </c>
      <c r="I37" s="79"/>
      <c r="J37" s="78">
        <v>306184.19</v>
      </c>
      <c r="K37" s="79"/>
      <c r="L37" s="71">
        <f t="shared" si="10"/>
        <v>337694.45</v>
      </c>
      <c r="M37" s="71"/>
      <c r="N37" s="79"/>
      <c r="O37" s="69">
        <f t="shared" si="11"/>
        <v>337694.45</v>
      </c>
      <c r="P37" s="72">
        <f t="shared" si="12"/>
        <v>64161.95</v>
      </c>
      <c r="Q37" s="72">
        <f t="shared" si="13"/>
        <v>401856.4</v>
      </c>
      <c r="R37" s="73">
        <f t="shared" si="14"/>
        <v>401856.4</v>
      </c>
    </row>
    <row r="38" spans="1:18" ht="44.25" customHeight="1" x14ac:dyDescent="0.15">
      <c r="A38" s="155">
        <v>6</v>
      </c>
      <c r="B38" s="154" t="s">
        <v>39</v>
      </c>
      <c r="C38" s="154"/>
      <c r="D38" s="154"/>
      <c r="E38" s="154"/>
      <c r="F38" s="154"/>
      <c r="G38" s="80" t="s">
        <v>40</v>
      </c>
      <c r="H38" s="80">
        <v>1</v>
      </c>
      <c r="I38" s="79"/>
      <c r="J38" s="78">
        <v>33939.089999999997</v>
      </c>
      <c r="K38" s="79"/>
      <c r="L38" s="71">
        <f t="shared" si="10"/>
        <v>37431.86</v>
      </c>
      <c r="M38" s="71"/>
      <c r="N38" s="79"/>
      <c r="O38" s="69">
        <f t="shared" si="11"/>
        <v>37431.86</v>
      </c>
      <c r="P38" s="72">
        <f t="shared" si="12"/>
        <v>7112.05</v>
      </c>
      <c r="Q38" s="72">
        <f t="shared" si="13"/>
        <v>44543.91</v>
      </c>
      <c r="R38" s="73">
        <f t="shared" si="14"/>
        <v>44543.91</v>
      </c>
    </row>
    <row r="39" spans="1:18" ht="44.25" customHeight="1" x14ac:dyDescent="0.15">
      <c r="A39" s="155">
        <v>7</v>
      </c>
      <c r="B39" s="154" t="s">
        <v>41</v>
      </c>
      <c r="C39" s="154"/>
      <c r="D39" s="154"/>
      <c r="E39" s="154"/>
      <c r="F39" s="154"/>
      <c r="G39" s="80" t="s">
        <v>33</v>
      </c>
      <c r="H39" s="80">
        <v>1</v>
      </c>
      <c r="I39" s="79"/>
      <c r="J39" s="78">
        <v>325426.43</v>
      </c>
      <c r="K39" s="79"/>
      <c r="L39" s="71">
        <f t="shared" si="10"/>
        <v>358916.96</v>
      </c>
      <c r="M39" s="71"/>
      <c r="N39" s="79"/>
      <c r="O39" s="69">
        <f t="shared" si="11"/>
        <v>358916.96</v>
      </c>
      <c r="P39" s="72">
        <f t="shared" si="12"/>
        <v>68194.22</v>
      </c>
      <c r="Q39" s="72">
        <f t="shared" si="13"/>
        <v>427111.18000000005</v>
      </c>
      <c r="R39" s="73">
        <f t="shared" si="14"/>
        <v>427111.18000000005</v>
      </c>
    </row>
    <row r="40" spans="1:18" ht="44.25" customHeight="1" x14ac:dyDescent="0.15">
      <c r="A40" s="155">
        <v>8</v>
      </c>
      <c r="B40" s="154" t="s">
        <v>42</v>
      </c>
      <c r="C40" s="154"/>
      <c r="D40" s="154"/>
      <c r="E40" s="154"/>
      <c r="F40" s="154"/>
      <c r="G40" s="80" t="s">
        <v>33</v>
      </c>
      <c r="H40" s="80">
        <v>1</v>
      </c>
      <c r="I40" s="79"/>
      <c r="J40" s="78">
        <v>8456.3700000000008</v>
      </c>
      <c r="K40" s="79"/>
      <c r="L40" s="71">
        <f t="shared" si="10"/>
        <v>9326.64</v>
      </c>
      <c r="M40" s="71"/>
      <c r="N40" s="79"/>
      <c r="O40" s="69">
        <f t="shared" si="11"/>
        <v>9326.64</v>
      </c>
      <c r="P40" s="72">
        <f t="shared" si="12"/>
        <v>1772.06</v>
      </c>
      <c r="Q40" s="72">
        <f t="shared" si="13"/>
        <v>11098.699999999999</v>
      </c>
      <c r="R40" s="73">
        <f t="shared" si="14"/>
        <v>11098.699999999999</v>
      </c>
    </row>
    <row r="41" spans="1:18" ht="44.25" customHeight="1" x14ac:dyDescent="0.15">
      <c r="A41" s="155">
        <v>9</v>
      </c>
      <c r="B41" s="154" t="s">
        <v>43</v>
      </c>
      <c r="C41" s="154"/>
      <c r="D41" s="154"/>
      <c r="E41" s="154"/>
      <c r="F41" s="154"/>
      <c r="G41" s="80" t="s">
        <v>33</v>
      </c>
      <c r="H41" s="80">
        <v>1</v>
      </c>
      <c r="I41" s="79"/>
      <c r="J41" s="78">
        <v>83995.47</v>
      </c>
      <c r="K41" s="79"/>
      <c r="L41" s="71">
        <f t="shared" si="10"/>
        <v>92639.679999999993</v>
      </c>
      <c r="M41" s="71"/>
      <c r="N41" s="79"/>
      <c r="O41" s="69">
        <f t="shared" si="11"/>
        <v>92639.679999999993</v>
      </c>
      <c r="P41" s="72">
        <f t="shared" si="12"/>
        <v>17601.54</v>
      </c>
      <c r="Q41" s="72">
        <f t="shared" si="13"/>
        <v>110241.22</v>
      </c>
      <c r="R41" s="73">
        <f t="shared" si="14"/>
        <v>110241.22</v>
      </c>
    </row>
    <row r="42" spans="1:18" ht="44.25" customHeight="1" x14ac:dyDescent="0.15">
      <c r="A42" s="155">
        <v>10</v>
      </c>
      <c r="B42" s="154" t="s">
        <v>109</v>
      </c>
      <c r="C42" s="154"/>
      <c r="D42" s="154"/>
      <c r="E42" s="154"/>
      <c r="F42" s="154"/>
      <c r="G42" s="80" t="s">
        <v>33</v>
      </c>
      <c r="H42" s="80">
        <v>1</v>
      </c>
      <c r="I42" s="79"/>
      <c r="J42" s="78">
        <v>837113.87</v>
      </c>
      <c r="K42" s="79"/>
      <c r="L42" s="71">
        <f t="shared" si="10"/>
        <v>923263.56</v>
      </c>
      <c r="M42" s="71"/>
      <c r="N42" s="79"/>
      <c r="O42" s="69">
        <f t="shared" si="11"/>
        <v>923263.56</v>
      </c>
      <c r="P42" s="72">
        <f t="shared" si="12"/>
        <v>175420.08</v>
      </c>
      <c r="Q42" s="72">
        <f t="shared" si="13"/>
        <v>1098683.6400000001</v>
      </c>
      <c r="R42" s="73">
        <f t="shared" si="14"/>
        <v>1098683.6400000001</v>
      </c>
    </row>
    <row r="43" spans="1:18" ht="44.25" customHeight="1" x14ac:dyDescent="0.15">
      <c r="A43" s="155">
        <v>11</v>
      </c>
      <c r="B43" s="154" t="s">
        <v>44</v>
      </c>
      <c r="C43" s="154"/>
      <c r="D43" s="154"/>
      <c r="E43" s="154"/>
      <c r="F43" s="154"/>
      <c r="G43" s="80" t="s">
        <v>33</v>
      </c>
      <c r="H43" s="80">
        <v>1</v>
      </c>
      <c r="I43" s="79"/>
      <c r="J43" s="78">
        <v>481277.33</v>
      </c>
      <c r="K43" s="79"/>
      <c r="L43" s="71">
        <f t="shared" si="10"/>
        <v>530806.91</v>
      </c>
      <c r="M43" s="71"/>
      <c r="N43" s="79"/>
      <c r="O43" s="69">
        <f t="shared" si="11"/>
        <v>530806.91</v>
      </c>
      <c r="P43" s="72">
        <f t="shared" si="12"/>
        <v>100853.31</v>
      </c>
      <c r="Q43" s="72">
        <f t="shared" si="13"/>
        <v>631660.22</v>
      </c>
      <c r="R43" s="73">
        <f t="shared" si="14"/>
        <v>631660.22</v>
      </c>
    </row>
    <row r="44" spans="1:18" ht="44.25" customHeight="1" x14ac:dyDescent="0.15">
      <c r="A44" s="155">
        <v>12</v>
      </c>
      <c r="B44" s="154" t="s">
        <v>45</v>
      </c>
      <c r="C44" s="154"/>
      <c r="D44" s="154"/>
      <c r="E44" s="154"/>
      <c r="F44" s="154"/>
      <c r="G44" s="80" t="s">
        <v>33</v>
      </c>
      <c r="H44" s="80">
        <v>1</v>
      </c>
      <c r="I44" s="79"/>
      <c r="J44" s="78">
        <v>422818.26</v>
      </c>
      <c r="K44" s="79"/>
      <c r="L44" s="71">
        <f t="shared" si="10"/>
        <v>466331.65</v>
      </c>
      <c r="M44" s="71"/>
      <c r="N44" s="79"/>
      <c r="O44" s="69">
        <f t="shared" si="11"/>
        <v>466331.65</v>
      </c>
      <c r="P44" s="72">
        <f t="shared" si="12"/>
        <v>88603.01</v>
      </c>
      <c r="Q44" s="72">
        <f t="shared" si="13"/>
        <v>554934.66</v>
      </c>
      <c r="R44" s="73">
        <f t="shared" si="14"/>
        <v>554934.66</v>
      </c>
    </row>
    <row r="45" spans="1:18" ht="44.25" customHeight="1" x14ac:dyDescent="0.15">
      <c r="A45" s="155">
        <v>13</v>
      </c>
      <c r="B45" s="154" t="s">
        <v>46</v>
      </c>
      <c r="C45" s="154"/>
      <c r="D45" s="154"/>
      <c r="E45" s="154"/>
      <c r="F45" s="154"/>
      <c r="G45" s="80" t="s">
        <v>40</v>
      </c>
      <c r="H45" s="80">
        <v>1</v>
      </c>
      <c r="I45" s="79"/>
      <c r="J45" s="78">
        <v>253122.77</v>
      </c>
      <c r="K45" s="79"/>
      <c r="L45" s="71">
        <f t="shared" si="10"/>
        <v>279172.33</v>
      </c>
      <c r="M45" s="71"/>
      <c r="N45" s="79"/>
      <c r="O45" s="69">
        <f t="shared" si="11"/>
        <v>279172.33</v>
      </c>
      <c r="P45" s="72">
        <f t="shared" si="12"/>
        <v>53042.74</v>
      </c>
      <c r="Q45" s="72">
        <f t="shared" si="13"/>
        <v>332215.07</v>
      </c>
      <c r="R45" s="73">
        <f t="shared" si="14"/>
        <v>332215.07</v>
      </c>
    </row>
    <row r="46" spans="1:18" ht="44.25" customHeight="1" x14ac:dyDescent="0.15">
      <c r="A46" s="155">
        <v>14</v>
      </c>
      <c r="B46" s="154" t="s">
        <v>47</v>
      </c>
      <c r="C46" s="154"/>
      <c r="D46" s="154"/>
      <c r="E46" s="154"/>
      <c r="F46" s="154"/>
      <c r="G46" s="80" t="s">
        <v>37</v>
      </c>
      <c r="H46" s="80">
        <v>1</v>
      </c>
      <c r="I46" s="79"/>
      <c r="J46" s="78">
        <v>891090.52</v>
      </c>
      <c r="K46" s="79"/>
      <c r="L46" s="71">
        <f t="shared" si="10"/>
        <v>982795.1</v>
      </c>
      <c r="M46" s="71"/>
      <c r="N46" s="79"/>
      <c r="O46" s="69">
        <f t="shared" si="11"/>
        <v>982795.1</v>
      </c>
      <c r="P46" s="72">
        <f t="shared" si="12"/>
        <v>186731.07</v>
      </c>
      <c r="Q46" s="72">
        <f t="shared" si="13"/>
        <v>1169526.17</v>
      </c>
      <c r="R46" s="73">
        <f t="shared" si="14"/>
        <v>1169526.17</v>
      </c>
    </row>
    <row r="47" spans="1:18" ht="44.25" customHeight="1" x14ac:dyDescent="0.15">
      <c r="A47" s="155">
        <v>15</v>
      </c>
      <c r="B47" s="154" t="s">
        <v>48</v>
      </c>
      <c r="C47" s="154"/>
      <c r="D47" s="154"/>
      <c r="E47" s="154"/>
      <c r="F47" s="154"/>
      <c r="G47" s="80" t="s">
        <v>49</v>
      </c>
      <c r="H47" s="80">
        <v>1</v>
      </c>
      <c r="I47" s="79"/>
      <c r="J47" s="78">
        <v>1009650.23</v>
      </c>
      <c r="K47" s="79"/>
      <c r="L47" s="71">
        <f t="shared" si="10"/>
        <v>1113556.1200000001</v>
      </c>
      <c r="M47" s="71"/>
      <c r="N47" s="79"/>
      <c r="O47" s="69">
        <f t="shared" si="11"/>
        <v>1113556.1200000001</v>
      </c>
      <c r="P47" s="72">
        <f t="shared" si="12"/>
        <v>211575.66</v>
      </c>
      <c r="Q47" s="72">
        <f t="shared" si="13"/>
        <v>1325131.78</v>
      </c>
      <c r="R47" s="73">
        <f t="shared" si="14"/>
        <v>1325131.78</v>
      </c>
    </row>
    <row r="48" spans="1:18" ht="44.25" customHeight="1" x14ac:dyDescent="0.15">
      <c r="A48" s="155">
        <v>16</v>
      </c>
      <c r="B48" s="154" t="s">
        <v>50</v>
      </c>
      <c r="C48" s="154"/>
      <c r="D48" s="154"/>
      <c r="E48" s="154"/>
      <c r="F48" s="154"/>
      <c r="G48" s="80" t="s">
        <v>33</v>
      </c>
      <c r="H48" s="80">
        <v>1</v>
      </c>
      <c r="I48" s="79"/>
      <c r="J48" s="78">
        <v>364359.17</v>
      </c>
      <c r="K48" s="79"/>
      <c r="L48" s="71">
        <f t="shared" si="10"/>
        <v>401856.38</v>
      </c>
      <c r="M48" s="71"/>
      <c r="N48" s="79"/>
      <c r="O48" s="69">
        <f t="shared" si="11"/>
        <v>401856.38</v>
      </c>
      <c r="P48" s="72">
        <f t="shared" si="12"/>
        <v>76352.710000000006</v>
      </c>
      <c r="Q48" s="72">
        <f t="shared" si="13"/>
        <v>478209.09</v>
      </c>
      <c r="R48" s="73">
        <f t="shared" si="14"/>
        <v>478209.09</v>
      </c>
    </row>
    <row r="49" spans="1:18" ht="44.25" customHeight="1" x14ac:dyDescent="0.15">
      <c r="A49" s="155">
        <v>17</v>
      </c>
      <c r="B49" s="154" t="s">
        <v>51</v>
      </c>
      <c r="C49" s="154"/>
      <c r="D49" s="154"/>
      <c r="E49" s="154"/>
      <c r="F49" s="154"/>
      <c r="G49" s="80" t="s">
        <v>33</v>
      </c>
      <c r="H49" s="80">
        <v>1</v>
      </c>
      <c r="I49" s="79"/>
      <c r="J49" s="78">
        <v>837113.87</v>
      </c>
      <c r="K49" s="79"/>
      <c r="L49" s="71">
        <f t="shared" si="10"/>
        <v>923263.56</v>
      </c>
      <c r="M49" s="71"/>
      <c r="N49" s="79"/>
      <c r="O49" s="69">
        <f t="shared" si="11"/>
        <v>923263.56</v>
      </c>
      <c r="P49" s="72">
        <f t="shared" si="12"/>
        <v>175420.08</v>
      </c>
      <c r="Q49" s="72">
        <f t="shared" si="13"/>
        <v>1098683.6400000001</v>
      </c>
      <c r="R49" s="73">
        <f t="shared" si="14"/>
        <v>1098683.6400000001</v>
      </c>
    </row>
    <row r="50" spans="1:18" ht="44.25" customHeight="1" x14ac:dyDescent="0.15">
      <c r="A50" s="155">
        <v>18</v>
      </c>
      <c r="B50" s="154" t="s">
        <v>52</v>
      </c>
      <c r="C50" s="154"/>
      <c r="D50" s="154"/>
      <c r="E50" s="154"/>
      <c r="F50" s="154"/>
      <c r="G50" s="80" t="s">
        <v>33</v>
      </c>
      <c r="H50" s="80">
        <v>1</v>
      </c>
      <c r="I50" s="79"/>
      <c r="J50" s="78">
        <v>30649.97</v>
      </c>
      <c r="K50" s="79"/>
      <c r="L50" s="71">
        <f t="shared" si="10"/>
        <v>33804.239999999998</v>
      </c>
      <c r="M50" s="71"/>
      <c r="N50" s="79"/>
      <c r="O50" s="69">
        <f t="shared" si="11"/>
        <v>33804.239999999998</v>
      </c>
      <c r="P50" s="72">
        <f t="shared" si="12"/>
        <v>6422.81</v>
      </c>
      <c r="Q50" s="72">
        <f t="shared" si="13"/>
        <v>40227.049999999996</v>
      </c>
      <c r="R50" s="73">
        <f t="shared" si="14"/>
        <v>40227.049999999996</v>
      </c>
    </row>
    <row r="51" spans="1:18" ht="44.25" customHeight="1" x14ac:dyDescent="0.15">
      <c r="A51" s="155">
        <v>19</v>
      </c>
      <c r="B51" s="154" t="s">
        <v>53</v>
      </c>
      <c r="C51" s="154"/>
      <c r="D51" s="154"/>
      <c r="E51" s="154"/>
      <c r="F51" s="154"/>
      <c r="G51" s="80" t="s">
        <v>33</v>
      </c>
      <c r="H51" s="80">
        <v>1</v>
      </c>
      <c r="I51" s="79"/>
      <c r="J51" s="78">
        <v>5732.28</v>
      </c>
      <c r="K51" s="79"/>
      <c r="L51" s="71">
        <f t="shared" si="10"/>
        <v>6322.2</v>
      </c>
      <c r="M51" s="71"/>
      <c r="N51" s="79"/>
      <c r="O51" s="69">
        <f t="shared" si="11"/>
        <v>6322.2</v>
      </c>
      <c r="P51" s="72">
        <f t="shared" si="12"/>
        <v>1201.22</v>
      </c>
      <c r="Q51" s="72">
        <f t="shared" si="13"/>
        <v>7523.42</v>
      </c>
      <c r="R51" s="73">
        <f t="shared" si="14"/>
        <v>7523.42</v>
      </c>
    </row>
    <row r="52" spans="1:18" ht="44.25" customHeight="1" x14ac:dyDescent="0.15">
      <c r="A52" s="155">
        <v>20</v>
      </c>
      <c r="B52" s="154" t="s">
        <v>54</v>
      </c>
      <c r="C52" s="154"/>
      <c r="D52" s="154"/>
      <c r="E52" s="154"/>
      <c r="F52" s="154"/>
      <c r="G52" s="80" t="s">
        <v>33</v>
      </c>
      <c r="H52" s="80">
        <v>1</v>
      </c>
      <c r="I52" s="79"/>
      <c r="J52" s="78">
        <v>6844.64</v>
      </c>
      <c r="K52" s="79"/>
      <c r="L52" s="71">
        <f t="shared" si="10"/>
        <v>7549.04</v>
      </c>
      <c r="M52" s="71"/>
      <c r="N52" s="79"/>
      <c r="O52" s="69">
        <f t="shared" si="11"/>
        <v>7549.04</v>
      </c>
      <c r="P52" s="72">
        <f t="shared" si="12"/>
        <v>1434.32</v>
      </c>
      <c r="Q52" s="72">
        <f t="shared" si="13"/>
        <v>8983.36</v>
      </c>
      <c r="R52" s="73">
        <f t="shared" si="14"/>
        <v>8983.36</v>
      </c>
    </row>
    <row r="53" spans="1:18" ht="44.25" customHeight="1" x14ac:dyDescent="0.15">
      <c r="A53" s="155">
        <v>21</v>
      </c>
      <c r="B53" s="154" t="s">
        <v>55</v>
      </c>
      <c r="C53" s="154"/>
      <c r="D53" s="154"/>
      <c r="E53" s="154"/>
      <c r="F53" s="154"/>
      <c r="G53" s="80" t="s">
        <v>49</v>
      </c>
      <c r="H53" s="80">
        <v>1</v>
      </c>
      <c r="I53" s="79"/>
      <c r="J53" s="78">
        <v>23383.64</v>
      </c>
      <c r="K53" s="79"/>
      <c r="L53" s="71">
        <f t="shared" si="10"/>
        <v>25790.11</v>
      </c>
      <c r="M53" s="71"/>
      <c r="N53" s="79"/>
      <c r="O53" s="69">
        <f t="shared" si="11"/>
        <v>25790.11</v>
      </c>
      <c r="P53" s="72">
        <f t="shared" si="12"/>
        <v>4900.12</v>
      </c>
      <c r="Q53" s="72">
        <f t="shared" si="13"/>
        <v>30690.23</v>
      </c>
      <c r="R53" s="73">
        <f t="shared" si="14"/>
        <v>30690.23</v>
      </c>
    </row>
    <row r="54" spans="1:18" ht="44.25" customHeight="1" x14ac:dyDescent="0.15">
      <c r="A54" s="155">
        <v>22</v>
      </c>
      <c r="B54" s="154" t="s">
        <v>56</v>
      </c>
      <c r="C54" s="154"/>
      <c r="D54" s="154"/>
      <c r="E54" s="154"/>
      <c r="F54" s="154"/>
      <c r="G54" s="80" t="s">
        <v>33</v>
      </c>
      <c r="H54" s="80">
        <v>1</v>
      </c>
      <c r="I54" s="79"/>
      <c r="J54" s="78">
        <v>26164.55</v>
      </c>
      <c r="K54" s="79"/>
      <c r="L54" s="71">
        <f t="shared" si="10"/>
        <v>28857.22</v>
      </c>
      <c r="M54" s="71"/>
      <c r="N54" s="79"/>
      <c r="O54" s="69">
        <f t="shared" si="11"/>
        <v>28857.22</v>
      </c>
      <c r="P54" s="72">
        <f t="shared" si="12"/>
        <v>5482.87</v>
      </c>
      <c r="Q54" s="72">
        <f t="shared" si="13"/>
        <v>34340.090000000004</v>
      </c>
      <c r="R54" s="73">
        <f t="shared" si="14"/>
        <v>34340.090000000004</v>
      </c>
    </row>
    <row r="55" spans="1:18" ht="44.25" customHeight="1" x14ac:dyDescent="0.15">
      <c r="A55" s="155">
        <v>23</v>
      </c>
      <c r="B55" s="154" t="s">
        <v>57</v>
      </c>
      <c r="C55" s="154"/>
      <c r="D55" s="154"/>
      <c r="E55" s="154"/>
      <c r="F55" s="154"/>
      <c r="G55" s="80" t="s">
        <v>33</v>
      </c>
      <c r="H55" s="80">
        <v>1</v>
      </c>
      <c r="I55" s="79"/>
      <c r="J55" s="78">
        <v>47335.43</v>
      </c>
      <c r="K55" s="79"/>
      <c r="L55" s="71">
        <f t="shared" si="10"/>
        <v>52206.85</v>
      </c>
      <c r="M55" s="71"/>
      <c r="N55" s="79"/>
      <c r="O55" s="69">
        <f t="shared" si="11"/>
        <v>52206.85</v>
      </c>
      <c r="P55" s="72">
        <f t="shared" si="12"/>
        <v>9919.2999999999993</v>
      </c>
      <c r="Q55" s="72">
        <f t="shared" si="13"/>
        <v>62126.149999999994</v>
      </c>
      <c r="R55" s="73">
        <f t="shared" si="14"/>
        <v>62126.149999999994</v>
      </c>
    </row>
    <row r="56" spans="1:18" ht="44.25" customHeight="1" x14ac:dyDescent="0.15">
      <c r="A56" s="155">
        <v>24</v>
      </c>
      <c r="B56" s="154" t="s">
        <v>58</v>
      </c>
      <c r="C56" s="154"/>
      <c r="D56" s="154"/>
      <c r="E56" s="154"/>
      <c r="F56" s="154"/>
      <c r="G56" s="80" t="s">
        <v>40</v>
      </c>
      <c r="H56" s="80">
        <v>1</v>
      </c>
      <c r="I56" s="79"/>
      <c r="J56" s="78">
        <v>53465.440000000002</v>
      </c>
      <c r="K56" s="79"/>
      <c r="L56" s="71">
        <f t="shared" si="10"/>
        <v>58967.72</v>
      </c>
      <c r="M56" s="71"/>
      <c r="N56" s="79"/>
      <c r="O56" s="69">
        <f t="shared" si="11"/>
        <v>58967.72</v>
      </c>
      <c r="P56" s="72">
        <f t="shared" si="12"/>
        <v>11203.87</v>
      </c>
      <c r="Q56" s="72">
        <f t="shared" si="13"/>
        <v>70171.59</v>
      </c>
      <c r="R56" s="73">
        <f t="shared" si="14"/>
        <v>70171.59</v>
      </c>
    </row>
    <row r="57" spans="1:18" ht="44.25" customHeight="1" x14ac:dyDescent="0.15">
      <c r="A57" s="155">
        <v>25</v>
      </c>
      <c r="B57" s="154" t="s">
        <v>59</v>
      </c>
      <c r="C57" s="154"/>
      <c r="D57" s="154"/>
      <c r="E57" s="154"/>
      <c r="F57" s="154"/>
      <c r="G57" s="80" t="s">
        <v>33</v>
      </c>
      <c r="H57" s="80">
        <v>1</v>
      </c>
      <c r="I57" s="79"/>
      <c r="J57" s="78">
        <v>18105.900000000001</v>
      </c>
      <c r="K57" s="79"/>
      <c r="L57" s="71">
        <f t="shared" si="10"/>
        <v>19969.23</v>
      </c>
      <c r="M57" s="71"/>
      <c r="N57" s="79"/>
      <c r="O57" s="69">
        <f t="shared" si="11"/>
        <v>19969.23</v>
      </c>
      <c r="P57" s="72">
        <f t="shared" si="12"/>
        <v>3794.15</v>
      </c>
      <c r="Q57" s="72">
        <f t="shared" si="13"/>
        <v>23763.38</v>
      </c>
      <c r="R57" s="73">
        <f t="shared" si="14"/>
        <v>23763.38</v>
      </c>
    </row>
    <row r="58" spans="1:18" ht="44.25" customHeight="1" x14ac:dyDescent="0.15">
      <c r="A58" s="155">
        <v>26</v>
      </c>
      <c r="B58" s="154" t="s">
        <v>60</v>
      </c>
      <c r="C58" s="154"/>
      <c r="D58" s="154"/>
      <c r="E58" s="154"/>
      <c r="F58" s="154"/>
      <c r="G58" s="80" t="s">
        <v>33</v>
      </c>
      <c r="H58" s="80">
        <v>1</v>
      </c>
      <c r="I58" s="79"/>
      <c r="J58" s="78">
        <v>5732.28</v>
      </c>
      <c r="K58" s="79"/>
      <c r="L58" s="71">
        <f t="shared" si="10"/>
        <v>6322.2</v>
      </c>
      <c r="M58" s="71"/>
      <c r="N58" s="79"/>
      <c r="O58" s="69">
        <f t="shared" si="11"/>
        <v>6322.2</v>
      </c>
      <c r="P58" s="72">
        <f t="shared" si="12"/>
        <v>1201.22</v>
      </c>
      <c r="Q58" s="72">
        <f t="shared" si="13"/>
        <v>7523.42</v>
      </c>
      <c r="R58" s="73">
        <f t="shared" si="14"/>
        <v>7523.42</v>
      </c>
    </row>
    <row r="59" spans="1:18" ht="44.25" customHeight="1" x14ac:dyDescent="0.15">
      <c r="A59" s="155">
        <v>27</v>
      </c>
      <c r="B59" s="154" t="s">
        <v>61</v>
      </c>
      <c r="C59" s="154"/>
      <c r="D59" s="154"/>
      <c r="E59" s="154"/>
      <c r="F59" s="154"/>
      <c r="G59" s="80" t="s">
        <v>33</v>
      </c>
      <c r="H59" s="80">
        <v>1</v>
      </c>
      <c r="I59" s="79"/>
      <c r="J59" s="78">
        <v>8456.3700000000008</v>
      </c>
      <c r="K59" s="79"/>
      <c r="L59" s="71">
        <f t="shared" si="10"/>
        <v>9326.64</v>
      </c>
      <c r="M59" s="71"/>
      <c r="N59" s="79"/>
      <c r="O59" s="69">
        <f t="shared" si="11"/>
        <v>9326.64</v>
      </c>
      <c r="P59" s="72">
        <f t="shared" si="12"/>
        <v>1772.06</v>
      </c>
      <c r="Q59" s="72">
        <f t="shared" si="13"/>
        <v>11098.699999999999</v>
      </c>
      <c r="R59" s="73">
        <f t="shared" si="14"/>
        <v>11098.699999999999</v>
      </c>
    </row>
    <row r="60" spans="1:18" ht="44.25" customHeight="1" x14ac:dyDescent="0.15">
      <c r="A60" s="155">
        <v>28</v>
      </c>
      <c r="B60" s="154" t="s">
        <v>62</v>
      </c>
      <c r="C60" s="154"/>
      <c r="D60" s="154"/>
      <c r="E60" s="154"/>
      <c r="F60" s="154"/>
      <c r="G60" s="80" t="s">
        <v>33</v>
      </c>
      <c r="H60" s="80">
        <v>1</v>
      </c>
      <c r="I60" s="79"/>
      <c r="J60" s="78">
        <v>83711.39</v>
      </c>
      <c r="K60" s="79"/>
      <c r="L60" s="71">
        <f t="shared" si="10"/>
        <v>92326.36</v>
      </c>
      <c r="M60" s="71"/>
      <c r="N60" s="79"/>
      <c r="O60" s="69">
        <f t="shared" si="11"/>
        <v>92326.36</v>
      </c>
      <c r="P60" s="72">
        <f t="shared" si="12"/>
        <v>17542.009999999998</v>
      </c>
      <c r="Q60" s="72">
        <f t="shared" si="13"/>
        <v>109868.37</v>
      </c>
      <c r="R60" s="73">
        <f t="shared" si="14"/>
        <v>109868.37</v>
      </c>
    </row>
    <row r="61" spans="1:18" ht="44.25" customHeight="1" x14ac:dyDescent="0.15">
      <c r="A61" s="155">
        <v>29</v>
      </c>
      <c r="B61" s="154" t="s">
        <v>63</v>
      </c>
      <c r="C61" s="154"/>
      <c r="D61" s="154"/>
      <c r="E61" s="154"/>
      <c r="F61" s="154"/>
      <c r="G61" s="80" t="s">
        <v>33</v>
      </c>
      <c r="H61" s="80">
        <v>1</v>
      </c>
      <c r="I61" s="79"/>
      <c r="J61" s="78">
        <v>140750.03</v>
      </c>
      <c r="K61" s="79"/>
      <c r="L61" s="71">
        <f t="shared" si="10"/>
        <v>155235</v>
      </c>
      <c r="M61" s="71"/>
      <c r="N61" s="79"/>
      <c r="O61" s="69">
        <f t="shared" si="11"/>
        <v>155235</v>
      </c>
      <c r="P61" s="72">
        <f t="shared" si="12"/>
        <v>29494.65</v>
      </c>
      <c r="Q61" s="72">
        <f t="shared" si="13"/>
        <v>184729.65</v>
      </c>
      <c r="R61" s="73">
        <f t="shared" si="14"/>
        <v>184729.65</v>
      </c>
    </row>
    <row r="62" spans="1:18" ht="45.75" customHeight="1" x14ac:dyDescent="0.15">
      <c r="A62" s="156" t="s">
        <v>64</v>
      </c>
      <c r="B62" s="156"/>
      <c r="C62" s="156"/>
      <c r="D62" s="156"/>
      <c r="E62" s="156"/>
      <c r="F62" s="156"/>
      <c r="G62" s="156"/>
      <c r="H62" s="156"/>
      <c r="I62" s="81"/>
      <c r="J62" s="81"/>
      <c r="K62" s="81"/>
      <c r="L62" s="81"/>
      <c r="M62" s="81"/>
      <c r="N62" s="81"/>
      <c r="O62" s="82"/>
      <c r="P62" s="82"/>
      <c r="Q62" s="83"/>
      <c r="R62" s="160">
        <f>SUM(R33:R61)</f>
        <v>10005416.820000002</v>
      </c>
    </row>
    <row r="63" spans="1:18" ht="43.5" customHeight="1" x14ac:dyDescent="0.15">
      <c r="A63" s="162" t="s">
        <v>65</v>
      </c>
      <c r="B63" s="162"/>
      <c r="C63" s="162"/>
      <c r="D63" s="162"/>
      <c r="E63" s="162"/>
      <c r="F63" s="162"/>
      <c r="G63" s="162"/>
      <c r="H63" s="162"/>
      <c r="I63" s="81"/>
      <c r="J63" s="81"/>
      <c r="K63" s="81"/>
      <c r="L63" s="81"/>
      <c r="M63" s="81"/>
      <c r="N63" s="81"/>
      <c r="Q63" s="83"/>
      <c r="R63" s="161">
        <f>+R62+R29+R23</f>
        <v>331891785.38</v>
      </c>
    </row>
    <row r="64" spans="1:18" x14ac:dyDescent="0.15">
      <c r="J64" s="164"/>
      <c r="K64" s="164"/>
      <c r="L64" s="164"/>
      <c r="M64" s="74"/>
      <c r="N64" s="165"/>
      <c r="O64" s="165"/>
    </row>
    <row r="65" spans="1:18" x14ac:dyDescent="0.15">
      <c r="J65" s="83"/>
      <c r="K65" s="83"/>
      <c r="L65" s="83"/>
      <c r="M65" s="83"/>
      <c r="N65" s="83"/>
      <c r="O65" s="83"/>
    </row>
    <row r="66" spans="1:18" x14ac:dyDescent="0.15">
      <c r="B66" s="166" t="s">
        <v>66</v>
      </c>
      <c r="C66" s="166"/>
      <c r="D66" s="164"/>
      <c r="E66" s="164"/>
      <c r="F66" s="164"/>
      <c r="G66" s="164"/>
      <c r="H66" s="164"/>
      <c r="I66" s="164"/>
      <c r="J66" s="83"/>
      <c r="K66" s="83"/>
      <c r="L66" s="83"/>
      <c r="M66" s="83"/>
      <c r="N66" s="83"/>
      <c r="O66" s="83"/>
    </row>
    <row r="67" spans="1:18" s="84" customFormat="1" ht="40.5" customHeight="1" x14ac:dyDescent="0.15">
      <c r="A67" s="83"/>
      <c r="B67" s="167" t="s">
        <v>76</v>
      </c>
      <c r="C67" s="167"/>
      <c r="D67" s="167"/>
      <c r="E67" s="167"/>
      <c r="F67" s="167"/>
      <c r="G67" s="167"/>
      <c r="H67" s="167"/>
      <c r="I67" s="168"/>
      <c r="R67" s="86"/>
    </row>
    <row r="68" spans="1:18" x14ac:dyDescent="0.15">
      <c r="J68" s="83"/>
      <c r="K68" s="83"/>
      <c r="L68" s="83"/>
      <c r="M68" s="83"/>
      <c r="N68" s="83"/>
      <c r="O68" s="83"/>
    </row>
    <row r="69" spans="1:18" x14ac:dyDescent="0.15">
      <c r="J69" s="164"/>
      <c r="K69" s="164"/>
      <c r="L69" s="164"/>
      <c r="M69" s="74"/>
      <c r="N69" s="74"/>
      <c r="O69" s="87"/>
    </row>
    <row r="70" spans="1:18" x14ac:dyDescent="0.15">
      <c r="J70" s="164"/>
      <c r="K70" s="164"/>
      <c r="L70" s="164"/>
      <c r="M70" s="74"/>
      <c r="N70" s="74"/>
      <c r="O70" s="87"/>
    </row>
    <row r="71" spans="1:18" x14ac:dyDescent="0.15">
      <c r="J71" s="164"/>
      <c r="K71" s="164"/>
      <c r="L71" s="164"/>
      <c r="M71" s="74"/>
      <c r="N71" s="74"/>
      <c r="O71" s="87"/>
    </row>
    <row r="72" spans="1:18" x14ac:dyDescent="0.15">
      <c r="J72" s="164"/>
      <c r="K72" s="164"/>
      <c r="L72" s="164"/>
      <c r="M72" s="74"/>
      <c r="N72" s="74"/>
      <c r="O72" s="87"/>
    </row>
    <row r="73" spans="1:18" x14ac:dyDescent="0.15">
      <c r="J73" s="164"/>
      <c r="K73" s="164"/>
      <c r="L73" s="164"/>
      <c r="M73" s="74"/>
      <c r="N73" s="74"/>
      <c r="O73" s="87"/>
    </row>
    <row r="74" spans="1:18" x14ac:dyDescent="0.15">
      <c r="J74" s="164"/>
      <c r="K74" s="164"/>
      <c r="L74" s="164"/>
      <c r="M74" s="74"/>
      <c r="N74" s="74"/>
      <c r="O74" s="87"/>
    </row>
    <row r="75" spans="1:18" x14ac:dyDescent="0.15">
      <c r="J75" s="164"/>
      <c r="K75" s="164"/>
      <c r="L75" s="164"/>
      <c r="M75" s="74"/>
      <c r="N75" s="74"/>
      <c r="O75" s="87"/>
    </row>
    <row r="76" spans="1:18" x14ac:dyDescent="0.15">
      <c r="J76" s="164"/>
      <c r="K76" s="164"/>
      <c r="L76" s="164"/>
      <c r="M76" s="74"/>
      <c r="N76" s="74"/>
      <c r="O76" s="87"/>
    </row>
    <row r="77" spans="1:18" x14ac:dyDescent="0.15">
      <c r="J77" s="164"/>
      <c r="K77" s="164"/>
      <c r="L77" s="164"/>
      <c r="M77" s="74"/>
      <c r="N77" s="74"/>
      <c r="O77" s="87"/>
    </row>
  </sheetData>
  <mergeCells count="100">
    <mergeCell ref="L59:M59"/>
    <mergeCell ref="L32:M32"/>
    <mergeCell ref="L28:M28"/>
    <mergeCell ref="L60:M60"/>
    <mergeCell ref="L61:M61"/>
    <mergeCell ref="L53:M53"/>
    <mergeCell ref="L54:M54"/>
    <mergeCell ref="L55:M55"/>
    <mergeCell ref="L56:M56"/>
    <mergeCell ref="L57:M57"/>
    <mergeCell ref="L58:M58"/>
    <mergeCell ref="L47:M47"/>
    <mergeCell ref="L48:M48"/>
    <mergeCell ref="L49:M49"/>
    <mergeCell ref="L50:M50"/>
    <mergeCell ref="L51:M51"/>
    <mergeCell ref="L52:M52"/>
    <mergeCell ref="L41:M41"/>
    <mergeCell ref="L42:M42"/>
    <mergeCell ref="L43:M43"/>
    <mergeCell ref="L44:M44"/>
    <mergeCell ref="L45:M45"/>
    <mergeCell ref="L46:M46"/>
    <mergeCell ref="L35:M35"/>
    <mergeCell ref="L36:M36"/>
    <mergeCell ref="L37:M37"/>
    <mergeCell ref="L38:M38"/>
    <mergeCell ref="L39:M39"/>
    <mergeCell ref="L40:M40"/>
    <mergeCell ref="L22:M22"/>
    <mergeCell ref="L25:M25"/>
    <mergeCell ref="L26:M26"/>
    <mergeCell ref="L27:M27"/>
    <mergeCell ref="L33:M33"/>
    <mergeCell ref="L16:M16"/>
    <mergeCell ref="L17:M17"/>
    <mergeCell ref="L18:M18"/>
    <mergeCell ref="L19:M19"/>
    <mergeCell ref="L20:M20"/>
    <mergeCell ref="L21:M21"/>
    <mergeCell ref="L10:M10"/>
    <mergeCell ref="L11:M11"/>
    <mergeCell ref="L12:M12"/>
    <mergeCell ref="L13:M13"/>
    <mergeCell ref="L14:M14"/>
    <mergeCell ref="L15:M15"/>
    <mergeCell ref="J4:J5"/>
    <mergeCell ref="O4:R5"/>
    <mergeCell ref="L6:M6"/>
    <mergeCell ref="L7:M7"/>
    <mergeCell ref="L8:M8"/>
    <mergeCell ref="L9:M9"/>
    <mergeCell ref="B59:F59"/>
    <mergeCell ref="B60:F60"/>
    <mergeCell ref="B61:F61"/>
    <mergeCell ref="A62:H62"/>
    <mergeCell ref="A63:H63"/>
    <mergeCell ref="B67:H67"/>
    <mergeCell ref="B53:F53"/>
    <mergeCell ref="B54:F54"/>
    <mergeCell ref="B55:F55"/>
    <mergeCell ref="B56:F56"/>
    <mergeCell ref="B57:F57"/>
    <mergeCell ref="B58:F58"/>
    <mergeCell ref="B47:F47"/>
    <mergeCell ref="B48:F48"/>
    <mergeCell ref="B49:F49"/>
    <mergeCell ref="B50:F50"/>
    <mergeCell ref="B51:F51"/>
    <mergeCell ref="B52:F52"/>
    <mergeCell ref="B41:F41"/>
    <mergeCell ref="B42:F42"/>
    <mergeCell ref="B43:F43"/>
    <mergeCell ref="B44:F44"/>
    <mergeCell ref="B45:F45"/>
    <mergeCell ref="B46:F46"/>
    <mergeCell ref="B35:F35"/>
    <mergeCell ref="B36:F36"/>
    <mergeCell ref="B37:F37"/>
    <mergeCell ref="B38:F38"/>
    <mergeCell ref="B39:F39"/>
    <mergeCell ref="B40:F40"/>
    <mergeCell ref="B32:F32"/>
    <mergeCell ref="B33:F33"/>
    <mergeCell ref="B34:F34"/>
    <mergeCell ref="L34:M34"/>
    <mergeCell ref="B26:C26"/>
    <mergeCell ref="B27:C27"/>
    <mergeCell ref="B28:C28"/>
    <mergeCell ref="A29:H29"/>
    <mergeCell ref="A30:H30"/>
    <mergeCell ref="A31:H31"/>
    <mergeCell ref="A23:H23"/>
    <mergeCell ref="A24:H24"/>
    <mergeCell ref="B25:C25"/>
    <mergeCell ref="A1:I1"/>
    <mergeCell ref="A2:B2"/>
    <mergeCell ref="C2:I2"/>
    <mergeCell ref="A4:H4"/>
    <mergeCell ref="A5:H5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67"/>
  <sheetViews>
    <sheetView topLeftCell="C57" zoomScale="97" zoomScaleNormal="97" workbookViewId="0">
      <selection activeCell="O7" sqref="O7"/>
    </sheetView>
  </sheetViews>
  <sheetFormatPr baseColWidth="10" defaultColWidth="9.1640625" defaultRowHeight="16" x14ac:dyDescent="0.2"/>
  <cols>
    <col min="1" max="1" width="9.1640625" style="19" customWidth="1"/>
    <col min="2" max="2" width="59.1640625" style="19" customWidth="1"/>
    <col min="3" max="3" width="18.5" style="19" customWidth="1"/>
    <col min="4" max="4" width="15" style="36" customWidth="1"/>
    <col min="5" max="7" width="16.1640625" style="36" customWidth="1"/>
    <col min="8" max="8" width="22.1640625" style="37" customWidth="1"/>
    <col min="9" max="9" width="3.5" style="37" customWidth="1"/>
    <col min="10" max="10" width="19" style="35" customWidth="1"/>
    <col min="11" max="11" width="14.5" style="35" customWidth="1"/>
    <col min="12" max="12" width="20.5" style="35" customWidth="1"/>
    <col min="13" max="13" width="21" style="38" customWidth="1"/>
    <col min="14" max="14" width="4.5" style="19" customWidth="1"/>
    <col min="15" max="15" width="18.6640625" style="19" customWidth="1"/>
    <col min="16" max="16" width="14.5" style="19" customWidth="1"/>
    <col min="17" max="17" width="19" style="19" customWidth="1"/>
    <col min="18" max="18" width="25.5" style="19" customWidth="1"/>
    <col min="19" max="19" width="4.33203125" style="19" customWidth="1"/>
    <col min="20" max="20" width="16.83203125" style="19" customWidth="1"/>
    <col min="21" max="21" width="14.5" style="19" customWidth="1"/>
    <col min="22" max="22" width="18" style="19" customWidth="1"/>
    <col min="23" max="23" width="24.83203125" style="19" customWidth="1"/>
    <col min="24" max="24" width="4.5" style="19" customWidth="1"/>
    <col min="25" max="25" width="22.5" style="19" customWidth="1"/>
    <col min="26" max="244" width="9.1640625" style="19"/>
    <col min="245" max="245" width="10.6640625" style="19" customWidth="1"/>
    <col min="246" max="246" width="60.1640625" style="19" customWidth="1"/>
    <col min="247" max="247" width="27.5" style="19" customWidth="1"/>
    <col min="248" max="248" width="16.1640625" style="19" customWidth="1"/>
    <col min="249" max="249" width="22.83203125" style="19" customWidth="1"/>
    <col min="250" max="250" width="3.6640625" style="19" customWidth="1"/>
    <col min="251" max="257" width="0" style="19" hidden="1" customWidth="1"/>
    <col min="258" max="258" width="3.1640625" style="19" customWidth="1"/>
    <col min="259" max="260" width="19.5" style="19" customWidth="1"/>
    <col min="261" max="261" width="23.33203125" style="19" customWidth="1"/>
    <col min="262" max="262" width="19.5" style="19" customWidth="1"/>
    <col min="263" max="263" width="9.1640625" style="19"/>
    <col min="264" max="264" width="18.6640625" style="19" customWidth="1"/>
    <col min="265" max="500" width="9.1640625" style="19"/>
    <col min="501" max="501" width="10.6640625" style="19" customWidth="1"/>
    <col min="502" max="502" width="60.1640625" style="19" customWidth="1"/>
    <col min="503" max="503" width="27.5" style="19" customWidth="1"/>
    <col min="504" max="504" width="16.1640625" style="19" customWidth="1"/>
    <col min="505" max="505" width="22.83203125" style="19" customWidth="1"/>
    <col min="506" max="506" width="3.6640625" style="19" customWidth="1"/>
    <col min="507" max="513" width="0" style="19" hidden="1" customWidth="1"/>
    <col min="514" max="514" width="3.1640625" style="19" customWidth="1"/>
    <col min="515" max="516" width="19.5" style="19" customWidth="1"/>
    <col min="517" max="517" width="23.33203125" style="19" customWidth="1"/>
    <col min="518" max="518" width="19.5" style="19" customWidth="1"/>
    <col min="519" max="519" width="9.1640625" style="19"/>
    <col min="520" max="520" width="18.6640625" style="19" customWidth="1"/>
    <col min="521" max="756" width="9.1640625" style="19"/>
    <col min="757" max="757" width="10.6640625" style="19" customWidth="1"/>
    <col min="758" max="758" width="60.1640625" style="19" customWidth="1"/>
    <col min="759" max="759" width="27.5" style="19" customWidth="1"/>
    <col min="760" max="760" width="16.1640625" style="19" customWidth="1"/>
    <col min="761" max="761" width="22.83203125" style="19" customWidth="1"/>
    <col min="762" max="762" width="3.6640625" style="19" customWidth="1"/>
    <col min="763" max="769" width="0" style="19" hidden="1" customWidth="1"/>
    <col min="770" max="770" width="3.1640625" style="19" customWidth="1"/>
    <col min="771" max="772" width="19.5" style="19" customWidth="1"/>
    <col min="773" max="773" width="23.33203125" style="19" customWidth="1"/>
    <col min="774" max="774" width="19.5" style="19" customWidth="1"/>
    <col min="775" max="775" width="9.1640625" style="19"/>
    <col min="776" max="776" width="18.6640625" style="19" customWidth="1"/>
    <col min="777" max="1012" width="9.1640625" style="19"/>
    <col min="1013" max="1013" width="10.6640625" style="19" customWidth="1"/>
    <col min="1014" max="1014" width="60.1640625" style="19" customWidth="1"/>
    <col min="1015" max="1015" width="27.5" style="19" customWidth="1"/>
    <col min="1016" max="1016" width="16.1640625" style="19" customWidth="1"/>
    <col min="1017" max="1017" width="22.83203125" style="19" customWidth="1"/>
    <col min="1018" max="1018" width="3.6640625" style="19" customWidth="1"/>
    <col min="1019" max="1025" width="0" style="19" hidden="1" customWidth="1"/>
    <col min="1026" max="1026" width="3.1640625" style="19" customWidth="1"/>
    <col min="1027" max="1028" width="19.5" style="19" customWidth="1"/>
    <col min="1029" max="1029" width="23.33203125" style="19" customWidth="1"/>
    <col min="1030" max="1030" width="19.5" style="19" customWidth="1"/>
    <col min="1031" max="1031" width="9.1640625" style="19"/>
    <col min="1032" max="1032" width="18.6640625" style="19" customWidth="1"/>
    <col min="1033" max="1268" width="9.1640625" style="19"/>
    <col min="1269" max="1269" width="10.6640625" style="19" customWidth="1"/>
    <col min="1270" max="1270" width="60.1640625" style="19" customWidth="1"/>
    <col min="1271" max="1271" width="27.5" style="19" customWidth="1"/>
    <col min="1272" max="1272" width="16.1640625" style="19" customWidth="1"/>
    <col min="1273" max="1273" width="22.83203125" style="19" customWidth="1"/>
    <col min="1274" max="1274" width="3.6640625" style="19" customWidth="1"/>
    <col min="1275" max="1281" width="0" style="19" hidden="1" customWidth="1"/>
    <col min="1282" max="1282" width="3.1640625" style="19" customWidth="1"/>
    <col min="1283" max="1284" width="19.5" style="19" customWidth="1"/>
    <col min="1285" max="1285" width="23.33203125" style="19" customWidth="1"/>
    <col min="1286" max="1286" width="19.5" style="19" customWidth="1"/>
    <col min="1287" max="1287" width="9.1640625" style="19"/>
    <col min="1288" max="1288" width="18.6640625" style="19" customWidth="1"/>
    <col min="1289" max="1524" width="9.1640625" style="19"/>
    <col min="1525" max="1525" width="10.6640625" style="19" customWidth="1"/>
    <col min="1526" max="1526" width="60.1640625" style="19" customWidth="1"/>
    <col min="1527" max="1527" width="27.5" style="19" customWidth="1"/>
    <col min="1528" max="1528" width="16.1640625" style="19" customWidth="1"/>
    <col min="1529" max="1529" width="22.83203125" style="19" customWidth="1"/>
    <col min="1530" max="1530" width="3.6640625" style="19" customWidth="1"/>
    <col min="1531" max="1537" width="0" style="19" hidden="1" customWidth="1"/>
    <col min="1538" max="1538" width="3.1640625" style="19" customWidth="1"/>
    <col min="1539" max="1540" width="19.5" style="19" customWidth="1"/>
    <col min="1541" max="1541" width="23.33203125" style="19" customWidth="1"/>
    <col min="1542" max="1542" width="19.5" style="19" customWidth="1"/>
    <col min="1543" max="1543" width="9.1640625" style="19"/>
    <col min="1544" max="1544" width="18.6640625" style="19" customWidth="1"/>
    <col min="1545" max="1780" width="9.1640625" style="19"/>
    <col min="1781" max="1781" width="10.6640625" style="19" customWidth="1"/>
    <col min="1782" max="1782" width="60.1640625" style="19" customWidth="1"/>
    <col min="1783" max="1783" width="27.5" style="19" customWidth="1"/>
    <col min="1784" max="1784" width="16.1640625" style="19" customWidth="1"/>
    <col min="1785" max="1785" width="22.83203125" style="19" customWidth="1"/>
    <col min="1786" max="1786" width="3.6640625" style="19" customWidth="1"/>
    <col min="1787" max="1793" width="0" style="19" hidden="1" customWidth="1"/>
    <col min="1794" max="1794" width="3.1640625" style="19" customWidth="1"/>
    <col min="1795" max="1796" width="19.5" style="19" customWidth="1"/>
    <col min="1797" max="1797" width="23.33203125" style="19" customWidth="1"/>
    <col min="1798" max="1798" width="19.5" style="19" customWidth="1"/>
    <col min="1799" max="1799" width="9.1640625" style="19"/>
    <col min="1800" max="1800" width="18.6640625" style="19" customWidth="1"/>
    <col min="1801" max="2036" width="9.1640625" style="19"/>
    <col min="2037" max="2037" width="10.6640625" style="19" customWidth="1"/>
    <col min="2038" max="2038" width="60.1640625" style="19" customWidth="1"/>
    <col min="2039" max="2039" width="27.5" style="19" customWidth="1"/>
    <col min="2040" max="2040" width="16.1640625" style="19" customWidth="1"/>
    <col min="2041" max="2041" width="22.83203125" style="19" customWidth="1"/>
    <col min="2042" max="2042" width="3.6640625" style="19" customWidth="1"/>
    <col min="2043" max="2049" width="0" style="19" hidden="1" customWidth="1"/>
    <col min="2050" max="2050" width="3.1640625" style="19" customWidth="1"/>
    <col min="2051" max="2052" width="19.5" style="19" customWidth="1"/>
    <col min="2053" max="2053" width="23.33203125" style="19" customWidth="1"/>
    <col min="2054" max="2054" width="19.5" style="19" customWidth="1"/>
    <col min="2055" max="2055" width="9.1640625" style="19"/>
    <col min="2056" max="2056" width="18.6640625" style="19" customWidth="1"/>
    <col min="2057" max="2292" width="9.1640625" style="19"/>
    <col min="2293" max="2293" width="10.6640625" style="19" customWidth="1"/>
    <col min="2294" max="2294" width="60.1640625" style="19" customWidth="1"/>
    <col min="2295" max="2295" width="27.5" style="19" customWidth="1"/>
    <col min="2296" max="2296" width="16.1640625" style="19" customWidth="1"/>
    <col min="2297" max="2297" width="22.83203125" style="19" customWidth="1"/>
    <col min="2298" max="2298" width="3.6640625" style="19" customWidth="1"/>
    <col min="2299" max="2305" width="0" style="19" hidden="1" customWidth="1"/>
    <col min="2306" max="2306" width="3.1640625" style="19" customWidth="1"/>
    <col min="2307" max="2308" width="19.5" style="19" customWidth="1"/>
    <col min="2309" max="2309" width="23.33203125" style="19" customWidth="1"/>
    <col min="2310" max="2310" width="19.5" style="19" customWidth="1"/>
    <col min="2311" max="2311" width="9.1640625" style="19"/>
    <col min="2312" max="2312" width="18.6640625" style="19" customWidth="1"/>
    <col min="2313" max="2548" width="9.1640625" style="19"/>
    <col min="2549" max="2549" width="10.6640625" style="19" customWidth="1"/>
    <col min="2550" max="2550" width="60.1640625" style="19" customWidth="1"/>
    <col min="2551" max="2551" width="27.5" style="19" customWidth="1"/>
    <col min="2552" max="2552" width="16.1640625" style="19" customWidth="1"/>
    <col min="2553" max="2553" width="22.83203125" style="19" customWidth="1"/>
    <col min="2554" max="2554" width="3.6640625" style="19" customWidth="1"/>
    <col min="2555" max="2561" width="0" style="19" hidden="1" customWidth="1"/>
    <col min="2562" max="2562" width="3.1640625" style="19" customWidth="1"/>
    <col min="2563" max="2564" width="19.5" style="19" customWidth="1"/>
    <col min="2565" max="2565" width="23.33203125" style="19" customWidth="1"/>
    <col min="2566" max="2566" width="19.5" style="19" customWidth="1"/>
    <col min="2567" max="2567" width="9.1640625" style="19"/>
    <col min="2568" max="2568" width="18.6640625" style="19" customWidth="1"/>
    <col min="2569" max="2804" width="9.1640625" style="19"/>
    <col min="2805" max="2805" width="10.6640625" style="19" customWidth="1"/>
    <col min="2806" max="2806" width="60.1640625" style="19" customWidth="1"/>
    <col min="2807" max="2807" width="27.5" style="19" customWidth="1"/>
    <col min="2808" max="2808" width="16.1640625" style="19" customWidth="1"/>
    <col min="2809" max="2809" width="22.83203125" style="19" customWidth="1"/>
    <col min="2810" max="2810" width="3.6640625" style="19" customWidth="1"/>
    <col min="2811" max="2817" width="0" style="19" hidden="1" customWidth="1"/>
    <col min="2818" max="2818" width="3.1640625" style="19" customWidth="1"/>
    <col min="2819" max="2820" width="19.5" style="19" customWidth="1"/>
    <col min="2821" max="2821" width="23.33203125" style="19" customWidth="1"/>
    <col min="2822" max="2822" width="19.5" style="19" customWidth="1"/>
    <col min="2823" max="2823" width="9.1640625" style="19"/>
    <col min="2824" max="2824" width="18.6640625" style="19" customWidth="1"/>
    <col min="2825" max="3060" width="9.1640625" style="19"/>
    <col min="3061" max="3061" width="10.6640625" style="19" customWidth="1"/>
    <col min="3062" max="3062" width="60.1640625" style="19" customWidth="1"/>
    <col min="3063" max="3063" width="27.5" style="19" customWidth="1"/>
    <col min="3064" max="3064" width="16.1640625" style="19" customWidth="1"/>
    <col min="3065" max="3065" width="22.83203125" style="19" customWidth="1"/>
    <col min="3066" max="3066" width="3.6640625" style="19" customWidth="1"/>
    <col min="3067" max="3073" width="0" style="19" hidden="1" customWidth="1"/>
    <col min="3074" max="3074" width="3.1640625" style="19" customWidth="1"/>
    <col min="3075" max="3076" width="19.5" style="19" customWidth="1"/>
    <col min="3077" max="3077" width="23.33203125" style="19" customWidth="1"/>
    <col min="3078" max="3078" width="19.5" style="19" customWidth="1"/>
    <col min="3079" max="3079" width="9.1640625" style="19"/>
    <col min="3080" max="3080" width="18.6640625" style="19" customWidth="1"/>
    <col min="3081" max="3316" width="9.1640625" style="19"/>
    <col min="3317" max="3317" width="10.6640625" style="19" customWidth="1"/>
    <col min="3318" max="3318" width="60.1640625" style="19" customWidth="1"/>
    <col min="3319" max="3319" width="27.5" style="19" customWidth="1"/>
    <col min="3320" max="3320" width="16.1640625" style="19" customWidth="1"/>
    <col min="3321" max="3321" width="22.83203125" style="19" customWidth="1"/>
    <col min="3322" max="3322" width="3.6640625" style="19" customWidth="1"/>
    <col min="3323" max="3329" width="0" style="19" hidden="1" customWidth="1"/>
    <col min="3330" max="3330" width="3.1640625" style="19" customWidth="1"/>
    <col min="3331" max="3332" width="19.5" style="19" customWidth="1"/>
    <col min="3333" max="3333" width="23.33203125" style="19" customWidth="1"/>
    <col min="3334" max="3334" width="19.5" style="19" customWidth="1"/>
    <col min="3335" max="3335" width="9.1640625" style="19"/>
    <col min="3336" max="3336" width="18.6640625" style="19" customWidth="1"/>
    <col min="3337" max="3572" width="9.1640625" style="19"/>
    <col min="3573" max="3573" width="10.6640625" style="19" customWidth="1"/>
    <col min="3574" max="3574" width="60.1640625" style="19" customWidth="1"/>
    <col min="3575" max="3575" width="27.5" style="19" customWidth="1"/>
    <col min="3576" max="3576" width="16.1640625" style="19" customWidth="1"/>
    <col min="3577" max="3577" width="22.83203125" style="19" customWidth="1"/>
    <col min="3578" max="3578" width="3.6640625" style="19" customWidth="1"/>
    <col min="3579" max="3585" width="0" style="19" hidden="1" customWidth="1"/>
    <col min="3586" max="3586" width="3.1640625" style="19" customWidth="1"/>
    <col min="3587" max="3588" width="19.5" style="19" customWidth="1"/>
    <col min="3589" max="3589" width="23.33203125" style="19" customWidth="1"/>
    <col min="3590" max="3590" width="19.5" style="19" customWidth="1"/>
    <col min="3591" max="3591" width="9.1640625" style="19"/>
    <col min="3592" max="3592" width="18.6640625" style="19" customWidth="1"/>
    <col min="3593" max="3828" width="9.1640625" style="19"/>
    <col min="3829" max="3829" width="10.6640625" style="19" customWidth="1"/>
    <col min="3830" max="3830" width="60.1640625" style="19" customWidth="1"/>
    <col min="3831" max="3831" width="27.5" style="19" customWidth="1"/>
    <col min="3832" max="3832" width="16.1640625" style="19" customWidth="1"/>
    <col min="3833" max="3833" width="22.83203125" style="19" customWidth="1"/>
    <col min="3834" max="3834" width="3.6640625" style="19" customWidth="1"/>
    <col min="3835" max="3841" width="0" style="19" hidden="1" customWidth="1"/>
    <col min="3842" max="3842" width="3.1640625" style="19" customWidth="1"/>
    <col min="3843" max="3844" width="19.5" style="19" customWidth="1"/>
    <col min="3845" max="3845" width="23.33203125" style="19" customWidth="1"/>
    <col min="3846" max="3846" width="19.5" style="19" customWidth="1"/>
    <col min="3847" max="3847" width="9.1640625" style="19"/>
    <col min="3848" max="3848" width="18.6640625" style="19" customWidth="1"/>
    <col min="3849" max="4084" width="9.1640625" style="19"/>
    <col min="4085" max="4085" width="10.6640625" style="19" customWidth="1"/>
    <col min="4086" max="4086" width="60.1640625" style="19" customWidth="1"/>
    <col min="4087" max="4087" width="27.5" style="19" customWidth="1"/>
    <col min="4088" max="4088" width="16.1640625" style="19" customWidth="1"/>
    <col min="4089" max="4089" width="22.83203125" style="19" customWidth="1"/>
    <col min="4090" max="4090" width="3.6640625" style="19" customWidth="1"/>
    <col min="4091" max="4097" width="0" style="19" hidden="1" customWidth="1"/>
    <col min="4098" max="4098" width="3.1640625" style="19" customWidth="1"/>
    <col min="4099" max="4100" width="19.5" style="19" customWidth="1"/>
    <col min="4101" max="4101" width="23.33203125" style="19" customWidth="1"/>
    <col min="4102" max="4102" width="19.5" style="19" customWidth="1"/>
    <col min="4103" max="4103" width="9.1640625" style="19"/>
    <col min="4104" max="4104" width="18.6640625" style="19" customWidth="1"/>
    <col min="4105" max="4340" width="9.1640625" style="19"/>
    <col min="4341" max="4341" width="10.6640625" style="19" customWidth="1"/>
    <col min="4342" max="4342" width="60.1640625" style="19" customWidth="1"/>
    <col min="4343" max="4343" width="27.5" style="19" customWidth="1"/>
    <col min="4344" max="4344" width="16.1640625" style="19" customWidth="1"/>
    <col min="4345" max="4345" width="22.83203125" style="19" customWidth="1"/>
    <col min="4346" max="4346" width="3.6640625" style="19" customWidth="1"/>
    <col min="4347" max="4353" width="0" style="19" hidden="1" customWidth="1"/>
    <col min="4354" max="4354" width="3.1640625" style="19" customWidth="1"/>
    <col min="4355" max="4356" width="19.5" style="19" customWidth="1"/>
    <col min="4357" max="4357" width="23.33203125" style="19" customWidth="1"/>
    <col min="4358" max="4358" width="19.5" style="19" customWidth="1"/>
    <col min="4359" max="4359" width="9.1640625" style="19"/>
    <col min="4360" max="4360" width="18.6640625" style="19" customWidth="1"/>
    <col min="4361" max="4596" width="9.1640625" style="19"/>
    <col min="4597" max="4597" width="10.6640625" style="19" customWidth="1"/>
    <col min="4598" max="4598" width="60.1640625" style="19" customWidth="1"/>
    <col min="4599" max="4599" width="27.5" style="19" customWidth="1"/>
    <col min="4600" max="4600" width="16.1640625" style="19" customWidth="1"/>
    <col min="4601" max="4601" width="22.83203125" style="19" customWidth="1"/>
    <col min="4602" max="4602" width="3.6640625" style="19" customWidth="1"/>
    <col min="4603" max="4609" width="0" style="19" hidden="1" customWidth="1"/>
    <col min="4610" max="4610" width="3.1640625" style="19" customWidth="1"/>
    <col min="4611" max="4612" width="19.5" style="19" customWidth="1"/>
    <col min="4613" max="4613" width="23.33203125" style="19" customWidth="1"/>
    <col min="4614" max="4614" width="19.5" style="19" customWidth="1"/>
    <col min="4615" max="4615" width="9.1640625" style="19"/>
    <col min="4616" max="4616" width="18.6640625" style="19" customWidth="1"/>
    <col min="4617" max="4852" width="9.1640625" style="19"/>
    <col min="4853" max="4853" width="10.6640625" style="19" customWidth="1"/>
    <col min="4854" max="4854" width="60.1640625" style="19" customWidth="1"/>
    <col min="4855" max="4855" width="27.5" style="19" customWidth="1"/>
    <col min="4856" max="4856" width="16.1640625" style="19" customWidth="1"/>
    <col min="4857" max="4857" width="22.83203125" style="19" customWidth="1"/>
    <col min="4858" max="4858" width="3.6640625" style="19" customWidth="1"/>
    <col min="4859" max="4865" width="0" style="19" hidden="1" customWidth="1"/>
    <col min="4866" max="4866" width="3.1640625" style="19" customWidth="1"/>
    <col min="4867" max="4868" width="19.5" style="19" customWidth="1"/>
    <col min="4869" max="4869" width="23.33203125" style="19" customWidth="1"/>
    <col min="4870" max="4870" width="19.5" style="19" customWidth="1"/>
    <col min="4871" max="4871" width="9.1640625" style="19"/>
    <col min="4872" max="4872" width="18.6640625" style="19" customWidth="1"/>
    <col min="4873" max="5108" width="9.1640625" style="19"/>
    <col min="5109" max="5109" width="10.6640625" style="19" customWidth="1"/>
    <col min="5110" max="5110" width="60.1640625" style="19" customWidth="1"/>
    <col min="5111" max="5111" width="27.5" style="19" customWidth="1"/>
    <col min="5112" max="5112" width="16.1640625" style="19" customWidth="1"/>
    <col min="5113" max="5113" width="22.83203125" style="19" customWidth="1"/>
    <col min="5114" max="5114" width="3.6640625" style="19" customWidth="1"/>
    <col min="5115" max="5121" width="0" style="19" hidden="1" customWidth="1"/>
    <col min="5122" max="5122" width="3.1640625" style="19" customWidth="1"/>
    <col min="5123" max="5124" width="19.5" style="19" customWidth="1"/>
    <col min="5125" max="5125" width="23.33203125" style="19" customWidth="1"/>
    <col min="5126" max="5126" width="19.5" style="19" customWidth="1"/>
    <col min="5127" max="5127" width="9.1640625" style="19"/>
    <col min="5128" max="5128" width="18.6640625" style="19" customWidth="1"/>
    <col min="5129" max="5364" width="9.1640625" style="19"/>
    <col min="5365" max="5365" width="10.6640625" style="19" customWidth="1"/>
    <col min="5366" max="5366" width="60.1640625" style="19" customWidth="1"/>
    <col min="5367" max="5367" width="27.5" style="19" customWidth="1"/>
    <col min="5368" max="5368" width="16.1640625" style="19" customWidth="1"/>
    <col min="5369" max="5369" width="22.83203125" style="19" customWidth="1"/>
    <col min="5370" max="5370" width="3.6640625" style="19" customWidth="1"/>
    <col min="5371" max="5377" width="0" style="19" hidden="1" customWidth="1"/>
    <col min="5378" max="5378" width="3.1640625" style="19" customWidth="1"/>
    <col min="5379" max="5380" width="19.5" style="19" customWidth="1"/>
    <col min="5381" max="5381" width="23.33203125" style="19" customWidth="1"/>
    <col min="5382" max="5382" width="19.5" style="19" customWidth="1"/>
    <col min="5383" max="5383" width="9.1640625" style="19"/>
    <col min="5384" max="5384" width="18.6640625" style="19" customWidth="1"/>
    <col min="5385" max="5620" width="9.1640625" style="19"/>
    <col min="5621" max="5621" width="10.6640625" style="19" customWidth="1"/>
    <col min="5622" max="5622" width="60.1640625" style="19" customWidth="1"/>
    <col min="5623" max="5623" width="27.5" style="19" customWidth="1"/>
    <col min="5624" max="5624" width="16.1640625" style="19" customWidth="1"/>
    <col min="5625" max="5625" width="22.83203125" style="19" customWidth="1"/>
    <col min="5626" max="5626" width="3.6640625" style="19" customWidth="1"/>
    <col min="5627" max="5633" width="0" style="19" hidden="1" customWidth="1"/>
    <col min="5634" max="5634" width="3.1640625" style="19" customWidth="1"/>
    <col min="5635" max="5636" width="19.5" style="19" customWidth="1"/>
    <col min="5637" max="5637" width="23.33203125" style="19" customWidth="1"/>
    <col min="5638" max="5638" width="19.5" style="19" customWidth="1"/>
    <col min="5639" max="5639" width="9.1640625" style="19"/>
    <col min="5640" max="5640" width="18.6640625" style="19" customWidth="1"/>
    <col min="5641" max="5876" width="9.1640625" style="19"/>
    <col min="5877" max="5877" width="10.6640625" style="19" customWidth="1"/>
    <col min="5878" max="5878" width="60.1640625" style="19" customWidth="1"/>
    <col min="5879" max="5879" width="27.5" style="19" customWidth="1"/>
    <col min="5880" max="5880" width="16.1640625" style="19" customWidth="1"/>
    <col min="5881" max="5881" width="22.83203125" style="19" customWidth="1"/>
    <col min="5882" max="5882" width="3.6640625" style="19" customWidth="1"/>
    <col min="5883" max="5889" width="0" style="19" hidden="1" customWidth="1"/>
    <col min="5890" max="5890" width="3.1640625" style="19" customWidth="1"/>
    <col min="5891" max="5892" width="19.5" style="19" customWidth="1"/>
    <col min="5893" max="5893" width="23.33203125" style="19" customWidth="1"/>
    <col min="5894" max="5894" width="19.5" style="19" customWidth="1"/>
    <col min="5895" max="5895" width="9.1640625" style="19"/>
    <col min="5896" max="5896" width="18.6640625" style="19" customWidth="1"/>
    <col min="5897" max="6132" width="9.1640625" style="19"/>
    <col min="6133" max="6133" width="10.6640625" style="19" customWidth="1"/>
    <col min="6134" max="6134" width="60.1640625" style="19" customWidth="1"/>
    <col min="6135" max="6135" width="27.5" style="19" customWidth="1"/>
    <col min="6136" max="6136" width="16.1640625" style="19" customWidth="1"/>
    <col min="6137" max="6137" width="22.83203125" style="19" customWidth="1"/>
    <col min="6138" max="6138" width="3.6640625" style="19" customWidth="1"/>
    <col min="6139" max="6145" width="0" style="19" hidden="1" customWidth="1"/>
    <col min="6146" max="6146" width="3.1640625" style="19" customWidth="1"/>
    <col min="6147" max="6148" width="19.5" style="19" customWidth="1"/>
    <col min="6149" max="6149" width="23.33203125" style="19" customWidth="1"/>
    <col min="6150" max="6150" width="19.5" style="19" customWidth="1"/>
    <col min="6151" max="6151" width="9.1640625" style="19"/>
    <col min="6152" max="6152" width="18.6640625" style="19" customWidth="1"/>
    <col min="6153" max="6388" width="9.1640625" style="19"/>
    <col min="6389" max="6389" width="10.6640625" style="19" customWidth="1"/>
    <col min="6390" max="6390" width="60.1640625" style="19" customWidth="1"/>
    <col min="6391" max="6391" width="27.5" style="19" customWidth="1"/>
    <col min="6392" max="6392" width="16.1640625" style="19" customWidth="1"/>
    <col min="6393" max="6393" width="22.83203125" style="19" customWidth="1"/>
    <col min="6394" max="6394" width="3.6640625" style="19" customWidth="1"/>
    <col min="6395" max="6401" width="0" style="19" hidden="1" customWidth="1"/>
    <col min="6402" max="6402" width="3.1640625" style="19" customWidth="1"/>
    <col min="6403" max="6404" width="19.5" style="19" customWidth="1"/>
    <col min="6405" max="6405" width="23.33203125" style="19" customWidth="1"/>
    <col min="6406" max="6406" width="19.5" style="19" customWidth="1"/>
    <col min="6407" max="6407" width="9.1640625" style="19"/>
    <col min="6408" max="6408" width="18.6640625" style="19" customWidth="1"/>
    <col min="6409" max="6644" width="9.1640625" style="19"/>
    <col min="6645" max="6645" width="10.6640625" style="19" customWidth="1"/>
    <col min="6646" max="6646" width="60.1640625" style="19" customWidth="1"/>
    <col min="6647" max="6647" width="27.5" style="19" customWidth="1"/>
    <col min="6648" max="6648" width="16.1640625" style="19" customWidth="1"/>
    <col min="6649" max="6649" width="22.83203125" style="19" customWidth="1"/>
    <col min="6650" max="6650" width="3.6640625" style="19" customWidth="1"/>
    <col min="6651" max="6657" width="0" style="19" hidden="1" customWidth="1"/>
    <col min="6658" max="6658" width="3.1640625" style="19" customWidth="1"/>
    <col min="6659" max="6660" width="19.5" style="19" customWidth="1"/>
    <col min="6661" max="6661" width="23.33203125" style="19" customWidth="1"/>
    <col min="6662" max="6662" width="19.5" style="19" customWidth="1"/>
    <col min="6663" max="6663" width="9.1640625" style="19"/>
    <col min="6664" max="6664" width="18.6640625" style="19" customWidth="1"/>
    <col min="6665" max="6900" width="9.1640625" style="19"/>
    <col min="6901" max="6901" width="10.6640625" style="19" customWidth="1"/>
    <col min="6902" max="6902" width="60.1640625" style="19" customWidth="1"/>
    <col min="6903" max="6903" width="27.5" style="19" customWidth="1"/>
    <col min="6904" max="6904" width="16.1640625" style="19" customWidth="1"/>
    <col min="6905" max="6905" width="22.83203125" style="19" customWidth="1"/>
    <col min="6906" max="6906" width="3.6640625" style="19" customWidth="1"/>
    <col min="6907" max="6913" width="0" style="19" hidden="1" customWidth="1"/>
    <col min="6914" max="6914" width="3.1640625" style="19" customWidth="1"/>
    <col min="6915" max="6916" width="19.5" style="19" customWidth="1"/>
    <col min="6917" max="6917" width="23.33203125" style="19" customWidth="1"/>
    <col min="6918" max="6918" width="19.5" style="19" customWidth="1"/>
    <col min="6919" max="6919" width="9.1640625" style="19"/>
    <col min="6920" max="6920" width="18.6640625" style="19" customWidth="1"/>
    <col min="6921" max="7156" width="9.1640625" style="19"/>
    <col min="7157" max="7157" width="10.6640625" style="19" customWidth="1"/>
    <col min="7158" max="7158" width="60.1640625" style="19" customWidth="1"/>
    <col min="7159" max="7159" width="27.5" style="19" customWidth="1"/>
    <col min="7160" max="7160" width="16.1640625" style="19" customWidth="1"/>
    <col min="7161" max="7161" width="22.83203125" style="19" customWidth="1"/>
    <col min="7162" max="7162" width="3.6640625" style="19" customWidth="1"/>
    <col min="7163" max="7169" width="0" style="19" hidden="1" customWidth="1"/>
    <col min="7170" max="7170" width="3.1640625" style="19" customWidth="1"/>
    <col min="7171" max="7172" width="19.5" style="19" customWidth="1"/>
    <col min="7173" max="7173" width="23.33203125" style="19" customWidth="1"/>
    <col min="7174" max="7174" width="19.5" style="19" customWidth="1"/>
    <col min="7175" max="7175" width="9.1640625" style="19"/>
    <col min="7176" max="7176" width="18.6640625" style="19" customWidth="1"/>
    <col min="7177" max="7412" width="9.1640625" style="19"/>
    <col min="7413" max="7413" width="10.6640625" style="19" customWidth="1"/>
    <col min="7414" max="7414" width="60.1640625" style="19" customWidth="1"/>
    <col min="7415" max="7415" width="27.5" style="19" customWidth="1"/>
    <col min="7416" max="7416" width="16.1640625" style="19" customWidth="1"/>
    <col min="7417" max="7417" width="22.83203125" style="19" customWidth="1"/>
    <col min="7418" max="7418" width="3.6640625" style="19" customWidth="1"/>
    <col min="7419" max="7425" width="0" style="19" hidden="1" customWidth="1"/>
    <col min="7426" max="7426" width="3.1640625" style="19" customWidth="1"/>
    <col min="7427" max="7428" width="19.5" style="19" customWidth="1"/>
    <col min="7429" max="7429" width="23.33203125" style="19" customWidth="1"/>
    <col min="7430" max="7430" width="19.5" style="19" customWidth="1"/>
    <col min="7431" max="7431" width="9.1640625" style="19"/>
    <col min="7432" max="7432" width="18.6640625" style="19" customWidth="1"/>
    <col min="7433" max="7668" width="9.1640625" style="19"/>
    <col min="7669" max="7669" width="10.6640625" style="19" customWidth="1"/>
    <col min="7670" max="7670" width="60.1640625" style="19" customWidth="1"/>
    <col min="7671" max="7671" width="27.5" style="19" customWidth="1"/>
    <col min="7672" max="7672" width="16.1640625" style="19" customWidth="1"/>
    <col min="7673" max="7673" width="22.83203125" style="19" customWidth="1"/>
    <col min="7674" max="7674" width="3.6640625" style="19" customWidth="1"/>
    <col min="7675" max="7681" width="0" style="19" hidden="1" customWidth="1"/>
    <col min="7682" max="7682" width="3.1640625" style="19" customWidth="1"/>
    <col min="7683" max="7684" width="19.5" style="19" customWidth="1"/>
    <col min="7685" max="7685" width="23.33203125" style="19" customWidth="1"/>
    <col min="7686" max="7686" width="19.5" style="19" customWidth="1"/>
    <col min="7687" max="7687" width="9.1640625" style="19"/>
    <col min="7688" max="7688" width="18.6640625" style="19" customWidth="1"/>
    <col min="7689" max="7924" width="9.1640625" style="19"/>
    <col min="7925" max="7925" width="10.6640625" style="19" customWidth="1"/>
    <col min="7926" max="7926" width="60.1640625" style="19" customWidth="1"/>
    <col min="7927" max="7927" width="27.5" style="19" customWidth="1"/>
    <col min="7928" max="7928" width="16.1640625" style="19" customWidth="1"/>
    <col min="7929" max="7929" width="22.83203125" style="19" customWidth="1"/>
    <col min="7930" max="7930" width="3.6640625" style="19" customWidth="1"/>
    <col min="7931" max="7937" width="0" style="19" hidden="1" customWidth="1"/>
    <col min="7938" max="7938" width="3.1640625" style="19" customWidth="1"/>
    <col min="7939" max="7940" width="19.5" style="19" customWidth="1"/>
    <col min="7941" max="7941" width="23.33203125" style="19" customWidth="1"/>
    <col min="7942" max="7942" width="19.5" style="19" customWidth="1"/>
    <col min="7943" max="7943" width="9.1640625" style="19"/>
    <col min="7944" max="7944" width="18.6640625" style="19" customWidth="1"/>
    <col min="7945" max="8180" width="9.1640625" style="19"/>
    <col min="8181" max="8181" width="10.6640625" style="19" customWidth="1"/>
    <col min="8182" max="8182" width="60.1640625" style="19" customWidth="1"/>
    <col min="8183" max="8183" width="27.5" style="19" customWidth="1"/>
    <col min="8184" max="8184" width="16.1640625" style="19" customWidth="1"/>
    <col min="8185" max="8185" width="22.83203125" style="19" customWidth="1"/>
    <col min="8186" max="8186" width="3.6640625" style="19" customWidth="1"/>
    <col min="8187" max="8193" width="0" style="19" hidden="1" customWidth="1"/>
    <col min="8194" max="8194" width="3.1640625" style="19" customWidth="1"/>
    <col min="8195" max="8196" width="19.5" style="19" customWidth="1"/>
    <col min="8197" max="8197" width="23.33203125" style="19" customWidth="1"/>
    <col min="8198" max="8198" width="19.5" style="19" customWidth="1"/>
    <col min="8199" max="8199" width="9.1640625" style="19"/>
    <col min="8200" max="8200" width="18.6640625" style="19" customWidth="1"/>
    <col min="8201" max="8436" width="9.1640625" style="19"/>
    <col min="8437" max="8437" width="10.6640625" style="19" customWidth="1"/>
    <col min="8438" max="8438" width="60.1640625" style="19" customWidth="1"/>
    <col min="8439" max="8439" width="27.5" style="19" customWidth="1"/>
    <col min="8440" max="8440" width="16.1640625" style="19" customWidth="1"/>
    <col min="8441" max="8441" width="22.83203125" style="19" customWidth="1"/>
    <col min="8442" max="8442" width="3.6640625" style="19" customWidth="1"/>
    <col min="8443" max="8449" width="0" style="19" hidden="1" customWidth="1"/>
    <col min="8450" max="8450" width="3.1640625" style="19" customWidth="1"/>
    <col min="8451" max="8452" width="19.5" style="19" customWidth="1"/>
    <col min="8453" max="8453" width="23.33203125" style="19" customWidth="1"/>
    <col min="8454" max="8454" width="19.5" style="19" customWidth="1"/>
    <col min="8455" max="8455" width="9.1640625" style="19"/>
    <col min="8456" max="8456" width="18.6640625" style="19" customWidth="1"/>
    <col min="8457" max="8692" width="9.1640625" style="19"/>
    <col min="8693" max="8693" width="10.6640625" style="19" customWidth="1"/>
    <col min="8694" max="8694" width="60.1640625" style="19" customWidth="1"/>
    <col min="8695" max="8695" width="27.5" style="19" customWidth="1"/>
    <col min="8696" max="8696" width="16.1640625" style="19" customWidth="1"/>
    <col min="8697" max="8697" width="22.83203125" style="19" customWidth="1"/>
    <col min="8698" max="8698" width="3.6640625" style="19" customWidth="1"/>
    <col min="8699" max="8705" width="0" style="19" hidden="1" customWidth="1"/>
    <col min="8706" max="8706" width="3.1640625" style="19" customWidth="1"/>
    <col min="8707" max="8708" width="19.5" style="19" customWidth="1"/>
    <col min="8709" max="8709" width="23.33203125" style="19" customWidth="1"/>
    <col min="8710" max="8710" width="19.5" style="19" customWidth="1"/>
    <col min="8711" max="8711" width="9.1640625" style="19"/>
    <col min="8712" max="8712" width="18.6640625" style="19" customWidth="1"/>
    <col min="8713" max="8948" width="9.1640625" style="19"/>
    <col min="8949" max="8949" width="10.6640625" style="19" customWidth="1"/>
    <col min="8950" max="8950" width="60.1640625" style="19" customWidth="1"/>
    <col min="8951" max="8951" width="27.5" style="19" customWidth="1"/>
    <col min="8952" max="8952" width="16.1640625" style="19" customWidth="1"/>
    <col min="8953" max="8953" width="22.83203125" style="19" customWidth="1"/>
    <col min="8954" max="8954" width="3.6640625" style="19" customWidth="1"/>
    <col min="8955" max="8961" width="0" style="19" hidden="1" customWidth="1"/>
    <col min="8962" max="8962" width="3.1640625" style="19" customWidth="1"/>
    <col min="8963" max="8964" width="19.5" style="19" customWidth="1"/>
    <col min="8965" max="8965" width="23.33203125" style="19" customWidth="1"/>
    <col min="8966" max="8966" width="19.5" style="19" customWidth="1"/>
    <col min="8967" max="8967" width="9.1640625" style="19"/>
    <col min="8968" max="8968" width="18.6640625" style="19" customWidth="1"/>
    <col min="8969" max="9204" width="9.1640625" style="19"/>
    <col min="9205" max="9205" width="10.6640625" style="19" customWidth="1"/>
    <col min="9206" max="9206" width="60.1640625" style="19" customWidth="1"/>
    <col min="9207" max="9207" width="27.5" style="19" customWidth="1"/>
    <col min="9208" max="9208" width="16.1640625" style="19" customWidth="1"/>
    <col min="9209" max="9209" width="22.83203125" style="19" customWidth="1"/>
    <col min="9210" max="9210" width="3.6640625" style="19" customWidth="1"/>
    <col min="9211" max="9217" width="0" style="19" hidden="1" customWidth="1"/>
    <col min="9218" max="9218" width="3.1640625" style="19" customWidth="1"/>
    <col min="9219" max="9220" width="19.5" style="19" customWidth="1"/>
    <col min="9221" max="9221" width="23.33203125" style="19" customWidth="1"/>
    <col min="9222" max="9222" width="19.5" style="19" customWidth="1"/>
    <col min="9223" max="9223" width="9.1640625" style="19"/>
    <col min="9224" max="9224" width="18.6640625" style="19" customWidth="1"/>
    <col min="9225" max="9460" width="9.1640625" style="19"/>
    <col min="9461" max="9461" width="10.6640625" style="19" customWidth="1"/>
    <col min="9462" max="9462" width="60.1640625" style="19" customWidth="1"/>
    <col min="9463" max="9463" width="27.5" style="19" customWidth="1"/>
    <col min="9464" max="9464" width="16.1640625" style="19" customWidth="1"/>
    <col min="9465" max="9465" width="22.83203125" style="19" customWidth="1"/>
    <col min="9466" max="9466" width="3.6640625" style="19" customWidth="1"/>
    <col min="9467" max="9473" width="0" style="19" hidden="1" customWidth="1"/>
    <col min="9474" max="9474" width="3.1640625" style="19" customWidth="1"/>
    <col min="9475" max="9476" width="19.5" style="19" customWidth="1"/>
    <col min="9477" max="9477" width="23.33203125" style="19" customWidth="1"/>
    <col min="9478" max="9478" width="19.5" style="19" customWidth="1"/>
    <col min="9479" max="9479" width="9.1640625" style="19"/>
    <col min="9480" max="9480" width="18.6640625" style="19" customWidth="1"/>
    <col min="9481" max="9716" width="9.1640625" style="19"/>
    <col min="9717" max="9717" width="10.6640625" style="19" customWidth="1"/>
    <col min="9718" max="9718" width="60.1640625" style="19" customWidth="1"/>
    <col min="9719" max="9719" width="27.5" style="19" customWidth="1"/>
    <col min="9720" max="9720" width="16.1640625" style="19" customWidth="1"/>
    <col min="9721" max="9721" width="22.83203125" style="19" customWidth="1"/>
    <col min="9722" max="9722" width="3.6640625" style="19" customWidth="1"/>
    <col min="9723" max="9729" width="0" style="19" hidden="1" customWidth="1"/>
    <col min="9730" max="9730" width="3.1640625" style="19" customWidth="1"/>
    <col min="9731" max="9732" width="19.5" style="19" customWidth="1"/>
    <col min="9733" max="9733" width="23.33203125" style="19" customWidth="1"/>
    <col min="9734" max="9734" width="19.5" style="19" customWidth="1"/>
    <col min="9735" max="9735" width="9.1640625" style="19"/>
    <col min="9736" max="9736" width="18.6640625" style="19" customWidth="1"/>
    <col min="9737" max="9972" width="9.1640625" style="19"/>
    <col min="9973" max="9973" width="10.6640625" style="19" customWidth="1"/>
    <col min="9974" max="9974" width="60.1640625" style="19" customWidth="1"/>
    <col min="9975" max="9975" width="27.5" style="19" customWidth="1"/>
    <col min="9976" max="9976" width="16.1640625" style="19" customWidth="1"/>
    <col min="9977" max="9977" width="22.83203125" style="19" customWidth="1"/>
    <col min="9978" max="9978" width="3.6640625" style="19" customWidth="1"/>
    <col min="9979" max="9985" width="0" style="19" hidden="1" customWidth="1"/>
    <col min="9986" max="9986" width="3.1640625" style="19" customWidth="1"/>
    <col min="9987" max="9988" width="19.5" style="19" customWidth="1"/>
    <col min="9989" max="9989" width="23.33203125" style="19" customWidth="1"/>
    <col min="9990" max="9990" width="19.5" style="19" customWidth="1"/>
    <col min="9991" max="9991" width="9.1640625" style="19"/>
    <col min="9992" max="9992" width="18.6640625" style="19" customWidth="1"/>
    <col min="9993" max="10228" width="9.1640625" style="19"/>
    <col min="10229" max="10229" width="10.6640625" style="19" customWidth="1"/>
    <col min="10230" max="10230" width="60.1640625" style="19" customWidth="1"/>
    <col min="10231" max="10231" width="27.5" style="19" customWidth="1"/>
    <col min="10232" max="10232" width="16.1640625" style="19" customWidth="1"/>
    <col min="10233" max="10233" width="22.83203125" style="19" customWidth="1"/>
    <col min="10234" max="10234" width="3.6640625" style="19" customWidth="1"/>
    <col min="10235" max="10241" width="0" style="19" hidden="1" customWidth="1"/>
    <col min="10242" max="10242" width="3.1640625" style="19" customWidth="1"/>
    <col min="10243" max="10244" width="19.5" style="19" customWidth="1"/>
    <col min="10245" max="10245" width="23.33203125" style="19" customWidth="1"/>
    <col min="10246" max="10246" width="19.5" style="19" customWidth="1"/>
    <col min="10247" max="10247" width="9.1640625" style="19"/>
    <col min="10248" max="10248" width="18.6640625" style="19" customWidth="1"/>
    <col min="10249" max="10484" width="9.1640625" style="19"/>
    <col min="10485" max="10485" width="10.6640625" style="19" customWidth="1"/>
    <col min="10486" max="10486" width="60.1640625" style="19" customWidth="1"/>
    <col min="10487" max="10487" width="27.5" style="19" customWidth="1"/>
    <col min="10488" max="10488" width="16.1640625" style="19" customWidth="1"/>
    <col min="10489" max="10489" width="22.83203125" style="19" customWidth="1"/>
    <col min="10490" max="10490" width="3.6640625" style="19" customWidth="1"/>
    <col min="10491" max="10497" width="0" style="19" hidden="1" customWidth="1"/>
    <col min="10498" max="10498" width="3.1640625" style="19" customWidth="1"/>
    <col min="10499" max="10500" width="19.5" style="19" customWidth="1"/>
    <col min="10501" max="10501" width="23.33203125" style="19" customWidth="1"/>
    <col min="10502" max="10502" width="19.5" style="19" customWidth="1"/>
    <col min="10503" max="10503" width="9.1640625" style="19"/>
    <col min="10504" max="10504" width="18.6640625" style="19" customWidth="1"/>
    <col min="10505" max="10740" width="9.1640625" style="19"/>
    <col min="10741" max="10741" width="10.6640625" style="19" customWidth="1"/>
    <col min="10742" max="10742" width="60.1640625" style="19" customWidth="1"/>
    <col min="10743" max="10743" width="27.5" style="19" customWidth="1"/>
    <col min="10744" max="10744" width="16.1640625" style="19" customWidth="1"/>
    <col min="10745" max="10745" width="22.83203125" style="19" customWidth="1"/>
    <col min="10746" max="10746" width="3.6640625" style="19" customWidth="1"/>
    <col min="10747" max="10753" width="0" style="19" hidden="1" customWidth="1"/>
    <col min="10754" max="10754" width="3.1640625" style="19" customWidth="1"/>
    <col min="10755" max="10756" width="19.5" style="19" customWidth="1"/>
    <col min="10757" max="10757" width="23.33203125" style="19" customWidth="1"/>
    <col min="10758" max="10758" width="19.5" style="19" customWidth="1"/>
    <col min="10759" max="10759" width="9.1640625" style="19"/>
    <col min="10760" max="10760" width="18.6640625" style="19" customWidth="1"/>
    <col min="10761" max="10996" width="9.1640625" style="19"/>
    <col min="10997" max="10997" width="10.6640625" style="19" customWidth="1"/>
    <col min="10998" max="10998" width="60.1640625" style="19" customWidth="1"/>
    <col min="10999" max="10999" width="27.5" style="19" customWidth="1"/>
    <col min="11000" max="11000" width="16.1640625" style="19" customWidth="1"/>
    <col min="11001" max="11001" width="22.83203125" style="19" customWidth="1"/>
    <col min="11002" max="11002" width="3.6640625" style="19" customWidth="1"/>
    <col min="11003" max="11009" width="0" style="19" hidden="1" customWidth="1"/>
    <col min="11010" max="11010" width="3.1640625" style="19" customWidth="1"/>
    <col min="11011" max="11012" width="19.5" style="19" customWidth="1"/>
    <col min="11013" max="11013" width="23.33203125" style="19" customWidth="1"/>
    <col min="11014" max="11014" width="19.5" style="19" customWidth="1"/>
    <col min="11015" max="11015" width="9.1640625" style="19"/>
    <col min="11016" max="11016" width="18.6640625" style="19" customWidth="1"/>
    <col min="11017" max="11252" width="9.1640625" style="19"/>
    <col min="11253" max="11253" width="10.6640625" style="19" customWidth="1"/>
    <col min="11254" max="11254" width="60.1640625" style="19" customWidth="1"/>
    <col min="11255" max="11255" width="27.5" style="19" customWidth="1"/>
    <col min="11256" max="11256" width="16.1640625" style="19" customWidth="1"/>
    <col min="11257" max="11257" width="22.83203125" style="19" customWidth="1"/>
    <col min="11258" max="11258" width="3.6640625" style="19" customWidth="1"/>
    <col min="11259" max="11265" width="0" style="19" hidden="1" customWidth="1"/>
    <col min="11266" max="11266" width="3.1640625" style="19" customWidth="1"/>
    <col min="11267" max="11268" width="19.5" style="19" customWidth="1"/>
    <col min="11269" max="11269" width="23.33203125" style="19" customWidth="1"/>
    <col min="11270" max="11270" width="19.5" style="19" customWidth="1"/>
    <col min="11271" max="11271" width="9.1640625" style="19"/>
    <col min="11272" max="11272" width="18.6640625" style="19" customWidth="1"/>
    <col min="11273" max="11508" width="9.1640625" style="19"/>
    <col min="11509" max="11509" width="10.6640625" style="19" customWidth="1"/>
    <col min="11510" max="11510" width="60.1640625" style="19" customWidth="1"/>
    <col min="11511" max="11511" width="27.5" style="19" customWidth="1"/>
    <col min="11512" max="11512" width="16.1640625" style="19" customWidth="1"/>
    <col min="11513" max="11513" width="22.83203125" style="19" customWidth="1"/>
    <col min="11514" max="11514" width="3.6640625" style="19" customWidth="1"/>
    <col min="11515" max="11521" width="0" style="19" hidden="1" customWidth="1"/>
    <col min="11522" max="11522" width="3.1640625" style="19" customWidth="1"/>
    <col min="11523" max="11524" width="19.5" style="19" customWidth="1"/>
    <col min="11525" max="11525" width="23.33203125" style="19" customWidth="1"/>
    <col min="11526" max="11526" width="19.5" style="19" customWidth="1"/>
    <col min="11527" max="11527" width="9.1640625" style="19"/>
    <col min="11528" max="11528" width="18.6640625" style="19" customWidth="1"/>
    <col min="11529" max="11764" width="9.1640625" style="19"/>
    <col min="11765" max="11765" width="10.6640625" style="19" customWidth="1"/>
    <col min="11766" max="11766" width="60.1640625" style="19" customWidth="1"/>
    <col min="11767" max="11767" width="27.5" style="19" customWidth="1"/>
    <col min="11768" max="11768" width="16.1640625" style="19" customWidth="1"/>
    <col min="11769" max="11769" width="22.83203125" style="19" customWidth="1"/>
    <col min="11770" max="11770" width="3.6640625" style="19" customWidth="1"/>
    <col min="11771" max="11777" width="0" style="19" hidden="1" customWidth="1"/>
    <col min="11778" max="11778" width="3.1640625" style="19" customWidth="1"/>
    <col min="11779" max="11780" width="19.5" style="19" customWidth="1"/>
    <col min="11781" max="11781" width="23.33203125" style="19" customWidth="1"/>
    <col min="11782" max="11782" width="19.5" style="19" customWidth="1"/>
    <col min="11783" max="11783" width="9.1640625" style="19"/>
    <col min="11784" max="11784" width="18.6640625" style="19" customWidth="1"/>
    <col min="11785" max="12020" width="9.1640625" style="19"/>
    <col min="12021" max="12021" width="10.6640625" style="19" customWidth="1"/>
    <col min="12022" max="12022" width="60.1640625" style="19" customWidth="1"/>
    <col min="12023" max="12023" width="27.5" style="19" customWidth="1"/>
    <col min="12024" max="12024" width="16.1640625" style="19" customWidth="1"/>
    <col min="12025" max="12025" width="22.83203125" style="19" customWidth="1"/>
    <col min="12026" max="12026" width="3.6640625" style="19" customWidth="1"/>
    <col min="12027" max="12033" width="0" style="19" hidden="1" customWidth="1"/>
    <col min="12034" max="12034" width="3.1640625" style="19" customWidth="1"/>
    <col min="12035" max="12036" width="19.5" style="19" customWidth="1"/>
    <col min="12037" max="12037" width="23.33203125" style="19" customWidth="1"/>
    <col min="12038" max="12038" width="19.5" style="19" customWidth="1"/>
    <col min="12039" max="12039" width="9.1640625" style="19"/>
    <col min="12040" max="12040" width="18.6640625" style="19" customWidth="1"/>
    <col min="12041" max="12276" width="9.1640625" style="19"/>
    <col min="12277" max="12277" width="10.6640625" style="19" customWidth="1"/>
    <col min="12278" max="12278" width="60.1640625" style="19" customWidth="1"/>
    <col min="12279" max="12279" width="27.5" style="19" customWidth="1"/>
    <col min="12280" max="12280" width="16.1640625" style="19" customWidth="1"/>
    <col min="12281" max="12281" width="22.83203125" style="19" customWidth="1"/>
    <col min="12282" max="12282" width="3.6640625" style="19" customWidth="1"/>
    <col min="12283" max="12289" width="0" style="19" hidden="1" customWidth="1"/>
    <col min="12290" max="12290" width="3.1640625" style="19" customWidth="1"/>
    <col min="12291" max="12292" width="19.5" style="19" customWidth="1"/>
    <col min="12293" max="12293" width="23.33203125" style="19" customWidth="1"/>
    <col min="12294" max="12294" width="19.5" style="19" customWidth="1"/>
    <col min="12295" max="12295" width="9.1640625" style="19"/>
    <col min="12296" max="12296" width="18.6640625" style="19" customWidth="1"/>
    <col min="12297" max="12532" width="9.1640625" style="19"/>
    <col min="12533" max="12533" width="10.6640625" style="19" customWidth="1"/>
    <col min="12534" max="12534" width="60.1640625" style="19" customWidth="1"/>
    <col min="12535" max="12535" width="27.5" style="19" customWidth="1"/>
    <col min="12536" max="12536" width="16.1640625" style="19" customWidth="1"/>
    <col min="12537" max="12537" width="22.83203125" style="19" customWidth="1"/>
    <col min="12538" max="12538" width="3.6640625" style="19" customWidth="1"/>
    <col min="12539" max="12545" width="0" style="19" hidden="1" customWidth="1"/>
    <col min="12546" max="12546" width="3.1640625" style="19" customWidth="1"/>
    <col min="12547" max="12548" width="19.5" style="19" customWidth="1"/>
    <col min="12549" max="12549" width="23.33203125" style="19" customWidth="1"/>
    <col min="12550" max="12550" width="19.5" style="19" customWidth="1"/>
    <col min="12551" max="12551" width="9.1640625" style="19"/>
    <col min="12552" max="12552" width="18.6640625" style="19" customWidth="1"/>
    <col min="12553" max="12788" width="9.1640625" style="19"/>
    <col min="12789" max="12789" width="10.6640625" style="19" customWidth="1"/>
    <col min="12790" max="12790" width="60.1640625" style="19" customWidth="1"/>
    <col min="12791" max="12791" width="27.5" style="19" customWidth="1"/>
    <col min="12792" max="12792" width="16.1640625" style="19" customWidth="1"/>
    <col min="12793" max="12793" width="22.83203125" style="19" customWidth="1"/>
    <col min="12794" max="12794" width="3.6640625" style="19" customWidth="1"/>
    <col min="12795" max="12801" width="0" style="19" hidden="1" customWidth="1"/>
    <col min="12802" max="12802" width="3.1640625" style="19" customWidth="1"/>
    <col min="12803" max="12804" width="19.5" style="19" customWidth="1"/>
    <col min="12805" max="12805" width="23.33203125" style="19" customWidth="1"/>
    <col min="12806" max="12806" width="19.5" style="19" customWidth="1"/>
    <col min="12807" max="12807" width="9.1640625" style="19"/>
    <col min="12808" max="12808" width="18.6640625" style="19" customWidth="1"/>
    <col min="12809" max="13044" width="9.1640625" style="19"/>
    <col min="13045" max="13045" width="10.6640625" style="19" customWidth="1"/>
    <col min="13046" max="13046" width="60.1640625" style="19" customWidth="1"/>
    <col min="13047" max="13047" width="27.5" style="19" customWidth="1"/>
    <col min="13048" max="13048" width="16.1640625" style="19" customWidth="1"/>
    <col min="13049" max="13049" width="22.83203125" style="19" customWidth="1"/>
    <col min="13050" max="13050" width="3.6640625" style="19" customWidth="1"/>
    <col min="13051" max="13057" width="0" style="19" hidden="1" customWidth="1"/>
    <col min="13058" max="13058" width="3.1640625" style="19" customWidth="1"/>
    <col min="13059" max="13060" width="19.5" style="19" customWidth="1"/>
    <col min="13061" max="13061" width="23.33203125" style="19" customWidth="1"/>
    <col min="13062" max="13062" width="19.5" style="19" customWidth="1"/>
    <col min="13063" max="13063" width="9.1640625" style="19"/>
    <col min="13064" max="13064" width="18.6640625" style="19" customWidth="1"/>
    <col min="13065" max="13300" width="9.1640625" style="19"/>
    <col min="13301" max="13301" width="10.6640625" style="19" customWidth="1"/>
    <col min="13302" max="13302" width="60.1640625" style="19" customWidth="1"/>
    <col min="13303" max="13303" width="27.5" style="19" customWidth="1"/>
    <col min="13304" max="13304" width="16.1640625" style="19" customWidth="1"/>
    <col min="13305" max="13305" width="22.83203125" style="19" customWidth="1"/>
    <col min="13306" max="13306" width="3.6640625" style="19" customWidth="1"/>
    <col min="13307" max="13313" width="0" style="19" hidden="1" customWidth="1"/>
    <col min="13314" max="13314" width="3.1640625" style="19" customWidth="1"/>
    <col min="13315" max="13316" width="19.5" style="19" customWidth="1"/>
    <col min="13317" max="13317" width="23.33203125" style="19" customWidth="1"/>
    <col min="13318" max="13318" width="19.5" style="19" customWidth="1"/>
    <col min="13319" max="13319" width="9.1640625" style="19"/>
    <col min="13320" max="13320" width="18.6640625" style="19" customWidth="1"/>
    <col min="13321" max="13556" width="9.1640625" style="19"/>
    <col min="13557" max="13557" width="10.6640625" style="19" customWidth="1"/>
    <col min="13558" max="13558" width="60.1640625" style="19" customWidth="1"/>
    <col min="13559" max="13559" width="27.5" style="19" customWidth="1"/>
    <col min="13560" max="13560" width="16.1640625" style="19" customWidth="1"/>
    <col min="13561" max="13561" width="22.83203125" style="19" customWidth="1"/>
    <col min="13562" max="13562" width="3.6640625" style="19" customWidth="1"/>
    <col min="13563" max="13569" width="0" style="19" hidden="1" customWidth="1"/>
    <col min="13570" max="13570" width="3.1640625" style="19" customWidth="1"/>
    <col min="13571" max="13572" width="19.5" style="19" customWidth="1"/>
    <col min="13573" max="13573" width="23.33203125" style="19" customWidth="1"/>
    <col min="13574" max="13574" width="19.5" style="19" customWidth="1"/>
    <col min="13575" max="13575" width="9.1640625" style="19"/>
    <col min="13576" max="13576" width="18.6640625" style="19" customWidth="1"/>
    <col min="13577" max="13812" width="9.1640625" style="19"/>
    <col min="13813" max="13813" width="10.6640625" style="19" customWidth="1"/>
    <col min="13814" max="13814" width="60.1640625" style="19" customWidth="1"/>
    <col min="13815" max="13815" width="27.5" style="19" customWidth="1"/>
    <col min="13816" max="13816" width="16.1640625" style="19" customWidth="1"/>
    <col min="13817" max="13817" width="22.83203125" style="19" customWidth="1"/>
    <col min="13818" max="13818" width="3.6640625" style="19" customWidth="1"/>
    <col min="13819" max="13825" width="0" style="19" hidden="1" customWidth="1"/>
    <col min="13826" max="13826" width="3.1640625" style="19" customWidth="1"/>
    <col min="13827" max="13828" width="19.5" style="19" customWidth="1"/>
    <col min="13829" max="13829" width="23.33203125" style="19" customWidth="1"/>
    <col min="13830" max="13830" width="19.5" style="19" customWidth="1"/>
    <col min="13831" max="13831" width="9.1640625" style="19"/>
    <col min="13832" max="13832" width="18.6640625" style="19" customWidth="1"/>
    <col min="13833" max="14068" width="9.1640625" style="19"/>
    <col min="14069" max="14069" width="10.6640625" style="19" customWidth="1"/>
    <col min="14070" max="14070" width="60.1640625" style="19" customWidth="1"/>
    <col min="14071" max="14071" width="27.5" style="19" customWidth="1"/>
    <col min="14072" max="14072" width="16.1640625" style="19" customWidth="1"/>
    <col min="14073" max="14073" width="22.83203125" style="19" customWidth="1"/>
    <col min="14074" max="14074" width="3.6640625" style="19" customWidth="1"/>
    <col min="14075" max="14081" width="0" style="19" hidden="1" customWidth="1"/>
    <col min="14082" max="14082" width="3.1640625" style="19" customWidth="1"/>
    <col min="14083" max="14084" width="19.5" style="19" customWidth="1"/>
    <col min="14085" max="14085" width="23.33203125" style="19" customWidth="1"/>
    <col min="14086" max="14086" width="19.5" style="19" customWidth="1"/>
    <col min="14087" max="14087" width="9.1640625" style="19"/>
    <col min="14088" max="14088" width="18.6640625" style="19" customWidth="1"/>
    <col min="14089" max="14324" width="9.1640625" style="19"/>
    <col min="14325" max="14325" width="10.6640625" style="19" customWidth="1"/>
    <col min="14326" max="14326" width="60.1640625" style="19" customWidth="1"/>
    <col min="14327" max="14327" width="27.5" style="19" customWidth="1"/>
    <col min="14328" max="14328" width="16.1640625" style="19" customWidth="1"/>
    <col min="14329" max="14329" width="22.83203125" style="19" customWidth="1"/>
    <col min="14330" max="14330" width="3.6640625" style="19" customWidth="1"/>
    <col min="14331" max="14337" width="0" style="19" hidden="1" customWidth="1"/>
    <col min="14338" max="14338" width="3.1640625" style="19" customWidth="1"/>
    <col min="14339" max="14340" width="19.5" style="19" customWidth="1"/>
    <col min="14341" max="14341" width="23.33203125" style="19" customWidth="1"/>
    <col min="14342" max="14342" width="19.5" style="19" customWidth="1"/>
    <col min="14343" max="14343" width="9.1640625" style="19"/>
    <col min="14344" max="14344" width="18.6640625" style="19" customWidth="1"/>
    <col min="14345" max="14580" width="9.1640625" style="19"/>
    <col min="14581" max="14581" width="10.6640625" style="19" customWidth="1"/>
    <col min="14582" max="14582" width="60.1640625" style="19" customWidth="1"/>
    <col min="14583" max="14583" width="27.5" style="19" customWidth="1"/>
    <col min="14584" max="14584" width="16.1640625" style="19" customWidth="1"/>
    <col min="14585" max="14585" width="22.83203125" style="19" customWidth="1"/>
    <col min="14586" max="14586" width="3.6640625" style="19" customWidth="1"/>
    <col min="14587" max="14593" width="0" style="19" hidden="1" customWidth="1"/>
    <col min="14594" max="14594" width="3.1640625" style="19" customWidth="1"/>
    <col min="14595" max="14596" width="19.5" style="19" customWidth="1"/>
    <col min="14597" max="14597" width="23.33203125" style="19" customWidth="1"/>
    <col min="14598" max="14598" width="19.5" style="19" customWidth="1"/>
    <col min="14599" max="14599" width="9.1640625" style="19"/>
    <col min="14600" max="14600" width="18.6640625" style="19" customWidth="1"/>
    <col min="14601" max="14836" width="9.1640625" style="19"/>
    <col min="14837" max="14837" width="10.6640625" style="19" customWidth="1"/>
    <col min="14838" max="14838" width="60.1640625" style="19" customWidth="1"/>
    <col min="14839" max="14839" width="27.5" style="19" customWidth="1"/>
    <col min="14840" max="14840" width="16.1640625" style="19" customWidth="1"/>
    <col min="14841" max="14841" width="22.83203125" style="19" customWidth="1"/>
    <col min="14842" max="14842" width="3.6640625" style="19" customWidth="1"/>
    <col min="14843" max="14849" width="0" style="19" hidden="1" customWidth="1"/>
    <col min="14850" max="14850" width="3.1640625" style="19" customWidth="1"/>
    <col min="14851" max="14852" width="19.5" style="19" customWidth="1"/>
    <col min="14853" max="14853" width="23.33203125" style="19" customWidth="1"/>
    <col min="14854" max="14854" width="19.5" style="19" customWidth="1"/>
    <col min="14855" max="14855" width="9.1640625" style="19"/>
    <col min="14856" max="14856" width="18.6640625" style="19" customWidth="1"/>
    <col min="14857" max="15092" width="9.1640625" style="19"/>
    <col min="15093" max="15093" width="10.6640625" style="19" customWidth="1"/>
    <col min="15094" max="15094" width="60.1640625" style="19" customWidth="1"/>
    <col min="15095" max="15095" width="27.5" style="19" customWidth="1"/>
    <col min="15096" max="15096" width="16.1640625" style="19" customWidth="1"/>
    <col min="15097" max="15097" width="22.83203125" style="19" customWidth="1"/>
    <col min="15098" max="15098" width="3.6640625" style="19" customWidth="1"/>
    <col min="15099" max="15105" width="0" style="19" hidden="1" customWidth="1"/>
    <col min="15106" max="15106" width="3.1640625" style="19" customWidth="1"/>
    <col min="15107" max="15108" width="19.5" style="19" customWidth="1"/>
    <col min="15109" max="15109" width="23.33203125" style="19" customWidth="1"/>
    <col min="15110" max="15110" width="19.5" style="19" customWidth="1"/>
    <col min="15111" max="15111" width="9.1640625" style="19"/>
    <col min="15112" max="15112" width="18.6640625" style="19" customWidth="1"/>
    <col min="15113" max="15348" width="9.1640625" style="19"/>
    <col min="15349" max="15349" width="10.6640625" style="19" customWidth="1"/>
    <col min="15350" max="15350" width="60.1640625" style="19" customWidth="1"/>
    <col min="15351" max="15351" width="27.5" style="19" customWidth="1"/>
    <col min="15352" max="15352" width="16.1640625" style="19" customWidth="1"/>
    <col min="15353" max="15353" width="22.83203125" style="19" customWidth="1"/>
    <col min="15354" max="15354" width="3.6640625" style="19" customWidth="1"/>
    <col min="15355" max="15361" width="0" style="19" hidden="1" customWidth="1"/>
    <col min="15362" max="15362" width="3.1640625" style="19" customWidth="1"/>
    <col min="15363" max="15364" width="19.5" style="19" customWidth="1"/>
    <col min="15365" max="15365" width="23.33203125" style="19" customWidth="1"/>
    <col min="15366" max="15366" width="19.5" style="19" customWidth="1"/>
    <col min="15367" max="15367" width="9.1640625" style="19"/>
    <col min="15368" max="15368" width="18.6640625" style="19" customWidth="1"/>
    <col min="15369" max="15604" width="9.1640625" style="19"/>
    <col min="15605" max="15605" width="10.6640625" style="19" customWidth="1"/>
    <col min="15606" max="15606" width="60.1640625" style="19" customWidth="1"/>
    <col min="15607" max="15607" width="27.5" style="19" customWidth="1"/>
    <col min="15608" max="15608" width="16.1640625" style="19" customWidth="1"/>
    <col min="15609" max="15609" width="22.83203125" style="19" customWidth="1"/>
    <col min="15610" max="15610" width="3.6640625" style="19" customWidth="1"/>
    <col min="15611" max="15617" width="0" style="19" hidden="1" customWidth="1"/>
    <col min="15618" max="15618" width="3.1640625" style="19" customWidth="1"/>
    <col min="15619" max="15620" width="19.5" style="19" customWidth="1"/>
    <col min="15621" max="15621" width="23.33203125" style="19" customWidth="1"/>
    <col min="15622" max="15622" width="19.5" style="19" customWidth="1"/>
    <col min="15623" max="15623" width="9.1640625" style="19"/>
    <col min="15624" max="15624" width="18.6640625" style="19" customWidth="1"/>
    <col min="15625" max="15860" width="9.1640625" style="19"/>
    <col min="15861" max="15861" width="10.6640625" style="19" customWidth="1"/>
    <col min="15862" max="15862" width="60.1640625" style="19" customWidth="1"/>
    <col min="15863" max="15863" width="27.5" style="19" customWidth="1"/>
    <col min="15864" max="15864" width="16.1640625" style="19" customWidth="1"/>
    <col min="15865" max="15865" width="22.83203125" style="19" customWidth="1"/>
    <col min="15866" max="15866" width="3.6640625" style="19" customWidth="1"/>
    <col min="15867" max="15873" width="0" style="19" hidden="1" customWidth="1"/>
    <col min="15874" max="15874" width="3.1640625" style="19" customWidth="1"/>
    <col min="15875" max="15876" width="19.5" style="19" customWidth="1"/>
    <col min="15877" max="15877" width="23.33203125" style="19" customWidth="1"/>
    <col min="15878" max="15878" width="19.5" style="19" customWidth="1"/>
    <col min="15879" max="15879" width="9.1640625" style="19"/>
    <col min="15880" max="15880" width="18.6640625" style="19" customWidth="1"/>
    <col min="15881" max="16116" width="9.1640625" style="19"/>
    <col min="16117" max="16117" width="10.6640625" style="19" customWidth="1"/>
    <col min="16118" max="16118" width="60.1640625" style="19" customWidth="1"/>
    <col min="16119" max="16119" width="27.5" style="19" customWidth="1"/>
    <col min="16120" max="16120" width="16.1640625" style="19" customWidth="1"/>
    <col min="16121" max="16121" width="22.83203125" style="19" customWidth="1"/>
    <col min="16122" max="16122" width="3.6640625" style="19" customWidth="1"/>
    <col min="16123" max="16129" width="0" style="19" hidden="1" customWidth="1"/>
    <col min="16130" max="16130" width="3.1640625" style="19" customWidth="1"/>
    <col min="16131" max="16132" width="19.5" style="19" customWidth="1"/>
    <col min="16133" max="16133" width="23.33203125" style="19" customWidth="1"/>
    <col min="16134" max="16134" width="19.5" style="19" customWidth="1"/>
    <col min="16135" max="16135" width="9.1640625" style="19"/>
    <col min="16136" max="16136" width="18.6640625" style="19" customWidth="1"/>
    <col min="16137" max="16384" width="9.1640625" style="19"/>
  </cols>
  <sheetData>
    <row r="1" spans="1:25" s="7" customFormat="1" ht="37.5" customHeight="1" x14ac:dyDescent="0.2">
      <c r="A1" s="57" t="s">
        <v>127</v>
      </c>
      <c r="B1" s="57"/>
      <c r="C1" s="57"/>
      <c r="D1" s="57"/>
      <c r="E1" s="57"/>
      <c r="F1" s="57"/>
      <c r="G1" s="57"/>
      <c r="H1" s="57"/>
      <c r="I1" s="57"/>
      <c r="J1" s="57"/>
      <c r="K1" s="57"/>
      <c r="L1" s="57"/>
      <c r="M1" s="57"/>
      <c r="N1" s="57"/>
      <c r="O1" s="57"/>
      <c r="P1" s="57"/>
      <c r="Q1" s="57"/>
      <c r="R1" s="57"/>
      <c r="S1" s="57"/>
      <c r="T1" s="57"/>
      <c r="U1" s="57"/>
      <c r="V1" s="57"/>
      <c r="W1" s="57"/>
      <c r="X1" s="57"/>
      <c r="Y1" s="57"/>
    </row>
    <row r="2" spans="1:25" s="7" customFormat="1" ht="67.5" customHeight="1" x14ac:dyDescent="0.2">
      <c r="A2" s="58"/>
      <c r="B2" s="58"/>
      <c r="C2" s="59" t="s">
        <v>74</v>
      </c>
      <c r="D2" s="59"/>
      <c r="E2" s="59"/>
      <c r="F2" s="59"/>
      <c r="G2" s="59"/>
      <c r="H2" s="59"/>
      <c r="I2" s="59"/>
      <c r="J2" s="59"/>
      <c r="K2" s="59"/>
      <c r="L2" s="59"/>
      <c r="M2" s="59"/>
      <c r="N2" s="59"/>
      <c r="O2" s="59"/>
      <c r="P2" s="59"/>
      <c r="Q2" s="59"/>
      <c r="R2" s="59"/>
      <c r="S2" s="59"/>
      <c r="T2" s="59"/>
      <c r="U2" s="59"/>
      <c r="V2" s="59"/>
      <c r="W2" s="59"/>
      <c r="X2" s="59"/>
      <c r="Y2" s="59"/>
    </row>
    <row r="3" spans="1:25" s="7" customFormat="1" ht="19.5" customHeight="1" x14ac:dyDescent="0.2">
      <c r="A3" s="9"/>
      <c r="B3" s="9"/>
      <c r="C3" s="10"/>
      <c r="D3" s="10"/>
      <c r="E3" s="10"/>
      <c r="F3" s="10"/>
      <c r="G3" s="10"/>
      <c r="H3" s="10"/>
      <c r="I3" s="10"/>
      <c r="J3" s="11"/>
      <c r="K3" s="11"/>
      <c r="L3" s="11"/>
      <c r="M3" s="12"/>
    </row>
    <row r="4" spans="1:25" s="7" customFormat="1" ht="37.5" customHeight="1" x14ac:dyDescent="0.2">
      <c r="A4" s="60" t="s">
        <v>0</v>
      </c>
      <c r="B4" s="60"/>
      <c r="C4" s="60"/>
      <c r="D4" s="60"/>
      <c r="E4" s="60"/>
      <c r="F4" s="60"/>
      <c r="G4" s="60"/>
      <c r="H4" s="60"/>
      <c r="I4" s="10"/>
      <c r="J4" s="61"/>
      <c r="K4" s="61"/>
      <c r="L4" s="61"/>
      <c r="M4" s="61"/>
      <c r="N4" s="61"/>
      <c r="O4" s="61"/>
      <c r="P4" s="61"/>
      <c r="Q4" s="61"/>
      <c r="R4" s="61"/>
      <c r="S4" s="61"/>
      <c r="T4" s="61"/>
      <c r="U4" s="61"/>
      <c r="V4" s="61"/>
      <c r="W4" s="61"/>
      <c r="X4" s="61"/>
      <c r="Y4" s="61"/>
    </row>
    <row r="5" spans="1:25" s="7" customFormat="1" ht="41.25" customHeight="1" x14ac:dyDescent="0.2">
      <c r="A5" s="53" t="s">
        <v>1</v>
      </c>
      <c r="B5" s="54"/>
      <c r="C5" s="54"/>
      <c r="D5" s="54"/>
      <c r="E5" s="54"/>
      <c r="F5" s="54"/>
      <c r="G5" s="54"/>
      <c r="H5" s="55"/>
      <c r="I5" s="10"/>
      <c r="J5" s="56" t="s">
        <v>2</v>
      </c>
      <c r="K5" s="56"/>
      <c r="L5" s="56"/>
      <c r="M5" s="56"/>
      <c r="O5" s="56" t="s">
        <v>71</v>
      </c>
      <c r="P5" s="56"/>
      <c r="Q5" s="56"/>
      <c r="R5" s="56"/>
      <c r="T5" s="56" t="s">
        <v>72</v>
      </c>
      <c r="U5" s="56"/>
      <c r="V5" s="56"/>
      <c r="W5" s="56"/>
      <c r="Y5" s="13" t="s">
        <v>73</v>
      </c>
    </row>
    <row r="6" spans="1:25" ht="50.25" customHeight="1" x14ac:dyDescent="0.2">
      <c r="A6" s="14" t="s">
        <v>3</v>
      </c>
      <c r="B6" s="15" t="s">
        <v>4</v>
      </c>
      <c r="C6" s="15" t="s">
        <v>5</v>
      </c>
      <c r="D6" s="15" t="s">
        <v>67</v>
      </c>
      <c r="E6" s="15" t="s">
        <v>6</v>
      </c>
      <c r="F6" s="15" t="s">
        <v>68</v>
      </c>
      <c r="G6" s="15" t="s">
        <v>69</v>
      </c>
      <c r="H6" s="15" t="s">
        <v>70</v>
      </c>
      <c r="I6" s="16"/>
      <c r="J6" s="17" t="s">
        <v>7</v>
      </c>
      <c r="K6" s="17" t="s">
        <v>8</v>
      </c>
      <c r="L6" s="17" t="s">
        <v>9</v>
      </c>
      <c r="M6" s="18" t="s">
        <v>10</v>
      </c>
      <c r="O6" s="17" t="s">
        <v>7</v>
      </c>
      <c r="P6" s="17" t="s">
        <v>8</v>
      </c>
      <c r="Q6" s="17" t="s">
        <v>9</v>
      </c>
      <c r="R6" s="18" t="s">
        <v>11</v>
      </c>
      <c r="T6" s="17" t="s">
        <v>7</v>
      </c>
      <c r="U6" s="17" t="s">
        <v>8</v>
      </c>
      <c r="V6" s="17" t="s">
        <v>9</v>
      </c>
      <c r="W6" s="18" t="s">
        <v>11</v>
      </c>
      <c r="Y6" s="18" t="s">
        <v>10</v>
      </c>
    </row>
    <row r="7" spans="1:25" ht="155" customHeight="1" x14ac:dyDescent="0.2">
      <c r="A7" s="20">
        <v>1</v>
      </c>
      <c r="B7" s="4" t="s">
        <v>78</v>
      </c>
      <c r="C7" s="21" t="s">
        <v>12</v>
      </c>
      <c r="D7" s="22">
        <v>3</v>
      </c>
      <c r="E7" s="20">
        <v>3</v>
      </c>
      <c r="F7" s="20">
        <f>12*D7</f>
        <v>36</v>
      </c>
      <c r="G7" s="20">
        <f>11*D7</f>
        <v>33</v>
      </c>
      <c r="H7" s="22">
        <f>SUM(E7:G7)</f>
        <v>72</v>
      </c>
      <c r="I7" s="16"/>
      <c r="J7" s="23">
        <v>32864.269999999997</v>
      </c>
      <c r="K7" s="24">
        <f>ROUND(J7*19%,2)</f>
        <v>6244.21</v>
      </c>
      <c r="L7" s="24">
        <f>ROUND((+K7+J7),2)</f>
        <v>39108.480000000003</v>
      </c>
      <c r="M7" s="25">
        <f>ROUND((+L7*E7),2)</f>
        <v>117325.44</v>
      </c>
      <c r="O7" s="23">
        <f>ROUND(J7+(J7*4.4%),2)</f>
        <v>34310.300000000003</v>
      </c>
      <c r="P7" s="24">
        <f t="shared" ref="P7:P22" si="0">ROUND(O7*19%,2)</f>
        <v>6518.96</v>
      </c>
      <c r="Q7" s="24">
        <f>ROUND((+P7+O7),2)</f>
        <v>40829.26</v>
      </c>
      <c r="R7" s="25">
        <f>ROUND((+Q7*F7),2)</f>
        <v>1469853.36</v>
      </c>
      <c r="T7" s="23">
        <f>ROUND(O7+(O7*3%),2)</f>
        <v>35339.61</v>
      </c>
      <c r="U7" s="24">
        <f>ROUND(T7*19%,2)</f>
        <v>6714.53</v>
      </c>
      <c r="V7" s="24">
        <f>ROUND((+U7+T7),2)</f>
        <v>42054.14</v>
      </c>
      <c r="W7" s="25">
        <f>ROUND((+V7*G7),2)</f>
        <v>1387786.62</v>
      </c>
      <c r="Y7" s="25">
        <f>+W7+R7+M7</f>
        <v>2974965.4200000004</v>
      </c>
    </row>
    <row r="8" spans="1:25" ht="155" customHeight="1" x14ac:dyDescent="0.2">
      <c r="A8" s="20">
        <v>2</v>
      </c>
      <c r="B8" s="4" t="s">
        <v>79</v>
      </c>
      <c r="C8" s="21" t="s">
        <v>12</v>
      </c>
      <c r="D8" s="22">
        <v>1</v>
      </c>
      <c r="E8" s="20">
        <v>1</v>
      </c>
      <c r="F8" s="20">
        <f>12*D8</f>
        <v>12</v>
      </c>
      <c r="G8" s="20">
        <f>11*D8</f>
        <v>11</v>
      </c>
      <c r="H8" s="22">
        <f t="shared" ref="H8:H22" si="1">+G8+F8+E8</f>
        <v>24</v>
      </c>
      <c r="I8" s="16"/>
      <c r="J8" s="23">
        <v>52206.85</v>
      </c>
      <c r="K8" s="24">
        <f t="shared" ref="K8:K22" si="2">ROUND(J8*19%,2)</f>
        <v>9919.2999999999993</v>
      </c>
      <c r="L8" s="24">
        <f t="shared" ref="L8:L22" si="3">ROUND((+K8+J8),2)</f>
        <v>62126.15</v>
      </c>
      <c r="M8" s="25">
        <f t="shared" ref="M8:M21" si="4">ROUND((+L8*E8),2)</f>
        <v>62126.15</v>
      </c>
      <c r="O8" s="23">
        <f t="shared" ref="O8:O22" si="5">ROUND(J8+(J8*4.4%),2)</f>
        <v>54503.95</v>
      </c>
      <c r="P8" s="24">
        <f t="shared" si="0"/>
        <v>10355.75</v>
      </c>
      <c r="Q8" s="24">
        <f t="shared" ref="Q8:Q22" si="6">ROUND((+P8+O8),2)</f>
        <v>64859.7</v>
      </c>
      <c r="R8" s="25">
        <f t="shared" ref="R8:R22" si="7">ROUND((+Q8*F8),2)</f>
        <v>778316.4</v>
      </c>
      <c r="T8" s="23">
        <f t="shared" ref="T8:T22" si="8">ROUND(O8+(O8*3%),2)</f>
        <v>56139.07</v>
      </c>
      <c r="U8" s="24">
        <f t="shared" ref="U8:U22" si="9">ROUND(T8*19%,2)</f>
        <v>10666.42</v>
      </c>
      <c r="V8" s="24">
        <f t="shared" ref="V8:V22" si="10">ROUND((+U8+T8),2)</f>
        <v>66805.490000000005</v>
      </c>
      <c r="W8" s="25">
        <f t="shared" ref="W8:W22" si="11">ROUND((+V8*G8),2)</f>
        <v>734860.39</v>
      </c>
      <c r="Y8" s="25">
        <f t="shared" ref="Y8:Y22" si="12">+W8+R8+M8</f>
        <v>1575302.94</v>
      </c>
    </row>
    <row r="9" spans="1:25" ht="155" customHeight="1" x14ac:dyDescent="0.2">
      <c r="A9" s="20">
        <v>3</v>
      </c>
      <c r="B9" s="4" t="s">
        <v>80</v>
      </c>
      <c r="C9" s="21" t="s">
        <v>12</v>
      </c>
      <c r="D9" s="22">
        <v>1</v>
      </c>
      <c r="E9" s="20">
        <v>1</v>
      </c>
      <c r="F9" s="20">
        <f t="shared" ref="F9:F13" si="13">12*D9</f>
        <v>12</v>
      </c>
      <c r="G9" s="20">
        <f t="shared" ref="G9:G13" si="14">11*D9</f>
        <v>11</v>
      </c>
      <c r="H9" s="22">
        <f t="shared" ref="H9:H13" si="15">+G9+F9+E9</f>
        <v>24</v>
      </c>
      <c r="I9" s="16"/>
      <c r="J9" s="23">
        <v>94519.62</v>
      </c>
      <c r="K9" s="24">
        <f t="shared" si="2"/>
        <v>17958.73</v>
      </c>
      <c r="L9" s="24">
        <f t="shared" si="3"/>
        <v>112478.35</v>
      </c>
      <c r="M9" s="25">
        <f t="shared" si="4"/>
        <v>112478.35</v>
      </c>
      <c r="O9" s="23">
        <f t="shared" si="5"/>
        <v>98678.48</v>
      </c>
      <c r="P9" s="24">
        <f t="shared" si="0"/>
        <v>18748.91</v>
      </c>
      <c r="Q9" s="24">
        <f t="shared" si="6"/>
        <v>117427.39</v>
      </c>
      <c r="R9" s="25">
        <f t="shared" si="7"/>
        <v>1409128.68</v>
      </c>
      <c r="T9" s="23">
        <f t="shared" si="8"/>
        <v>101638.83</v>
      </c>
      <c r="U9" s="24">
        <f t="shared" si="9"/>
        <v>19311.38</v>
      </c>
      <c r="V9" s="24">
        <f t="shared" si="10"/>
        <v>120950.21</v>
      </c>
      <c r="W9" s="25">
        <f t="shared" si="11"/>
        <v>1330452.31</v>
      </c>
      <c r="Y9" s="25">
        <f t="shared" si="12"/>
        <v>2852059.3400000003</v>
      </c>
    </row>
    <row r="10" spans="1:25" ht="155" customHeight="1" x14ac:dyDescent="0.2">
      <c r="A10" s="20">
        <v>4</v>
      </c>
      <c r="B10" s="4" t="s">
        <v>81</v>
      </c>
      <c r="C10" s="21" t="s">
        <v>12</v>
      </c>
      <c r="D10" s="22">
        <v>1</v>
      </c>
      <c r="E10" s="20">
        <v>1</v>
      </c>
      <c r="F10" s="20">
        <f t="shared" si="13"/>
        <v>12</v>
      </c>
      <c r="G10" s="20">
        <f t="shared" si="14"/>
        <v>11</v>
      </c>
      <c r="H10" s="22">
        <f t="shared" si="15"/>
        <v>24</v>
      </c>
      <c r="I10" s="16"/>
      <c r="J10" s="23">
        <v>64161.94</v>
      </c>
      <c r="K10" s="24">
        <f t="shared" si="2"/>
        <v>12190.77</v>
      </c>
      <c r="L10" s="24">
        <f t="shared" si="3"/>
        <v>76352.710000000006</v>
      </c>
      <c r="M10" s="25">
        <f t="shared" si="4"/>
        <v>76352.710000000006</v>
      </c>
      <c r="O10" s="23">
        <f t="shared" si="5"/>
        <v>66985.070000000007</v>
      </c>
      <c r="P10" s="24">
        <f t="shared" si="0"/>
        <v>12727.16</v>
      </c>
      <c r="Q10" s="24">
        <f t="shared" si="6"/>
        <v>79712.23</v>
      </c>
      <c r="R10" s="25">
        <f t="shared" si="7"/>
        <v>956546.76</v>
      </c>
      <c r="T10" s="23">
        <f t="shared" si="8"/>
        <v>68994.62</v>
      </c>
      <c r="U10" s="24">
        <f t="shared" si="9"/>
        <v>13108.98</v>
      </c>
      <c r="V10" s="24">
        <f t="shared" si="10"/>
        <v>82103.600000000006</v>
      </c>
      <c r="W10" s="25">
        <f t="shared" si="11"/>
        <v>903139.6</v>
      </c>
      <c r="Y10" s="25">
        <f t="shared" si="12"/>
        <v>1936039.0699999998</v>
      </c>
    </row>
    <row r="11" spans="1:25" ht="155" customHeight="1" x14ac:dyDescent="0.2">
      <c r="A11" s="20">
        <v>5</v>
      </c>
      <c r="B11" s="4" t="s">
        <v>82</v>
      </c>
      <c r="C11" s="21" t="s">
        <v>12</v>
      </c>
      <c r="D11" s="22">
        <v>1</v>
      </c>
      <c r="E11" s="20">
        <v>1</v>
      </c>
      <c r="F11" s="20">
        <f t="shared" si="13"/>
        <v>12</v>
      </c>
      <c r="G11" s="20">
        <f t="shared" si="14"/>
        <v>11</v>
      </c>
      <c r="H11" s="22">
        <f t="shared" si="15"/>
        <v>24</v>
      </c>
      <c r="I11" s="16"/>
      <c r="J11" s="23">
        <v>94519.62</v>
      </c>
      <c r="K11" s="24">
        <f t="shared" si="2"/>
        <v>17958.73</v>
      </c>
      <c r="L11" s="24">
        <f t="shared" si="3"/>
        <v>112478.35</v>
      </c>
      <c r="M11" s="25">
        <f t="shared" si="4"/>
        <v>112478.35</v>
      </c>
      <c r="O11" s="23">
        <f t="shared" si="5"/>
        <v>98678.48</v>
      </c>
      <c r="P11" s="24">
        <f t="shared" si="0"/>
        <v>18748.91</v>
      </c>
      <c r="Q11" s="24">
        <f t="shared" si="6"/>
        <v>117427.39</v>
      </c>
      <c r="R11" s="25">
        <f t="shared" si="7"/>
        <v>1409128.68</v>
      </c>
      <c r="T11" s="23">
        <f t="shared" si="8"/>
        <v>101638.83</v>
      </c>
      <c r="U11" s="24">
        <f t="shared" si="9"/>
        <v>19311.38</v>
      </c>
      <c r="V11" s="24">
        <f t="shared" si="10"/>
        <v>120950.21</v>
      </c>
      <c r="W11" s="25">
        <f t="shared" si="11"/>
        <v>1330452.31</v>
      </c>
      <c r="Y11" s="25">
        <f t="shared" si="12"/>
        <v>2852059.3400000003</v>
      </c>
    </row>
    <row r="12" spans="1:25" ht="155" customHeight="1" x14ac:dyDescent="0.2">
      <c r="A12" s="20">
        <v>6</v>
      </c>
      <c r="B12" s="4" t="s">
        <v>83</v>
      </c>
      <c r="C12" s="21" t="s">
        <v>12</v>
      </c>
      <c r="D12" s="22">
        <v>1</v>
      </c>
      <c r="E12" s="20">
        <v>1</v>
      </c>
      <c r="F12" s="20">
        <f t="shared" si="13"/>
        <v>12</v>
      </c>
      <c r="G12" s="20">
        <f t="shared" si="14"/>
        <v>11</v>
      </c>
      <c r="H12" s="22">
        <f t="shared" si="15"/>
        <v>24</v>
      </c>
      <c r="I12" s="16"/>
      <c r="J12" s="23">
        <v>95146.27</v>
      </c>
      <c r="K12" s="24">
        <f t="shared" si="2"/>
        <v>18077.79</v>
      </c>
      <c r="L12" s="24">
        <f t="shared" si="3"/>
        <v>113224.06</v>
      </c>
      <c r="M12" s="25">
        <f t="shared" si="4"/>
        <v>113224.06</v>
      </c>
      <c r="O12" s="23">
        <f t="shared" si="5"/>
        <v>99332.71</v>
      </c>
      <c r="P12" s="24">
        <f t="shared" si="0"/>
        <v>18873.21</v>
      </c>
      <c r="Q12" s="24">
        <f t="shared" si="6"/>
        <v>118205.92</v>
      </c>
      <c r="R12" s="25">
        <f t="shared" si="7"/>
        <v>1418471.04</v>
      </c>
      <c r="T12" s="23">
        <f t="shared" si="8"/>
        <v>102312.69</v>
      </c>
      <c r="U12" s="24">
        <f t="shared" si="9"/>
        <v>19439.41</v>
      </c>
      <c r="V12" s="24">
        <f t="shared" si="10"/>
        <v>121752.1</v>
      </c>
      <c r="W12" s="25">
        <f t="shared" si="11"/>
        <v>1339273.1000000001</v>
      </c>
      <c r="Y12" s="25">
        <f t="shared" si="12"/>
        <v>2870968.2</v>
      </c>
    </row>
    <row r="13" spans="1:25" ht="155" customHeight="1" x14ac:dyDescent="0.2">
      <c r="A13" s="20">
        <v>7</v>
      </c>
      <c r="B13" s="4" t="s">
        <v>84</v>
      </c>
      <c r="C13" s="21" t="s">
        <v>12</v>
      </c>
      <c r="D13" s="22">
        <v>1</v>
      </c>
      <c r="E13" s="20">
        <v>1</v>
      </c>
      <c r="F13" s="20">
        <f t="shared" si="13"/>
        <v>12</v>
      </c>
      <c r="G13" s="20">
        <f t="shared" si="14"/>
        <v>11</v>
      </c>
      <c r="H13" s="22">
        <f t="shared" si="15"/>
        <v>24</v>
      </c>
      <c r="I13" s="16"/>
      <c r="J13" s="23">
        <v>125190.63</v>
      </c>
      <c r="K13" s="24">
        <f t="shared" si="2"/>
        <v>23786.22</v>
      </c>
      <c r="L13" s="24">
        <f t="shared" si="3"/>
        <v>148976.85</v>
      </c>
      <c r="M13" s="25">
        <f t="shared" si="4"/>
        <v>148976.85</v>
      </c>
      <c r="O13" s="23">
        <f t="shared" si="5"/>
        <v>130699.02</v>
      </c>
      <c r="P13" s="24">
        <f t="shared" si="0"/>
        <v>24832.81</v>
      </c>
      <c r="Q13" s="24">
        <f t="shared" si="6"/>
        <v>155531.82999999999</v>
      </c>
      <c r="R13" s="25">
        <f t="shared" si="7"/>
        <v>1866381.96</v>
      </c>
      <c r="T13" s="23">
        <f t="shared" si="8"/>
        <v>134619.99</v>
      </c>
      <c r="U13" s="24">
        <f t="shared" si="9"/>
        <v>25577.8</v>
      </c>
      <c r="V13" s="24">
        <f t="shared" si="10"/>
        <v>160197.79</v>
      </c>
      <c r="W13" s="25">
        <f t="shared" si="11"/>
        <v>1762175.69</v>
      </c>
      <c r="Y13" s="25">
        <f t="shared" si="12"/>
        <v>3777534.5</v>
      </c>
    </row>
    <row r="14" spans="1:25" ht="155" customHeight="1" x14ac:dyDescent="0.2">
      <c r="A14" s="20">
        <v>8</v>
      </c>
      <c r="B14" s="4" t="s">
        <v>85</v>
      </c>
      <c r="C14" s="21" t="s">
        <v>13</v>
      </c>
      <c r="D14" s="22">
        <v>1</v>
      </c>
      <c r="E14" s="20">
        <v>0</v>
      </c>
      <c r="F14" s="20">
        <v>4</v>
      </c>
      <c r="G14" s="20">
        <v>4</v>
      </c>
      <c r="H14" s="22">
        <f t="shared" ref="H14:H16" si="16">+G14+F14+E14</f>
        <v>8</v>
      </c>
      <c r="I14" s="16"/>
      <c r="J14" s="23">
        <v>107679.23</v>
      </c>
      <c r="K14" s="24">
        <f t="shared" si="2"/>
        <v>20459.05</v>
      </c>
      <c r="L14" s="24">
        <f t="shared" si="3"/>
        <v>128138.28</v>
      </c>
      <c r="M14" s="25">
        <f t="shared" si="4"/>
        <v>0</v>
      </c>
      <c r="O14" s="23">
        <f t="shared" si="5"/>
        <v>112417.12</v>
      </c>
      <c r="P14" s="24">
        <f t="shared" si="0"/>
        <v>21359.25</v>
      </c>
      <c r="Q14" s="24">
        <f t="shared" si="6"/>
        <v>133776.37</v>
      </c>
      <c r="R14" s="25">
        <f t="shared" si="7"/>
        <v>535105.48</v>
      </c>
      <c r="T14" s="23">
        <f t="shared" si="8"/>
        <v>115789.63</v>
      </c>
      <c r="U14" s="24">
        <f t="shared" si="9"/>
        <v>22000.03</v>
      </c>
      <c r="V14" s="24">
        <f t="shared" si="10"/>
        <v>137789.66</v>
      </c>
      <c r="W14" s="25">
        <f t="shared" si="11"/>
        <v>551158.64</v>
      </c>
      <c r="Y14" s="25">
        <f t="shared" si="12"/>
        <v>1086264.1200000001</v>
      </c>
    </row>
    <row r="15" spans="1:25" ht="155" customHeight="1" x14ac:dyDescent="0.2">
      <c r="A15" s="20">
        <v>9</v>
      </c>
      <c r="B15" s="4" t="s">
        <v>86</v>
      </c>
      <c r="C15" s="21" t="s">
        <v>14</v>
      </c>
      <c r="D15" s="22">
        <v>1</v>
      </c>
      <c r="E15" s="20">
        <v>0</v>
      </c>
      <c r="F15" s="20">
        <v>2</v>
      </c>
      <c r="G15" s="20">
        <v>2</v>
      </c>
      <c r="H15" s="22">
        <f t="shared" si="16"/>
        <v>4</v>
      </c>
      <c r="I15" s="16"/>
      <c r="J15" s="23">
        <v>2159503.7400000002</v>
      </c>
      <c r="K15" s="24">
        <f t="shared" si="2"/>
        <v>410305.71</v>
      </c>
      <c r="L15" s="24">
        <f t="shared" si="3"/>
        <v>2569809.4500000002</v>
      </c>
      <c r="M15" s="25">
        <f t="shared" si="4"/>
        <v>0</v>
      </c>
      <c r="O15" s="23">
        <f t="shared" si="5"/>
        <v>2254521.9</v>
      </c>
      <c r="P15" s="24">
        <f t="shared" si="0"/>
        <v>428359.16</v>
      </c>
      <c r="Q15" s="24">
        <f t="shared" si="6"/>
        <v>2682881.06</v>
      </c>
      <c r="R15" s="25">
        <f t="shared" si="7"/>
        <v>5365762.12</v>
      </c>
      <c r="T15" s="23">
        <f t="shared" si="8"/>
        <v>2322157.56</v>
      </c>
      <c r="U15" s="24">
        <f t="shared" si="9"/>
        <v>441209.94</v>
      </c>
      <c r="V15" s="24">
        <f t="shared" si="10"/>
        <v>2763367.5</v>
      </c>
      <c r="W15" s="25">
        <f t="shared" si="11"/>
        <v>5526735</v>
      </c>
      <c r="Y15" s="25">
        <f t="shared" si="12"/>
        <v>10892497.120000001</v>
      </c>
    </row>
    <row r="16" spans="1:25" ht="155" customHeight="1" x14ac:dyDescent="0.2">
      <c r="A16" s="20">
        <v>10</v>
      </c>
      <c r="B16" s="4" t="s">
        <v>87</v>
      </c>
      <c r="C16" s="21" t="s">
        <v>14</v>
      </c>
      <c r="D16" s="22">
        <v>1</v>
      </c>
      <c r="E16" s="20">
        <v>0</v>
      </c>
      <c r="F16" s="20">
        <v>2</v>
      </c>
      <c r="G16" s="20">
        <v>2</v>
      </c>
      <c r="H16" s="22">
        <f t="shared" si="16"/>
        <v>4</v>
      </c>
      <c r="I16" s="16"/>
      <c r="J16" s="23">
        <v>2823055.77</v>
      </c>
      <c r="K16" s="24">
        <f t="shared" si="2"/>
        <v>536380.6</v>
      </c>
      <c r="L16" s="24">
        <f t="shared" si="3"/>
        <v>3359436.37</v>
      </c>
      <c r="M16" s="25">
        <f t="shared" si="4"/>
        <v>0</v>
      </c>
      <c r="O16" s="23">
        <f t="shared" si="5"/>
        <v>2947270.22</v>
      </c>
      <c r="P16" s="24">
        <f t="shared" si="0"/>
        <v>559981.34</v>
      </c>
      <c r="Q16" s="24">
        <f t="shared" si="6"/>
        <v>3507251.56</v>
      </c>
      <c r="R16" s="25">
        <f t="shared" si="7"/>
        <v>7014503.1200000001</v>
      </c>
      <c r="T16" s="23">
        <f t="shared" si="8"/>
        <v>3035688.33</v>
      </c>
      <c r="U16" s="24">
        <f t="shared" si="9"/>
        <v>576780.78</v>
      </c>
      <c r="V16" s="24">
        <f t="shared" si="10"/>
        <v>3612469.11</v>
      </c>
      <c r="W16" s="25">
        <f t="shared" si="11"/>
        <v>7224938.2199999997</v>
      </c>
      <c r="Y16" s="25">
        <f t="shared" si="12"/>
        <v>14239441.34</v>
      </c>
    </row>
    <row r="17" spans="1:26" ht="155" customHeight="1" x14ac:dyDescent="0.2">
      <c r="A17" s="20">
        <v>11</v>
      </c>
      <c r="B17" s="4" t="s">
        <v>88</v>
      </c>
      <c r="C17" s="21" t="s">
        <v>12</v>
      </c>
      <c r="D17" s="22">
        <v>6</v>
      </c>
      <c r="E17" s="20">
        <v>6</v>
      </c>
      <c r="F17" s="20">
        <f>12*D17</f>
        <v>72</v>
      </c>
      <c r="G17" s="20">
        <f>11*D17</f>
        <v>66</v>
      </c>
      <c r="H17" s="22">
        <f t="shared" si="1"/>
        <v>144</v>
      </c>
      <c r="I17" s="16"/>
      <c r="J17" s="23">
        <v>239366.17</v>
      </c>
      <c r="K17" s="24">
        <f t="shared" si="2"/>
        <v>45479.57</v>
      </c>
      <c r="L17" s="24">
        <f t="shared" si="3"/>
        <v>284845.74</v>
      </c>
      <c r="M17" s="25">
        <f t="shared" si="4"/>
        <v>1709074.44</v>
      </c>
      <c r="O17" s="23">
        <f t="shared" si="5"/>
        <v>249898.28</v>
      </c>
      <c r="P17" s="24">
        <f t="shared" si="0"/>
        <v>47480.67</v>
      </c>
      <c r="Q17" s="24">
        <f t="shared" si="6"/>
        <v>297378.95</v>
      </c>
      <c r="R17" s="25">
        <f t="shared" si="7"/>
        <v>21411284.399999999</v>
      </c>
      <c r="T17" s="23">
        <f t="shared" si="8"/>
        <v>257395.23</v>
      </c>
      <c r="U17" s="24">
        <f t="shared" si="9"/>
        <v>48905.09</v>
      </c>
      <c r="V17" s="24">
        <f t="shared" si="10"/>
        <v>306300.32</v>
      </c>
      <c r="W17" s="25">
        <f t="shared" si="11"/>
        <v>20215821.120000001</v>
      </c>
      <c r="Y17" s="25">
        <f t="shared" si="12"/>
        <v>43336179.959999993</v>
      </c>
    </row>
    <row r="18" spans="1:26" ht="155" customHeight="1" x14ac:dyDescent="0.2">
      <c r="A18" s="20">
        <v>12</v>
      </c>
      <c r="B18" s="4" t="s">
        <v>15</v>
      </c>
      <c r="C18" s="21" t="s">
        <v>14</v>
      </c>
      <c r="D18" s="22">
        <v>1</v>
      </c>
      <c r="E18" s="20">
        <v>0</v>
      </c>
      <c r="F18" s="20">
        <v>2</v>
      </c>
      <c r="G18" s="20">
        <v>2</v>
      </c>
      <c r="H18" s="22">
        <f t="shared" si="1"/>
        <v>4</v>
      </c>
      <c r="I18" s="16"/>
      <c r="J18" s="23">
        <v>602718.43999999994</v>
      </c>
      <c r="K18" s="24">
        <f t="shared" si="2"/>
        <v>114516.5</v>
      </c>
      <c r="L18" s="24">
        <f t="shared" si="3"/>
        <v>717234.94</v>
      </c>
      <c r="M18" s="25">
        <f t="shared" si="4"/>
        <v>0</v>
      </c>
      <c r="O18" s="23">
        <f t="shared" si="5"/>
        <v>629238.05000000005</v>
      </c>
      <c r="P18" s="24">
        <f t="shared" si="0"/>
        <v>119555.23</v>
      </c>
      <c r="Q18" s="24">
        <f t="shared" si="6"/>
        <v>748793.28</v>
      </c>
      <c r="R18" s="25">
        <f t="shared" si="7"/>
        <v>1497586.56</v>
      </c>
      <c r="T18" s="23">
        <f t="shared" si="8"/>
        <v>648115.18999999994</v>
      </c>
      <c r="U18" s="24">
        <f t="shared" si="9"/>
        <v>123141.89</v>
      </c>
      <c r="V18" s="24">
        <f t="shared" si="10"/>
        <v>771257.08</v>
      </c>
      <c r="W18" s="25">
        <f t="shared" si="11"/>
        <v>1542514.16</v>
      </c>
      <c r="Y18" s="25">
        <f t="shared" si="12"/>
        <v>3040100.7199999997</v>
      </c>
    </row>
    <row r="19" spans="1:26" ht="155" customHeight="1" x14ac:dyDescent="0.2">
      <c r="A19" s="20">
        <v>13</v>
      </c>
      <c r="B19" s="4" t="s">
        <v>89</v>
      </c>
      <c r="C19" s="21" t="s">
        <v>14</v>
      </c>
      <c r="D19" s="22">
        <v>1</v>
      </c>
      <c r="E19" s="20">
        <v>0</v>
      </c>
      <c r="F19" s="20">
        <v>2</v>
      </c>
      <c r="G19" s="20">
        <v>2</v>
      </c>
      <c r="H19" s="22">
        <f t="shared" si="1"/>
        <v>4</v>
      </c>
      <c r="I19" s="16"/>
      <c r="J19" s="23">
        <v>220963.56</v>
      </c>
      <c r="K19" s="24">
        <f t="shared" si="2"/>
        <v>41983.08</v>
      </c>
      <c r="L19" s="24">
        <f t="shared" si="3"/>
        <v>262946.64</v>
      </c>
      <c r="M19" s="25">
        <f t="shared" si="4"/>
        <v>0</v>
      </c>
      <c r="O19" s="23">
        <f t="shared" si="5"/>
        <v>230685.96</v>
      </c>
      <c r="P19" s="24">
        <f t="shared" si="0"/>
        <v>43830.33</v>
      </c>
      <c r="Q19" s="24">
        <f t="shared" si="6"/>
        <v>274516.28999999998</v>
      </c>
      <c r="R19" s="25">
        <f t="shared" si="7"/>
        <v>549032.57999999996</v>
      </c>
      <c r="T19" s="23">
        <f t="shared" si="8"/>
        <v>237606.54</v>
      </c>
      <c r="U19" s="24">
        <f t="shared" si="9"/>
        <v>45145.24</v>
      </c>
      <c r="V19" s="24">
        <f t="shared" si="10"/>
        <v>282751.78000000003</v>
      </c>
      <c r="W19" s="25">
        <f t="shared" si="11"/>
        <v>565503.56000000006</v>
      </c>
      <c r="Y19" s="25">
        <f t="shared" si="12"/>
        <v>1114536.1400000001</v>
      </c>
    </row>
    <row r="20" spans="1:26" ht="155" customHeight="1" x14ac:dyDescent="0.2">
      <c r="A20" s="20">
        <v>14</v>
      </c>
      <c r="B20" s="4" t="s">
        <v>90</v>
      </c>
      <c r="C20" s="21" t="s">
        <v>14</v>
      </c>
      <c r="D20" s="22">
        <v>1</v>
      </c>
      <c r="E20" s="20">
        <v>0</v>
      </c>
      <c r="F20" s="20">
        <v>2</v>
      </c>
      <c r="G20" s="20">
        <v>2</v>
      </c>
      <c r="H20" s="22">
        <f t="shared" si="1"/>
        <v>4</v>
      </c>
      <c r="I20" s="16"/>
      <c r="J20" s="23">
        <v>411256.1</v>
      </c>
      <c r="K20" s="24">
        <f t="shared" si="2"/>
        <v>78138.66</v>
      </c>
      <c r="L20" s="24">
        <f t="shared" si="3"/>
        <v>489394.76</v>
      </c>
      <c r="M20" s="25">
        <f t="shared" si="4"/>
        <v>0</v>
      </c>
      <c r="O20" s="23">
        <f t="shared" si="5"/>
        <v>429351.37</v>
      </c>
      <c r="P20" s="24">
        <f t="shared" si="0"/>
        <v>81576.759999999995</v>
      </c>
      <c r="Q20" s="24">
        <f t="shared" si="6"/>
        <v>510928.13</v>
      </c>
      <c r="R20" s="25">
        <f t="shared" si="7"/>
        <v>1021856.26</v>
      </c>
      <c r="T20" s="23">
        <f t="shared" si="8"/>
        <v>442231.91</v>
      </c>
      <c r="U20" s="24">
        <f t="shared" si="9"/>
        <v>84024.06</v>
      </c>
      <c r="V20" s="24">
        <f t="shared" si="10"/>
        <v>526255.97</v>
      </c>
      <c r="W20" s="25">
        <f t="shared" si="11"/>
        <v>1052511.94</v>
      </c>
      <c r="Y20" s="25">
        <f t="shared" si="12"/>
        <v>2074368.2</v>
      </c>
    </row>
    <row r="21" spans="1:26" ht="155" customHeight="1" x14ac:dyDescent="0.2">
      <c r="A21" s="20">
        <v>15</v>
      </c>
      <c r="B21" s="4" t="s">
        <v>91</v>
      </c>
      <c r="C21" s="21" t="s">
        <v>14</v>
      </c>
      <c r="D21" s="22">
        <v>1</v>
      </c>
      <c r="E21" s="20">
        <v>0</v>
      </c>
      <c r="F21" s="20">
        <v>2</v>
      </c>
      <c r="G21" s="20">
        <v>2</v>
      </c>
      <c r="H21" s="22">
        <f t="shared" si="1"/>
        <v>4</v>
      </c>
      <c r="I21" s="16"/>
      <c r="J21" s="23">
        <v>1564882.94</v>
      </c>
      <c r="K21" s="24">
        <f t="shared" si="2"/>
        <v>297327.76</v>
      </c>
      <c r="L21" s="24">
        <f t="shared" si="3"/>
        <v>1862210.7</v>
      </c>
      <c r="M21" s="25">
        <f t="shared" si="4"/>
        <v>0</v>
      </c>
      <c r="O21" s="23">
        <f t="shared" si="5"/>
        <v>1633737.79</v>
      </c>
      <c r="P21" s="24">
        <f t="shared" si="0"/>
        <v>310410.18</v>
      </c>
      <c r="Q21" s="24">
        <f t="shared" si="6"/>
        <v>1944147.97</v>
      </c>
      <c r="R21" s="25">
        <f t="shared" si="7"/>
        <v>3888295.94</v>
      </c>
      <c r="T21" s="23">
        <f t="shared" si="8"/>
        <v>1682749.92</v>
      </c>
      <c r="U21" s="24">
        <f t="shared" si="9"/>
        <v>319722.48</v>
      </c>
      <c r="V21" s="24">
        <f t="shared" si="10"/>
        <v>2002472.4</v>
      </c>
      <c r="W21" s="25">
        <f t="shared" si="11"/>
        <v>4004944.8</v>
      </c>
      <c r="Y21" s="25">
        <f t="shared" si="12"/>
        <v>7893240.7400000002</v>
      </c>
    </row>
    <row r="22" spans="1:26" ht="155" customHeight="1" x14ac:dyDescent="0.2">
      <c r="A22" s="20">
        <v>16</v>
      </c>
      <c r="B22" s="4" t="s">
        <v>92</v>
      </c>
      <c r="C22" s="21" t="s">
        <v>14</v>
      </c>
      <c r="D22" s="22">
        <v>1</v>
      </c>
      <c r="E22" s="20">
        <v>0</v>
      </c>
      <c r="F22" s="20">
        <v>2</v>
      </c>
      <c r="G22" s="20">
        <v>2</v>
      </c>
      <c r="H22" s="22">
        <f t="shared" si="1"/>
        <v>4</v>
      </c>
      <c r="I22" s="16"/>
      <c r="J22" s="23">
        <v>15600.06</v>
      </c>
      <c r="K22" s="24">
        <f t="shared" si="2"/>
        <v>2964.01</v>
      </c>
      <c r="L22" s="24">
        <f t="shared" si="3"/>
        <v>18564.07</v>
      </c>
      <c r="M22" s="25">
        <f>ROUND((+L22*E22),2)</f>
        <v>0</v>
      </c>
      <c r="O22" s="23">
        <f t="shared" si="5"/>
        <v>16286.46</v>
      </c>
      <c r="P22" s="24">
        <f t="shared" si="0"/>
        <v>3094.43</v>
      </c>
      <c r="Q22" s="24">
        <f t="shared" si="6"/>
        <v>19380.89</v>
      </c>
      <c r="R22" s="25">
        <f t="shared" si="7"/>
        <v>38761.78</v>
      </c>
      <c r="T22" s="23">
        <f t="shared" si="8"/>
        <v>16775.05</v>
      </c>
      <c r="U22" s="24">
        <f t="shared" si="9"/>
        <v>3187.26</v>
      </c>
      <c r="V22" s="24">
        <f t="shared" si="10"/>
        <v>19962.310000000001</v>
      </c>
      <c r="W22" s="25">
        <f t="shared" si="11"/>
        <v>39924.620000000003</v>
      </c>
      <c r="Y22" s="25">
        <f t="shared" si="12"/>
        <v>78686.399999999994</v>
      </c>
    </row>
    <row r="23" spans="1:26" ht="46.5" customHeight="1" x14ac:dyDescent="0.2">
      <c r="A23" s="47" t="s">
        <v>16</v>
      </c>
      <c r="B23" s="47"/>
      <c r="C23" s="47"/>
      <c r="D23" s="47"/>
      <c r="E23" s="47"/>
      <c r="F23" s="47"/>
      <c r="G23" s="47"/>
      <c r="H23" s="47"/>
      <c r="I23" s="26"/>
      <c r="J23" s="27"/>
      <c r="K23" s="27"/>
      <c r="L23" s="27"/>
      <c r="M23" s="1">
        <f>ROUND(SUM(M7:M22),2)</f>
        <v>2452036.35</v>
      </c>
      <c r="O23" s="27"/>
      <c r="P23" s="27"/>
      <c r="Q23" s="27"/>
      <c r="R23" s="1">
        <f>SUM(R7:R22)</f>
        <v>50630015.119999997</v>
      </c>
      <c r="T23" s="27"/>
      <c r="U23" s="27"/>
      <c r="V23" s="27"/>
      <c r="W23" s="1">
        <f>ROUND(SUM(W7:W22),2)</f>
        <v>49512192.079999998</v>
      </c>
      <c r="Y23" s="1">
        <f>SUM(Y7:Y22)</f>
        <v>102594243.55</v>
      </c>
    </row>
    <row r="24" spans="1:26" ht="46.5" customHeight="1" x14ac:dyDescent="0.2">
      <c r="A24" s="53" t="s">
        <v>75</v>
      </c>
      <c r="B24" s="54"/>
      <c r="C24" s="54"/>
      <c r="D24" s="54"/>
      <c r="E24" s="54"/>
      <c r="F24" s="54"/>
      <c r="G24" s="54"/>
      <c r="H24" s="55"/>
      <c r="I24" s="26"/>
      <c r="J24" s="56" t="s">
        <v>2</v>
      </c>
      <c r="K24" s="56"/>
      <c r="L24" s="56"/>
      <c r="M24" s="56"/>
      <c r="N24" s="7"/>
      <c r="O24" s="56" t="s">
        <v>71</v>
      </c>
      <c r="P24" s="56"/>
      <c r="Q24" s="56"/>
      <c r="R24" s="56"/>
      <c r="S24" s="7"/>
      <c r="T24" s="56" t="s">
        <v>72</v>
      </c>
      <c r="U24" s="56"/>
      <c r="V24" s="56"/>
      <c r="W24" s="56"/>
      <c r="X24" s="7"/>
      <c r="Y24" s="13" t="s">
        <v>73</v>
      </c>
    </row>
    <row r="25" spans="1:26" ht="46.5" customHeight="1" x14ac:dyDescent="0.2">
      <c r="A25" s="28" t="s">
        <v>17</v>
      </c>
      <c r="B25" s="48" t="s">
        <v>18</v>
      </c>
      <c r="C25" s="49"/>
      <c r="D25" s="28" t="s">
        <v>19</v>
      </c>
      <c r="E25" s="29" t="s">
        <v>6</v>
      </c>
      <c r="F25" s="29" t="s">
        <v>68</v>
      </c>
      <c r="G25" s="29" t="s">
        <v>69</v>
      </c>
      <c r="H25" s="29" t="s">
        <v>20</v>
      </c>
      <c r="I25" s="26"/>
      <c r="J25" s="15" t="s">
        <v>7</v>
      </c>
      <c r="K25" s="17" t="s">
        <v>8</v>
      </c>
      <c r="L25" s="17" t="s">
        <v>9</v>
      </c>
      <c r="M25" s="18" t="s">
        <v>11</v>
      </c>
      <c r="O25" s="15" t="s">
        <v>7</v>
      </c>
      <c r="P25" s="17" t="s">
        <v>8</v>
      </c>
      <c r="Q25" s="17" t="s">
        <v>9</v>
      </c>
      <c r="R25" s="18" t="s">
        <v>11</v>
      </c>
      <c r="T25" s="15" t="s">
        <v>7</v>
      </c>
      <c r="U25" s="17" t="s">
        <v>8</v>
      </c>
      <c r="V25" s="17" t="s">
        <v>9</v>
      </c>
      <c r="W25" s="18" t="s">
        <v>11</v>
      </c>
      <c r="Y25" s="18" t="s">
        <v>11</v>
      </c>
    </row>
    <row r="26" spans="1:26" ht="46.5" customHeight="1" x14ac:dyDescent="0.2">
      <c r="A26" s="20">
        <v>17</v>
      </c>
      <c r="B26" s="43" t="s">
        <v>21</v>
      </c>
      <c r="C26" s="43"/>
      <c r="D26" s="21" t="s">
        <v>22</v>
      </c>
      <c r="E26" s="8">
        <v>8</v>
      </c>
      <c r="F26" s="8">
        <f>E26*12</f>
        <v>96</v>
      </c>
      <c r="G26" s="8">
        <f>E26*11</f>
        <v>88</v>
      </c>
      <c r="H26" s="22">
        <f>+E26+F26+G26</f>
        <v>192</v>
      </c>
      <c r="I26" s="26"/>
      <c r="J26" s="23">
        <v>62595.33</v>
      </c>
      <c r="K26" s="24">
        <f t="shared" ref="K26" si="17">ROUND(J26*19%,2)</f>
        <v>11893.11</v>
      </c>
      <c r="L26" s="24">
        <f t="shared" ref="L26:L28" si="18">ROUND((+K26+J26),2)</f>
        <v>74488.44</v>
      </c>
      <c r="M26" s="25">
        <f>ROUND((+L26*E26),2)</f>
        <v>595907.52</v>
      </c>
      <c r="O26" s="23">
        <f>ROUND(J26+(J26*4.4%),2)</f>
        <v>65349.52</v>
      </c>
      <c r="P26" s="24">
        <f t="shared" ref="P26:P28" si="19">ROUND(O26*19%,2)</f>
        <v>12416.41</v>
      </c>
      <c r="Q26" s="24">
        <f t="shared" ref="Q26:Q28" si="20">ROUND((+P26+O26),2)</f>
        <v>77765.929999999993</v>
      </c>
      <c r="R26" s="25">
        <f t="shared" ref="R26:R28" si="21">ROUND((+Q26*F26),2)</f>
        <v>7465529.2800000003</v>
      </c>
      <c r="T26" s="23">
        <f>ROUND(O26+(O26*3%),2)</f>
        <v>67310.009999999995</v>
      </c>
      <c r="U26" s="24">
        <f t="shared" ref="U26:U28" si="22">ROUND(T26*19%,2)</f>
        <v>12788.9</v>
      </c>
      <c r="V26" s="24">
        <f t="shared" ref="V26:V28" si="23">ROUND((+U26+T26),2)</f>
        <v>80098.91</v>
      </c>
      <c r="W26" s="25">
        <f t="shared" ref="W26:W28" si="24">ROUND((+V26*G26),2)</f>
        <v>7048704.0800000001</v>
      </c>
      <c r="Y26" s="25">
        <f>+W26+R26+M26</f>
        <v>15110140.879999999</v>
      </c>
    </row>
    <row r="27" spans="1:26" ht="46.5" customHeight="1" x14ac:dyDescent="0.2">
      <c r="A27" s="20">
        <v>18</v>
      </c>
      <c r="B27" s="43" t="s">
        <v>23</v>
      </c>
      <c r="C27" s="43"/>
      <c r="D27" s="21" t="s">
        <v>22</v>
      </c>
      <c r="E27" s="21">
        <f>240/24</f>
        <v>10</v>
      </c>
      <c r="F27" s="8">
        <f>E27*12</f>
        <v>120</v>
      </c>
      <c r="G27" s="8">
        <f>E27*11</f>
        <v>110</v>
      </c>
      <c r="H27" s="22">
        <f>+E27+F27+G27</f>
        <v>240</v>
      </c>
      <c r="I27" s="26"/>
      <c r="J27" s="23">
        <v>62282</v>
      </c>
      <c r="K27" s="24">
        <f t="shared" ref="K27:K28" si="25">ROUND(J27*19%,2)</f>
        <v>11833.58</v>
      </c>
      <c r="L27" s="24">
        <f t="shared" si="18"/>
        <v>74115.58</v>
      </c>
      <c r="M27" s="25">
        <f t="shared" ref="M27:M28" si="26">ROUND((+L27*E27),2)</f>
        <v>741155.8</v>
      </c>
      <c r="O27" s="23">
        <f t="shared" ref="O27:O28" si="27">ROUND(J27+(J27*4.4%),2)</f>
        <v>65022.41</v>
      </c>
      <c r="P27" s="24">
        <f t="shared" si="19"/>
        <v>12354.26</v>
      </c>
      <c r="Q27" s="24">
        <f t="shared" si="20"/>
        <v>77376.67</v>
      </c>
      <c r="R27" s="25">
        <f t="shared" si="21"/>
        <v>9285200.4000000004</v>
      </c>
      <c r="T27" s="23">
        <f t="shared" ref="T27:T28" si="28">ROUND(O27+(O27*3%),2)</f>
        <v>66973.08</v>
      </c>
      <c r="U27" s="24">
        <f t="shared" si="22"/>
        <v>12724.89</v>
      </c>
      <c r="V27" s="24">
        <f t="shared" si="23"/>
        <v>79697.97</v>
      </c>
      <c r="W27" s="25">
        <f t="shared" si="24"/>
        <v>8766776.6999999993</v>
      </c>
      <c r="Y27" s="25">
        <f t="shared" ref="Y27:Y28" si="29">+W27+R27+M27</f>
        <v>18793132.900000002</v>
      </c>
    </row>
    <row r="28" spans="1:26" ht="46.5" customHeight="1" x14ac:dyDescent="0.2">
      <c r="A28" s="20">
        <v>19</v>
      </c>
      <c r="B28" s="43" t="s">
        <v>24</v>
      </c>
      <c r="C28" s="43"/>
      <c r="D28" s="21" t="s">
        <v>22</v>
      </c>
      <c r="E28" s="21">
        <v>1</v>
      </c>
      <c r="F28" s="21">
        <v>7</v>
      </c>
      <c r="G28" s="21">
        <v>6</v>
      </c>
      <c r="H28" s="22">
        <f>+E28+F28+G28</f>
        <v>14</v>
      </c>
      <c r="I28" s="26"/>
      <c r="J28" s="23">
        <v>737357.57</v>
      </c>
      <c r="K28" s="24">
        <f t="shared" si="25"/>
        <v>140097.94</v>
      </c>
      <c r="L28" s="24">
        <f t="shared" si="18"/>
        <v>877455.51</v>
      </c>
      <c r="M28" s="25">
        <f t="shared" si="26"/>
        <v>877455.51</v>
      </c>
      <c r="O28" s="23">
        <f t="shared" si="27"/>
        <v>769801.3</v>
      </c>
      <c r="P28" s="24">
        <f t="shared" si="19"/>
        <v>146262.25</v>
      </c>
      <c r="Q28" s="24">
        <f t="shared" si="20"/>
        <v>916063.55</v>
      </c>
      <c r="R28" s="25">
        <f t="shared" si="21"/>
        <v>6412444.8499999996</v>
      </c>
      <c r="T28" s="23">
        <f t="shared" si="28"/>
        <v>792895.34</v>
      </c>
      <c r="U28" s="24">
        <f t="shared" si="22"/>
        <v>150650.10999999999</v>
      </c>
      <c r="V28" s="24">
        <f t="shared" si="23"/>
        <v>943545.45</v>
      </c>
      <c r="W28" s="25">
        <f t="shared" si="24"/>
        <v>5661272.7000000002</v>
      </c>
      <c r="Y28" s="25">
        <f t="shared" si="29"/>
        <v>12951173.060000001</v>
      </c>
    </row>
    <row r="29" spans="1:26" ht="46.5" customHeight="1" x14ac:dyDescent="0.2">
      <c r="A29" s="44" t="s">
        <v>25</v>
      </c>
      <c r="B29" s="44"/>
      <c r="C29" s="44"/>
      <c r="D29" s="44"/>
      <c r="E29" s="44"/>
      <c r="F29" s="44"/>
      <c r="G29" s="44"/>
      <c r="H29" s="44"/>
      <c r="I29" s="26"/>
      <c r="J29" s="30"/>
      <c r="K29" s="27"/>
      <c r="L29" s="27"/>
      <c r="M29" s="1">
        <f>ROUND(SUM(M26:M28),2)</f>
        <v>2214518.83</v>
      </c>
      <c r="O29" s="30"/>
      <c r="P29" s="27"/>
      <c r="Q29" s="27"/>
      <c r="R29" s="1">
        <f>SUM(R26:R28)</f>
        <v>23163174.530000001</v>
      </c>
      <c r="T29" s="30"/>
      <c r="U29" s="27"/>
      <c r="V29" s="27"/>
      <c r="W29" s="1">
        <f>ROUND(SUM(W26:W28),2)</f>
        <v>21476753.48</v>
      </c>
      <c r="Y29" s="1">
        <f>SUM(Y26:Y28)</f>
        <v>46854446.840000004</v>
      </c>
    </row>
    <row r="30" spans="1:26" ht="46.5" customHeight="1" x14ac:dyDescent="0.2">
      <c r="A30" s="50" t="s">
        <v>26</v>
      </c>
      <c r="B30" s="50"/>
      <c r="C30" s="50"/>
      <c r="D30" s="50"/>
      <c r="E30" s="50"/>
      <c r="F30" s="50"/>
      <c r="G30" s="50"/>
      <c r="H30" s="50"/>
      <c r="I30" s="26"/>
      <c r="J30" s="30"/>
      <c r="K30" s="26"/>
      <c r="L30" s="30"/>
      <c r="M30" s="2">
        <f>+M29+M23</f>
        <v>4666555.18</v>
      </c>
      <c r="N30" s="30"/>
      <c r="O30" s="27"/>
      <c r="P30" s="27"/>
      <c r="R30" s="2">
        <f>+R29+R23</f>
        <v>73793189.650000006</v>
      </c>
      <c r="S30" s="30"/>
      <c r="T30" s="27"/>
      <c r="U30" s="27"/>
      <c r="W30" s="2">
        <f>+W29+W23</f>
        <v>70988945.560000002</v>
      </c>
      <c r="Y30" s="3">
        <f>+Y29+Y23</f>
        <v>149448690.38999999</v>
      </c>
      <c r="Z30" s="27"/>
    </row>
    <row r="31" spans="1:26" ht="30" customHeight="1" x14ac:dyDescent="0.2">
      <c r="A31" s="51" t="s">
        <v>27</v>
      </c>
      <c r="B31" s="51"/>
      <c r="C31" s="51"/>
      <c r="D31" s="51"/>
      <c r="E31" s="51"/>
      <c r="F31" s="51"/>
      <c r="G31" s="51"/>
      <c r="H31" s="51"/>
      <c r="I31" s="31"/>
      <c r="J31" s="62" t="s">
        <v>2</v>
      </c>
      <c r="K31" s="62"/>
      <c r="L31" s="62"/>
      <c r="M31" s="62"/>
      <c r="N31" s="7"/>
      <c r="O31" s="62" t="s">
        <v>71</v>
      </c>
      <c r="P31" s="62"/>
      <c r="Q31" s="62"/>
      <c r="R31" s="62"/>
      <c r="S31" s="7"/>
      <c r="T31" s="62" t="s">
        <v>72</v>
      </c>
      <c r="U31" s="62"/>
      <c r="V31" s="62"/>
      <c r="W31" s="62"/>
      <c r="X31" s="7"/>
      <c r="Y31" s="13" t="s">
        <v>73</v>
      </c>
    </row>
    <row r="32" spans="1:26" ht="49.5" customHeight="1" x14ac:dyDescent="0.2">
      <c r="A32" s="14" t="s">
        <v>17</v>
      </c>
      <c r="B32" s="52" t="s">
        <v>28</v>
      </c>
      <c r="C32" s="52"/>
      <c r="D32" s="52"/>
      <c r="E32" s="52"/>
      <c r="F32" s="52"/>
      <c r="G32" s="15" t="s">
        <v>29</v>
      </c>
      <c r="H32" s="15" t="s">
        <v>30</v>
      </c>
      <c r="I32" s="26"/>
      <c r="J32" s="15" t="s">
        <v>7</v>
      </c>
      <c r="K32" s="15" t="s">
        <v>8</v>
      </c>
      <c r="L32" s="15" t="s">
        <v>31</v>
      </c>
      <c r="M32" s="15" t="s">
        <v>11</v>
      </c>
      <c r="O32" s="15" t="s">
        <v>7</v>
      </c>
      <c r="P32" s="15" t="s">
        <v>8</v>
      </c>
      <c r="Q32" s="15" t="s">
        <v>31</v>
      </c>
      <c r="R32" s="15" t="s">
        <v>11</v>
      </c>
      <c r="T32" s="15" t="s">
        <v>7</v>
      </c>
      <c r="U32" s="15" t="s">
        <v>8</v>
      </c>
      <c r="V32" s="15" t="s">
        <v>31</v>
      </c>
      <c r="W32" s="15" t="s">
        <v>11</v>
      </c>
      <c r="Y32" s="15" t="s">
        <v>11</v>
      </c>
    </row>
    <row r="33" spans="1:25" ht="44.25" customHeight="1" x14ac:dyDescent="0.2">
      <c r="A33" s="8">
        <v>1</v>
      </c>
      <c r="B33" s="43" t="s">
        <v>32</v>
      </c>
      <c r="C33" s="43"/>
      <c r="D33" s="43"/>
      <c r="E33" s="43"/>
      <c r="F33" s="43"/>
      <c r="G33" s="42" t="s">
        <v>33</v>
      </c>
      <c r="H33" s="32">
        <v>1</v>
      </c>
      <c r="I33" s="31"/>
      <c r="J33" s="23">
        <v>5845.91</v>
      </c>
      <c r="K33" s="24">
        <f>ROUND(J33*19%,2)</f>
        <v>1110.72</v>
      </c>
      <c r="L33" s="24">
        <f>+K33+J33</f>
        <v>6956.63</v>
      </c>
      <c r="M33" s="25">
        <f>ROUND((+L33*H33),2)</f>
        <v>6956.63</v>
      </c>
      <c r="O33" s="23">
        <f>ROUND(J33+(J33*4.4%),2)</f>
        <v>6103.13</v>
      </c>
      <c r="P33" s="24">
        <f t="shared" ref="P33:P61" si="30">ROUND(O33*19%,2)</f>
        <v>1159.5899999999999</v>
      </c>
      <c r="Q33" s="24">
        <f t="shared" ref="Q33:Q61" si="31">ROUND((+P33+O33),2)</f>
        <v>7262.72</v>
      </c>
      <c r="R33" s="25">
        <f>ROUND((+Q33*H33),2)</f>
        <v>7262.72</v>
      </c>
      <c r="T33" s="23">
        <f>ROUND(O33+(O33*3%),2)</f>
        <v>6286.22</v>
      </c>
      <c r="U33" s="24">
        <f>ROUND(T33*19%,2)</f>
        <v>1194.3800000000001</v>
      </c>
      <c r="V33" s="24">
        <f>ROUND((+U33+T33),2)</f>
        <v>7480.6</v>
      </c>
      <c r="W33" s="25">
        <f>ROUND((+V33*H33),2)</f>
        <v>7480.6</v>
      </c>
      <c r="Y33" s="25">
        <f>+W33+R33+M33</f>
        <v>21699.95</v>
      </c>
    </row>
    <row r="34" spans="1:25" ht="44.25" customHeight="1" x14ac:dyDescent="0.2">
      <c r="A34" s="8">
        <v>2</v>
      </c>
      <c r="B34" s="43" t="s">
        <v>34</v>
      </c>
      <c r="C34" s="43"/>
      <c r="D34" s="43"/>
      <c r="E34" s="43"/>
      <c r="F34" s="43"/>
      <c r="G34" s="42" t="s">
        <v>33</v>
      </c>
      <c r="H34" s="32">
        <v>1</v>
      </c>
      <c r="I34" s="31"/>
      <c r="J34" s="23">
        <v>28093.19</v>
      </c>
      <c r="K34" s="24">
        <f t="shared" ref="K34:K61" si="32">ROUND(J34*19%,2)</f>
        <v>5337.71</v>
      </c>
      <c r="L34" s="24">
        <f t="shared" ref="L34:L61" si="33">+K34+J34</f>
        <v>33430.9</v>
      </c>
      <c r="M34" s="25">
        <f t="shared" ref="M34:M61" si="34">ROUND((+L34*H34),2)</f>
        <v>33430.9</v>
      </c>
      <c r="O34" s="23">
        <f t="shared" ref="O34:O61" si="35">ROUND(J34+(J34*4.4%),2)</f>
        <v>29329.29</v>
      </c>
      <c r="P34" s="24">
        <f t="shared" si="30"/>
        <v>5572.57</v>
      </c>
      <c r="Q34" s="24">
        <f t="shared" si="31"/>
        <v>34901.86</v>
      </c>
      <c r="R34" s="25">
        <f t="shared" ref="R34:R61" si="36">ROUND((+Q34*H34),2)</f>
        <v>34901.86</v>
      </c>
      <c r="T34" s="23">
        <f t="shared" ref="T34:T61" si="37">ROUND(O34+(O34*3%),2)</f>
        <v>30209.17</v>
      </c>
      <c r="U34" s="24">
        <f t="shared" ref="U34:U61" si="38">ROUND(T34*19%,2)</f>
        <v>5739.74</v>
      </c>
      <c r="V34" s="24">
        <f t="shared" ref="V34:V61" si="39">ROUND((+U34+T34),2)</f>
        <v>35948.910000000003</v>
      </c>
      <c r="W34" s="25">
        <f t="shared" ref="W34:W61" si="40">ROUND((+V34*H34),2)</f>
        <v>35948.910000000003</v>
      </c>
      <c r="Y34" s="25">
        <f t="shared" ref="Y34:Y60" si="41">+W34+R34+M34</f>
        <v>104281.67000000001</v>
      </c>
    </row>
    <row r="35" spans="1:25" ht="44.25" customHeight="1" x14ac:dyDescent="0.2">
      <c r="A35" s="8">
        <v>3</v>
      </c>
      <c r="B35" s="43" t="s">
        <v>35</v>
      </c>
      <c r="C35" s="43"/>
      <c r="D35" s="43"/>
      <c r="E35" s="43"/>
      <c r="F35" s="43"/>
      <c r="G35" s="42" t="s">
        <v>33</v>
      </c>
      <c r="H35" s="32">
        <v>1</v>
      </c>
      <c r="I35" s="31"/>
      <c r="J35" s="23">
        <v>251418.26</v>
      </c>
      <c r="K35" s="24">
        <f t="shared" si="32"/>
        <v>47769.47</v>
      </c>
      <c r="L35" s="24">
        <f t="shared" si="33"/>
        <v>299187.73</v>
      </c>
      <c r="M35" s="25">
        <f t="shared" si="34"/>
        <v>299187.73</v>
      </c>
      <c r="O35" s="23">
        <f t="shared" si="35"/>
        <v>262480.65999999997</v>
      </c>
      <c r="P35" s="24">
        <f t="shared" si="30"/>
        <v>49871.33</v>
      </c>
      <c r="Q35" s="24">
        <f t="shared" si="31"/>
        <v>312351.99</v>
      </c>
      <c r="R35" s="25">
        <f t="shared" si="36"/>
        <v>312351.99</v>
      </c>
      <c r="T35" s="23">
        <f t="shared" si="37"/>
        <v>270355.08</v>
      </c>
      <c r="U35" s="24">
        <f t="shared" si="38"/>
        <v>51367.47</v>
      </c>
      <c r="V35" s="24">
        <f t="shared" si="39"/>
        <v>321722.55</v>
      </c>
      <c r="W35" s="25">
        <f t="shared" si="40"/>
        <v>321722.55</v>
      </c>
      <c r="Y35" s="25">
        <f t="shared" si="41"/>
        <v>933262.27</v>
      </c>
    </row>
    <row r="36" spans="1:25" ht="58.5" customHeight="1" x14ac:dyDescent="0.2">
      <c r="A36" s="8">
        <v>4</v>
      </c>
      <c r="B36" s="43" t="s">
        <v>36</v>
      </c>
      <c r="C36" s="43"/>
      <c r="D36" s="43"/>
      <c r="E36" s="43"/>
      <c r="F36" s="43"/>
      <c r="G36" s="42" t="s">
        <v>37</v>
      </c>
      <c r="H36" s="32">
        <v>1</v>
      </c>
      <c r="I36" s="31"/>
      <c r="J36" s="23">
        <v>1033134.31</v>
      </c>
      <c r="K36" s="24">
        <f t="shared" si="32"/>
        <v>196295.52</v>
      </c>
      <c r="L36" s="24">
        <f t="shared" si="33"/>
        <v>1229429.83</v>
      </c>
      <c r="M36" s="25">
        <f t="shared" si="34"/>
        <v>1229429.83</v>
      </c>
      <c r="O36" s="23">
        <f t="shared" si="35"/>
        <v>1078592.22</v>
      </c>
      <c r="P36" s="24">
        <f t="shared" si="30"/>
        <v>204932.52</v>
      </c>
      <c r="Q36" s="24">
        <f t="shared" si="31"/>
        <v>1283524.74</v>
      </c>
      <c r="R36" s="25">
        <f t="shared" si="36"/>
        <v>1283524.74</v>
      </c>
      <c r="T36" s="23">
        <f t="shared" si="37"/>
        <v>1110949.99</v>
      </c>
      <c r="U36" s="24">
        <f t="shared" si="38"/>
        <v>211080.5</v>
      </c>
      <c r="V36" s="24">
        <f t="shared" si="39"/>
        <v>1322030.49</v>
      </c>
      <c r="W36" s="25">
        <f t="shared" si="40"/>
        <v>1322030.49</v>
      </c>
      <c r="Y36" s="25">
        <f t="shared" si="41"/>
        <v>3834985.06</v>
      </c>
    </row>
    <row r="37" spans="1:25" ht="44.25" customHeight="1" x14ac:dyDescent="0.2">
      <c r="A37" s="8">
        <v>5</v>
      </c>
      <c r="B37" s="43" t="s">
        <v>38</v>
      </c>
      <c r="C37" s="43"/>
      <c r="D37" s="43"/>
      <c r="E37" s="43"/>
      <c r="F37" s="43"/>
      <c r="G37" s="42" t="s">
        <v>33</v>
      </c>
      <c r="H37" s="32">
        <v>1</v>
      </c>
      <c r="I37" s="31"/>
      <c r="J37" s="23">
        <v>306184.19</v>
      </c>
      <c r="K37" s="24">
        <f t="shared" si="32"/>
        <v>58175</v>
      </c>
      <c r="L37" s="24">
        <f t="shared" si="33"/>
        <v>364359.19</v>
      </c>
      <c r="M37" s="25">
        <f t="shared" si="34"/>
        <v>364359.19</v>
      </c>
      <c r="O37" s="23">
        <f t="shared" si="35"/>
        <v>319656.28999999998</v>
      </c>
      <c r="P37" s="24">
        <f t="shared" si="30"/>
        <v>60734.7</v>
      </c>
      <c r="Q37" s="24">
        <f t="shared" si="31"/>
        <v>380390.99</v>
      </c>
      <c r="R37" s="25">
        <f t="shared" si="36"/>
        <v>380390.99</v>
      </c>
      <c r="T37" s="23">
        <f t="shared" si="37"/>
        <v>329245.98</v>
      </c>
      <c r="U37" s="24">
        <f t="shared" si="38"/>
        <v>62556.74</v>
      </c>
      <c r="V37" s="24">
        <f t="shared" si="39"/>
        <v>391802.72</v>
      </c>
      <c r="W37" s="25">
        <f t="shared" si="40"/>
        <v>391802.72</v>
      </c>
      <c r="Y37" s="25">
        <f t="shared" si="41"/>
        <v>1136552.8999999999</v>
      </c>
    </row>
    <row r="38" spans="1:25" ht="44.25" customHeight="1" x14ac:dyDescent="0.2">
      <c r="A38" s="8">
        <v>6</v>
      </c>
      <c r="B38" s="43" t="s">
        <v>39</v>
      </c>
      <c r="C38" s="43"/>
      <c r="D38" s="43"/>
      <c r="E38" s="43"/>
      <c r="F38" s="43"/>
      <c r="G38" s="42" t="s">
        <v>40</v>
      </c>
      <c r="H38" s="32">
        <v>1</v>
      </c>
      <c r="I38" s="31"/>
      <c r="J38" s="23">
        <v>33939.089999999997</v>
      </c>
      <c r="K38" s="24">
        <f t="shared" si="32"/>
        <v>6448.43</v>
      </c>
      <c r="L38" s="24">
        <f t="shared" si="33"/>
        <v>40387.519999999997</v>
      </c>
      <c r="M38" s="25">
        <f t="shared" si="34"/>
        <v>40387.519999999997</v>
      </c>
      <c r="O38" s="23">
        <f t="shared" si="35"/>
        <v>35432.410000000003</v>
      </c>
      <c r="P38" s="24">
        <f t="shared" si="30"/>
        <v>6732.16</v>
      </c>
      <c r="Q38" s="24">
        <f t="shared" si="31"/>
        <v>42164.57</v>
      </c>
      <c r="R38" s="25">
        <f t="shared" si="36"/>
        <v>42164.57</v>
      </c>
      <c r="T38" s="23">
        <f t="shared" si="37"/>
        <v>36495.379999999997</v>
      </c>
      <c r="U38" s="24">
        <f t="shared" si="38"/>
        <v>6934.12</v>
      </c>
      <c r="V38" s="24">
        <f t="shared" si="39"/>
        <v>43429.5</v>
      </c>
      <c r="W38" s="25">
        <f t="shared" si="40"/>
        <v>43429.5</v>
      </c>
      <c r="Y38" s="25">
        <f t="shared" si="41"/>
        <v>125981.59</v>
      </c>
    </row>
    <row r="39" spans="1:25" ht="44.25" customHeight="1" x14ac:dyDescent="0.2">
      <c r="A39" s="8">
        <v>7</v>
      </c>
      <c r="B39" s="43" t="s">
        <v>41</v>
      </c>
      <c r="C39" s="43"/>
      <c r="D39" s="43"/>
      <c r="E39" s="43"/>
      <c r="F39" s="43"/>
      <c r="G39" s="42" t="s">
        <v>33</v>
      </c>
      <c r="H39" s="32">
        <v>1</v>
      </c>
      <c r="I39" s="31"/>
      <c r="J39" s="23">
        <v>325426.43</v>
      </c>
      <c r="K39" s="24">
        <f t="shared" si="32"/>
        <v>61831.02</v>
      </c>
      <c r="L39" s="24">
        <f t="shared" si="33"/>
        <v>387257.45</v>
      </c>
      <c r="M39" s="25">
        <f t="shared" si="34"/>
        <v>387257.45</v>
      </c>
      <c r="O39" s="23">
        <f t="shared" si="35"/>
        <v>339745.19</v>
      </c>
      <c r="P39" s="24">
        <f t="shared" si="30"/>
        <v>64551.59</v>
      </c>
      <c r="Q39" s="24">
        <f t="shared" si="31"/>
        <v>404296.78</v>
      </c>
      <c r="R39" s="25">
        <f t="shared" si="36"/>
        <v>404296.78</v>
      </c>
      <c r="T39" s="23">
        <f t="shared" si="37"/>
        <v>349937.55</v>
      </c>
      <c r="U39" s="24">
        <f t="shared" si="38"/>
        <v>66488.13</v>
      </c>
      <c r="V39" s="24">
        <f t="shared" si="39"/>
        <v>416425.68</v>
      </c>
      <c r="W39" s="25">
        <f t="shared" si="40"/>
        <v>416425.68</v>
      </c>
      <c r="Y39" s="25">
        <f t="shared" si="41"/>
        <v>1207979.9099999999</v>
      </c>
    </row>
    <row r="40" spans="1:25" ht="44.25" customHeight="1" x14ac:dyDescent="0.2">
      <c r="A40" s="8">
        <v>8</v>
      </c>
      <c r="B40" s="43" t="s">
        <v>42</v>
      </c>
      <c r="C40" s="43"/>
      <c r="D40" s="43"/>
      <c r="E40" s="43"/>
      <c r="F40" s="43"/>
      <c r="G40" s="42" t="s">
        <v>33</v>
      </c>
      <c r="H40" s="32">
        <v>1</v>
      </c>
      <c r="I40" s="31"/>
      <c r="J40" s="23">
        <v>8456.3700000000008</v>
      </c>
      <c r="K40" s="24">
        <f t="shared" si="32"/>
        <v>1606.71</v>
      </c>
      <c r="L40" s="24">
        <f t="shared" si="33"/>
        <v>10063.080000000002</v>
      </c>
      <c r="M40" s="25">
        <f t="shared" si="34"/>
        <v>10063.08</v>
      </c>
      <c r="O40" s="23">
        <f t="shared" si="35"/>
        <v>8828.4500000000007</v>
      </c>
      <c r="P40" s="24">
        <f t="shared" si="30"/>
        <v>1677.41</v>
      </c>
      <c r="Q40" s="24">
        <f t="shared" si="31"/>
        <v>10505.86</v>
      </c>
      <c r="R40" s="25">
        <f t="shared" si="36"/>
        <v>10505.86</v>
      </c>
      <c r="T40" s="23">
        <f t="shared" si="37"/>
        <v>9093.2999999999993</v>
      </c>
      <c r="U40" s="24">
        <f t="shared" si="38"/>
        <v>1727.73</v>
      </c>
      <c r="V40" s="24">
        <f t="shared" si="39"/>
        <v>10821.03</v>
      </c>
      <c r="W40" s="25">
        <f t="shared" si="40"/>
        <v>10821.03</v>
      </c>
      <c r="Y40" s="25">
        <f t="shared" si="41"/>
        <v>31389.97</v>
      </c>
    </row>
    <row r="41" spans="1:25" ht="44.25" customHeight="1" x14ac:dyDescent="0.2">
      <c r="A41" s="8">
        <v>9</v>
      </c>
      <c r="B41" s="43" t="s">
        <v>43</v>
      </c>
      <c r="C41" s="43"/>
      <c r="D41" s="43"/>
      <c r="E41" s="43"/>
      <c r="F41" s="43"/>
      <c r="G41" s="42" t="s">
        <v>33</v>
      </c>
      <c r="H41" s="32">
        <v>1</v>
      </c>
      <c r="I41" s="31"/>
      <c r="J41" s="23">
        <v>83995.47</v>
      </c>
      <c r="K41" s="24">
        <f t="shared" si="32"/>
        <v>15959.14</v>
      </c>
      <c r="L41" s="24">
        <f t="shared" si="33"/>
        <v>99954.61</v>
      </c>
      <c r="M41" s="25">
        <f t="shared" si="34"/>
        <v>99954.61</v>
      </c>
      <c r="O41" s="23">
        <f t="shared" si="35"/>
        <v>87691.27</v>
      </c>
      <c r="P41" s="24">
        <f t="shared" si="30"/>
        <v>16661.34</v>
      </c>
      <c r="Q41" s="24">
        <f t="shared" si="31"/>
        <v>104352.61</v>
      </c>
      <c r="R41" s="25">
        <f t="shared" si="36"/>
        <v>104352.61</v>
      </c>
      <c r="T41" s="23">
        <f t="shared" si="37"/>
        <v>90322.01</v>
      </c>
      <c r="U41" s="24">
        <f t="shared" si="38"/>
        <v>17161.18</v>
      </c>
      <c r="V41" s="24">
        <f t="shared" si="39"/>
        <v>107483.19</v>
      </c>
      <c r="W41" s="25">
        <f t="shared" si="40"/>
        <v>107483.19</v>
      </c>
      <c r="Y41" s="25">
        <f t="shared" si="41"/>
        <v>311790.40999999997</v>
      </c>
    </row>
    <row r="42" spans="1:25" ht="44.25" customHeight="1" x14ac:dyDescent="0.2">
      <c r="A42" s="8">
        <v>10</v>
      </c>
      <c r="B42" s="43" t="s">
        <v>77</v>
      </c>
      <c r="C42" s="43"/>
      <c r="D42" s="43"/>
      <c r="E42" s="43"/>
      <c r="F42" s="43"/>
      <c r="G42" s="42" t="s">
        <v>33</v>
      </c>
      <c r="H42" s="32">
        <v>1</v>
      </c>
      <c r="I42" s="31"/>
      <c r="J42" s="23">
        <v>837113.87</v>
      </c>
      <c r="K42" s="24">
        <f t="shared" si="32"/>
        <v>159051.64000000001</v>
      </c>
      <c r="L42" s="24">
        <f t="shared" si="33"/>
        <v>996165.51</v>
      </c>
      <c r="M42" s="25">
        <f t="shared" si="34"/>
        <v>996165.51</v>
      </c>
      <c r="O42" s="23">
        <f t="shared" si="35"/>
        <v>873946.88</v>
      </c>
      <c r="P42" s="24">
        <f t="shared" si="30"/>
        <v>166049.91</v>
      </c>
      <c r="Q42" s="24">
        <f t="shared" si="31"/>
        <v>1039996.79</v>
      </c>
      <c r="R42" s="25">
        <f t="shared" si="36"/>
        <v>1039996.79</v>
      </c>
      <c r="T42" s="23">
        <f t="shared" si="37"/>
        <v>900165.29</v>
      </c>
      <c r="U42" s="24">
        <f t="shared" si="38"/>
        <v>171031.41</v>
      </c>
      <c r="V42" s="24">
        <f t="shared" si="39"/>
        <v>1071196.7</v>
      </c>
      <c r="W42" s="25">
        <f t="shared" si="40"/>
        <v>1071196.7</v>
      </c>
      <c r="Y42" s="25">
        <f t="shared" si="41"/>
        <v>3107359</v>
      </c>
    </row>
    <row r="43" spans="1:25" ht="44.25" customHeight="1" x14ac:dyDescent="0.2">
      <c r="A43" s="8">
        <v>11</v>
      </c>
      <c r="B43" s="43" t="s">
        <v>44</v>
      </c>
      <c r="C43" s="43"/>
      <c r="D43" s="43"/>
      <c r="E43" s="43"/>
      <c r="F43" s="43"/>
      <c r="G43" s="42" t="s">
        <v>33</v>
      </c>
      <c r="H43" s="32">
        <v>1</v>
      </c>
      <c r="I43" s="31"/>
      <c r="J43" s="23">
        <v>481277.33</v>
      </c>
      <c r="K43" s="24">
        <f t="shared" si="32"/>
        <v>91442.69</v>
      </c>
      <c r="L43" s="24">
        <f t="shared" si="33"/>
        <v>572720.02</v>
      </c>
      <c r="M43" s="25">
        <f t="shared" si="34"/>
        <v>572720.02</v>
      </c>
      <c r="O43" s="23">
        <f t="shared" si="35"/>
        <v>502453.53</v>
      </c>
      <c r="P43" s="24">
        <f t="shared" si="30"/>
        <v>95466.17</v>
      </c>
      <c r="Q43" s="24">
        <f t="shared" si="31"/>
        <v>597919.69999999995</v>
      </c>
      <c r="R43" s="25">
        <f t="shared" si="36"/>
        <v>597919.69999999995</v>
      </c>
      <c r="T43" s="23">
        <f t="shared" si="37"/>
        <v>517527.14</v>
      </c>
      <c r="U43" s="24">
        <f t="shared" si="38"/>
        <v>98330.16</v>
      </c>
      <c r="V43" s="24">
        <f t="shared" si="39"/>
        <v>615857.30000000005</v>
      </c>
      <c r="W43" s="25">
        <f t="shared" si="40"/>
        <v>615857.30000000005</v>
      </c>
      <c r="Y43" s="25">
        <f t="shared" si="41"/>
        <v>1786497.02</v>
      </c>
    </row>
    <row r="44" spans="1:25" ht="44.25" customHeight="1" x14ac:dyDescent="0.2">
      <c r="A44" s="8">
        <v>12</v>
      </c>
      <c r="B44" s="43" t="s">
        <v>45</v>
      </c>
      <c r="C44" s="43"/>
      <c r="D44" s="43"/>
      <c r="E44" s="43"/>
      <c r="F44" s="43"/>
      <c r="G44" s="42" t="s">
        <v>33</v>
      </c>
      <c r="H44" s="32">
        <v>1</v>
      </c>
      <c r="I44" s="31"/>
      <c r="J44" s="23">
        <v>422818.26</v>
      </c>
      <c r="K44" s="24">
        <f t="shared" si="32"/>
        <v>80335.47</v>
      </c>
      <c r="L44" s="24">
        <f t="shared" si="33"/>
        <v>503153.73</v>
      </c>
      <c r="M44" s="25">
        <f t="shared" si="34"/>
        <v>503153.73</v>
      </c>
      <c r="O44" s="23">
        <f t="shared" si="35"/>
        <v>441422.26</v>
      </c>
      <c r="P44" s="24">
        <f t="shared" si="30"/>
        <v>83870.23</v>
      </c>
      <c r="Q44" s="24">
        <f t="shared" si="31"/>
        <v>525292.49</v>
      </c>
      <c r="R44" s="25">
        <f t="shared" si="36"/>
        <v>525292.49</v>
      </c>
      <c r="T44" s="23">
        <f t="shared" si="37"/>
        <v>454664.93</v>
      </c>
      <c r="U44" s="24">
        <f t="shared" si="38"/>
        <v>86386.34</v>
      </c>
      <c r="V44" s="24">
        <f t="shared" si="39"/>
        <v>541051.27</v>
      </c>
      <c r="W44" s="25">
        <f t="shared" si="40"/>
        <v>541051.27</v>
      </c>
      <c r="Y44" s="25">
        <f t="shared" si="41"/>
        <v>1569497.49</v>
      </c>
    </row>
    <row r="45" spans="1:25" ht="44.25" customHeight="1" x14ac:dyDescent="0.2">
      <c r="A45" s="8">
        <v>13</v>
      </c>
      <c r="B45" s="43" t="s">
        <v>46</v>
      </c>
      <c r="C45" s="43"/>
      <c r="D45" s="43"/>
      <c r="E45" s="43"/>
      <c r="F45" s="43"/>
      <c r="G45" s="42" t="s">
        <v>40</v>
      </c>
      <c r="H45" s="32">
        <v>1</v>
      </c>
      <c r="I45" s="31"/>
      <c r="J45" s="23">
        <v>253122.77</v>
      </c>
      <c r="K45" s="24">
        <f t="shared" si="32"/>
        <v>48093.33</v>
      </c>
      <c r="L45" s="24">
        <f t="shared" si="33"/>
        <v>301216.09999999998</v>
      </c>
      <c r="M45" s="25">
        <f t="shared" si="34"/>
        <v>301216.09999999998</v>
      </c>
      <c r="O45" s="23">
        <f t="shared" si="35"/>
        <v>264260.17</v>
      </c>
      <c r="P45" s="24">
        <f t="shared" si="30"/>
        <v>50209.43</v>
      </c>
      <c r="Q45" s="24">
        <f t="shared" si="31"/>
        <v>314469.59999999998</v>
      </c>
      <c r="R45" s="25">
        <f t="shared" si="36"/>
        <v>314469.59999999998</v>
      </c>
      <c r="T45" s="23">
        <f t="shared" si="37"/>
        <v>272187.98</v>
      </c>
      <c r="U45" s="24">
        <f t="shared" si="38"/>
        <v>51715.72</v>
      </c>
      <c r="V45" s="24">
        <f t="shared" si="39"/>
        <v>323903.7</v>
      </c>
      <c r="W45" s="25">
        <f t="shared" si="40"/>
        <v>323903.7</v>
      </c>
      <c r="Y45" s="25">
        <f t="shared" si="41"/>
        <v>939589.4</v>
      </c>
    </row>
    <row r="46" spans="1:25" ht="44.25" customHeight="1" x14ac:dyDescent="0.2">
      <c r="A46" s="8">
        <v>14</v>
      </c>
      <c r="B46" s="43" t="s">
        <v>47</v>
      </c>
      <c r="C46" s="43"/>
      <c r="D46" s="43"/>
      <c r="E46" s="43"/>
      <c r="F46" s="43"/>
      <c r="G46" s="42" t="s">
        <v>37</v>
      </c>
      <c r="H46" s="32">
        <v>1</v>
      </c>
      <c r="I46" s="31"/>
      <c r="J46" s="23">
        <v>891090.52</v>
      </c>
      <c r="K46" s="24">
        <f t="shared" si="32"/>
        <v>169307.2</v>
      </c>
      <c r="L46" s="24">
        <f t="shared" si="33"/>
        <v>1060397.72</v>
      </c>
      <c r="M46" s="25">
        <f t="shared" si="34"/>
        <v>1060397.72</v>
      </c>
      <c r="O46" s="23">
        <f t="shared" si="35"/>
        <v>930298.5</v>
      </c>
      <c r="P46" s="24">
        <f t="shared" si="30"/>
        <v>176756.72</v>
      </c>
      <c r="Q46" s="24">
        <f t="shared" si="31"/>
        <v>1107055.22</v>
      </c>
      <c r="R46" s="25">
        <f t="shared" si="36"/>
        <v>1107055.22</v>
      </c>
      <c r="T46" s="23">
        <f t="shared" si="37"/>
        <v>958207.46</v>
      </c>
      <c r="U46" s="24">
        <f t="shared" si="38"/>
        <v>182059.42</v>
      </c>
      <c r="V46" s="24">
        <f t="shared" si="39"/>
        <v>1140266.8799999999</v>
      </c>
      <c r="W46" s="25">
        <f t="shared" si="40"/>
        <v>1140266.8799999999</v>
      </c>
      <c r="Y46" s="25">
        <f t="shared" si="41"/>
        <v>3307719.8199999994</v>
      </c>
    </row>
    <row r="47" spans="1:25" ht="44.25" customHeight="1" x14ac:dyDescent="0.2">
      <c r="A47" s="8">
        <v>15</v>
      </c>
      <c r="B47" s="43" t="s">
        <v>48</v>
      </c>
      <c r="C47" s="43"/>
      <c r="D47" s="43"/>
      <c r="E47" s="43"/>
      <c r="F47" s="43"/>
      <c r="G47" s="42" t="s">
        <v>49</v>
      </c>
      <c r="H47" s="32">
        <v>1</v>
      </c>
      <c r="I47" s="31"/>
      <c r="J47" s="23">
        <v>1009650.23</v>
      </c>
      <c r="K47" s="24">
        <f t="shared" si="32"/>
        <v>191833.54</v>
      </c>
      <c r="L47" s="24">
        <f t="shared" si="33"/>
        <v>1201483.77</v>
      </c>
      <c r="M47" s="25">
        <f t="shared" si="34"/>
        <v>1201483.77</v>
      </c>
      <c r="O47" s="23">
        <f t="shared" si="35"/>
        <v>1054074.8400000001</v>
      </c>
      <c r="P47" s="24">
        <f t="shared" si="30"/>
        <v>200274.22</v>
      </c>
      <c r="Q47" s="24">
        <f t="shared" si="31"/>
        <v>1254349.06</v>
      </c>
      <c r="R47" s="25">
        <f t="shared" si="36"/>
        <v>1254349.06</v>
      </c>
      <c r="T47" s="23">
        <f t="shared" si="37"/>
        <v>1085697.0900000001</v>
      </c>
      <c r="U47" s="24">
        <f t="shared" si="38"/>
        <v>206282.45</v>
      </c>
      <c r="V47" s="24">
        <f t="shared" si="39"/>
        <v>1291979.54</v>
      </c>
      <c r="W47" s="25">
        <f t="shared" si="40"/>
        <v>1291979.54</v>
      </c>
      <c r="Y47" s="25">
        <f t="shared" si="41"/>
        <v>3747812.37</v>
      </c>
    </row>
    <row r="48" spans="1:25" ht="44.25" customHeight="1" x14ac:dyDescent="0.2">
      <c r="A48" s="8">
        <v>16</v>
      </c>
      <c r="B48" s="43" t="s">
        <v>50</v>
      </c>
      <c r="C48" s="43"/>
      <c r="D48" s="43"/>
      <c r="E48" s="43"/>
      <c r="F48" s="43"/>
      <c r="G48" s="42" t="s">
        <v>33</v>
      </c>
      <c r="H48" s="32">
        <v>1</v>
      </c>
      <c r="I48" s="31"/>
      <c r="J48" s="23">
        <v>364359.17</v>
      </c>
      <c r="K48" s="24">
        <f t="shared" si="32"/>
        <v>69228.240000000005</v>
      </c>
      <c r="L48" s="24">
        <f t="shared" si="33"/>
        <v>433587.41</v>
      </c>
      <c r="M48" s="25">
        <f t="shared" si="34"/>
        <v>433587.41</v>
      </c>
      <c r="O48" s="23">
        <f t="shared" si="35"/>
        <v>380390.97</v>
      </c>
      <c r="P48" s="24">
        <f t="shared" si="30"/>
        <v>72274.28</v>
      </c>
      <c r="Q48" s="24">
        <f t="shared" si="31"/>
        <v>452665.25</v>
      </c>
      <c r="R48" s="25">
        <f t="shared" si="36"/>
        <v>452665.25</v>
      </c>
      <c r="T48" s="23">
        <f t="shared" si="37"/>
        <v>391802.7</v>
      </c>
      <c r="U48" s="24">
        <f t="shared" si="38"/>
        <v>74442.509999999995</v>
      </c>
      <c r="V48" s="24">
        <f t="shared" si="39"/>
        <v>466245.21</v>
      </c>
      <c r="W48" s="25">
        <f t="shared" si="40"/>
        <v>466245.21</v>
      </c>
      <c r="Y48" s="25">
        <f t="shared" si="41"/>
        <v>1352497.8699999999</v>
      </c>
    </row>
    <row r="49" spans="1:25" ht="44.25" customHeight="1" x14ac:dyDescent="0.2">
      <c r="A49" s="8">
        <v>17</v>
      </c>
      <c r="B49" s="43" t="s">
        <v>51</v>
      </c>
      <c r="C49" s="43"/>
      <c r="D49" s="43"/>
      <c r="E49" s="43"/>
      <c r="F49" s="43"/>
      <c r="G49" s="42" t="s">
        <v>33</v>
      </c>
      <c r="H49" s="32">
        <v>1</v>
      </c>
      <c r="I49" s="31"/>
      <c r="J49" s="23">
        <v>837113.87</v>
      </c>
      <c r="K49" s="24">
        <f t="shared" si="32"/>
        <v>159051.64000000001</v>
      </c>
      <c r="L49" s="24">
        <f t="shared" si="33"/>
        <v>996165.51</v>
      </c>
      <c r="M49" s="25">
        <f t="shared" si="34"/>
        <v>996165.51</v>
      </c>
      <c r="O49" s="23">
        <f t="shared" si="35"/>
        <v>873946.88</v>
      </c>
      <c r="P49" s="24">
        <f t="shared" si="30"/>
        <v>166049.91</v>
      </c>
      <c r="Q49" s="24">
        <f t="shared" si="31"/>
        <v>1039996.79</v>
      </c>
      <c r="R49" s="25">
        <f t="shared" si="36"/>
        <v>1039996.79</v>
      </c>
      <c r="T49" s="23">
        <f t="shared" si="37"/>
        <v>900165.29</v>
      </c>
      <c r="U49" s="24">
        <f t="shared" si="38"/>
        <v>171031.41</v>
      </c>
      <c r="V49" s="24">
        <f t="shared" si="39"/>
        <v>1071196.7</v>
      </c>
      <c r="W49" s="25">
        <f t="shared" si="40"/>
        <v>1071196.7</v>
      </c>
      <c r="Y49" s="25">
        <f t="shared" si="41"/>
        <v>3107359</v>
      </c>
    </row>
    <row r="50" spans="1:25" ht="44.25" customHeight="1" x14ac:dyDescent="0.2">
      <c r="A50" s="8">
        <v>18</v>
      </c>
      <c r="B50" s="43" t="s">
        <v>52</v>
      </c>
      <c r="C50" s="43"/>
      <c r="D50" s="43"/>
      <c r="E50" s="43"/>
      <c r="F50" s="43"/>
      <c r="G50" s="42" t="s">
        <v>33</v>
      </c>
      <c r="H50" s="32">
        <v>1</v>
      </c>
      <c r="I50" s="31"/>
      <c r="J50" s="23">
        <v>30649.97</v>
      </c>
      <c r="K50" s="24">
        <f t="shared" si="32"/>
        <v>5823.49</v>
      </c>
      <c r="L50" s="24">
        <f t="shared" si="33"/>
        <v>36473.46</v>
      </c>
      <c r="M50" s="25">
        <f t="shared" si="34"/>
        <v>36473.46</v>
      </c>
      <c r="O50" s="23">
        <f t="shared" si="35"/>
        <v>31998.57</v>
      </c>
      <c r="P50" s="24">
        <f t="shared" si="30"/>
        <v>6079.73</v>
      </c>
      <c r="Q50" s="24">
        <f t="shared" si="31"/>
        <v>38078.300000000003</v>
      </c>
      <c r="R50" s="25">
        <f t="shared" si="36"/>
        <v>38078.300000000003</v>
      </c>
      <c r="T50" s="23">
        <f t="shared" si="37"/>
        <v>32958.53</v>
      </c>
      <c r="U50" s="24">
        <f t="shared" si="38"/>
        <v>6262.12</v>
      </c>
      <c r="V50" s="24">
        <f t="shared" si="39"/>
        <v>39220.65</v>
      </c>
      <c r="W50" s="25">
        <f t="shared" si="40"/>
        <v>39220.65</v>
      </c>
      <c r="Y50" s="25">
        <f t="shared" si="41"/>
        <v>113772.41</v>
      </c>
    </row>
    <row r="51" spans="1:25" ht="44.25" customHeight="1" x14ac:dyDescent="0.2">
      <c r="A51" s="8">
        <v>19</v>
      </c>
      <c r="B51" s="43" t="s">
        <v>53</v>
      </c>
      <c r="C51" s="43"/>
      <c r="D51" s="43"/>
      <c r="E51" s="43"/>
      <c r="F51" s="43"/>
      <c r="G51" s="42" t="s">
        <v>33</v>
      </c>
      <c r="H51" s="32">
        <v>1</v>
      </c>
      <c r="I51" s="31"/>
      <c r="J51" s="23">
        <v>5732.28</v>
      </c>
      <c r="K51" s="24">
        <f t="shared" si="32"/>
        <v>1089.1300000000001</v>
      </c>
      <c r="L51" s="24">
        <f t="shared" si="33"/>
        <v>6821.41</v>
      </c>
      <c r="M51" s="25">
        <f t="shared" si="34"/>
        <v>6821.41</v>
      </c>
      <c r="O51" s="23">
        <f t="shared" si="35"/>
        <v>5984.5</v>
      </c>
      <c r="P51" s="24">
        <f t="shared" si="30"/>
        <v>1137.06</v>
      </c>
      <c r="Q51" s="24">
        <f t="shared" si="31"/>
        <v>7121.56</v>
      </c>
      <c r="R51" s="25">
        <f t="shared" si="36"/>
        <v>7121.56</v>
      </c>
      <c r="T51" s="23">
        <f t="shared" si="37"/>
        <v>6164.04</v>
      </c>
      <c r="U51" s="24">
        <f t="shared" si="38"/>
        <v>1171.17</v>
      </c>
      <c r="V51" s="24">
        <f t="shared" si="39"/>
        <v>7335.21</v>
      </c>
      <c r="W51" s="25">
        <f t="shared" si="40"/>
        <v>7335.21</v>
      </c>
      <c r="Y51" s="25">
        <f t="shared" si="41"/>
        <v>21278.18</v>
      </c>
    </row>
    <row r="52" spans="1:25" ht="44.25" customHeight="1" x14ac:dyDescent="0.2">
      <c r="A52" s="8">
        <v>20</v>
      </c>
      <c r="B52" s="43" t="s">
        <v>54</v>
      </c>
      <c r="C52" s="43"/>
      <c r="D52" s="43"/>
      <c r="E52" s="43"/>
      <c r="F52" s="43"/>
      <c r="G52" s="42" t="s">
        <v>33</v>
      </c>
      <c r="H52" s="32">
        <v>1</v>
      </c>
      <c r="I52" s="31"/>
      <c r="J52" s="23">
        <v>6844.64</v>
      </c>
      <c r="K52" s="24">
        <f t="shared" si="32"/>
        <v>1300.48</v>
      </c>
      <c r="L52" s="24">
        <f t="shared" si="33"/>
        <v>8145.1200000000008</v>
      </c>
      <c r="M52" s="25">
        <f t="shared" si="34"/>
        <v>8145.12</v>
      </c>
      <c r="O52" s="23">
        <f t="shared" si="35"/>
        <v>7145.8</v>
      </c>
      <c r="P52" s="24">
        <f t="shared" si="30"/>
        <v>1357.7</v>
      </c>
      <c r="Q52" s="24">
        <f t="shared" si="31"/>
        <v>8503.5</v>
      </c>
      <c r="R52" s="25">
        <f t="shared" si="36"/>
        <v>8503.5</v>
      </c>
      <c r="T52" s="23">
        <f t="shared" si="37"/>
        <v>7360.17</v>
      </c>
      <c r="U52" s="24">
        <f t="shared" si="38"/>
        <v>1398.43</v>
      </c>
      <c r="V52" s="24">
        <f t="shared" si="39"/>
        <v>8758.6</v>
      </c>
      <c r="W52" s="25">
        <f t="shared" si="40"/>
        <v>8758.6</v>
      </c>
      <c r="Y52" s="25">
        <f t="shared" si="41"/>
        <v>25407.219999999998</v>
      </c>
    </row>
    <row r="53" spans="1:25" ht="44.25" customHeight="1" x14ac:dyDescent="0.2">
      <c r="A53" s="8">
        <v>21</v>
      </c>
      <c r="B53" s="43" t="s">
        <v>55</v>
      </c>
      <c r="C53" s="43"/>
      <c r="D53" s="43"/>
      <c r="E53" s="43"/>
      <c r="F53" s="43"/>
      <c r="G53" s="42" t="s">
        <v>49</v>
      </c>
      <c r="H53" s="32">
        <v>1</v>
      </c>
      <c r="I53" s="31"/>
      <c r="J53" s="23">
        <v>23383.64</v>
      </c>
      <c r="K53" s="24">
        <f t="shared" si="32"/>
        <v>4442.8900000000003</v>
      </c>
      <c r="L53" s="24">
        <f t="shared" si="33"/>
        <v>27826.53</v>
      </c>
      <c r="M53" s="25">
        <f t="shared" si="34"/>
        <v>27826.53</v>
      </c>
      <c r="O53" s="23">
        <f t="shared" si="35"/>
        <v>24412.52</v>
      </c>
      <c r="P53" s="24">
        <f t="shared" si="30"/>
        <v>4638.38</v>
      </c>
      <c r="Q53" s="24">
        <f t="shared" si="31"/>
        <v>29050.9</v>
      </c>
      <c r="R53" s="25">
        <f t="shared" si="36"/>
        <v>29050.9</v>
      </c>
      <c r="T53" s="23">
        <f t="shared" si="37"/>
        <v>25144.9</v>
      </c>
      <c r="U53" s="24">
        <f t="shared" si="38"/>
        <v>4777.53</v>
      </c>
      <c r="V53" s="24">
        <f t="shared" si="39"/>
        <v>29922.43</v>
      </c>
      <c r="W53" s="25">
        <f t="shared" si="40"/>
        <v>29922.43</v>
      </c>
      <c r="Y53" s="25">
        <f t="shared" si="41"/>
        <v>86799.86</v>
      </c>
    </row>
    <row r="54" spans="1:25" ht="44.25" customHeight="1" x14ac:dyDescent="0.2">
      <c r="A54" s="8">
        <v>22</v>
      </c>
      <c r="B54" s="43" t="s">
        <v>56</v>
      </c>
      <c r="C54" s="43"/>
      <c r="D54" s="43"/>
      <c r="E54" s="43"/>
      <c r="F54" s="43"/>
      <c r="G54" s="42" t="s">
        <v>33</v>
      </c>
      <c r="H54" s="32">
        <v>1</v>
      </c>
      <c r="I54" s="31"/>
      <c r="J54" s="23">
        <v>26164.55</v>
      </c>
      <c r="K54" s="24">
        <f t="shared" si="32"/>
        <v>4971.26</v>
      </c>
      <c r="L54" s="24">
        <f t="shared" si="33"/>
        <v>31135.809999999998</v>
      </c>
      <c r="M54" s="25">
        <f t="shared" si="34"/>
        <v>31135.81</v>
      </c>
      <c r="O54" s="23">
        <f t="shared" si="35"/>
        <v>27315.79</v>
      </c>
      <c r="P54" s="24">
        <f t="shared" si="30"/>
        <v>5190</v>
      </c>
      <c r="Q54" s="24">
        <f t="shared" si="31"/>
        <v>32505.79</v>
      </c>
      <c r="R54" s="25">
        <f t="shared" si="36"/>
        <v>32505.79</v>
      </c>
      <c r="T54" s="23">
        <f t="shared" si="37"/>
        <v>28135.26</v>
      </c>
      <c r="U54" s="24">
        <f t="shared" si="38"/>
        <v>5345.7</v>
      </c>
      <c r="V54" s="24">
        <f t="shared" si="39"/>
        <v>33480.959999999999</v>
      </c>
      <c r="W54" s="25">
        <f t="shared" si="40"/>
        <v>33480.959999999999</v>
      </c>
      <c r="Y54" s="25">
        <f t="shared" si="41"/>
        <v>97122.559999999998</v>
      </c>
    </row>
    <row r="55" spans="1:25" ht="44.25" customHeight="1" x14ac:dyDescent="0.2">
      <c r="A55" s="8">
        <v>23</v>
      </c>
      <c r="B55" s="43" t="s">
        <v>57</v>
      </c>
      <c r="C55" s="43"/>
      <c r="D55" s="43"/>
      <c r="E55" s="43"/>
      <c r="F55" s="43"/>
      <c r="G55" s="42" t="s">
        <v>33</v>
      </c>
      <c r="H55" s="32">
        <v>1</v>
      </c>
      <c r="I55" s="31"/>
      <c r="J55" s="23">
        <v>47335.43</v>
      </c>
      <c r="K55" s="24">
        <f t="shared" si="32"/>
        <v>8993.73</v>
      </c>
      <c r="L55" s="24">
        <f t="shared" si="33"/>
        <v>56329.16</v>
      </c>
      <c r="M55" s="25">
        <f t="shared" si="34"/>
        <v>56329.16</v>
      </c>
      <c r="O55" s="23">
        <f t="shared" si="35"/>
        <v>49418.19</v>
      </c>
      <c r="P55" s="24">
        <f t="shared" si="30"/>
        <v>9389.4599999999991</v>
      </c>
      <c r="Q55" s="24">
        <f t="shared" si="31"/>
        <v>58807.65</v>
      </c>
      <c r="R55" s="25">
        <f t="shared" si="36"/>
        <v>58807.65</v>
      </c>
      <c r="T55" s="23">
        <f t="shared" si="37"/>
        <v>50900.74</v>
      </c>
      <c r="U55" s="24">
        <f t="shared" si="38"/>
        <v>9671.14</v>
      </c>
      <c r="V55" s="24">
        <f t="shared" si="39"/>
        <v>60571.88</v>
      </c>
      <c r="W55" s="25">
        <f t="shared" si="40"/>
        <v>60571.88</v>
      </c>
      <c r="Y55" s="25">
        <f t="shared" si="41"/>
        <v>175708.69</v>
      </c>
    </row>
    <row r="56" spans="1:25" ht="44.25" customHeight="1" x14ac:dyDescent="0.2">
      <c r="A56" s="8">
        <v>24</v>
      </c>
      <c r="B56" s="43" t="s">
        <v>58</v>
      </c>
      <c r="C56" s="43"/>
      <c r="D56" s="43"/>
      <c r="E56" s="43"/>
      <c r="F56" s="43"/>
      <c r="G56" s="42" t="s">
        <v>40</v>
      </c>
      <c r="H56" s="32">
        <v>1</v>
      </c>
      <c r="I56" s="31"/>
      <c r="J56" s="23">
        <v>53465.440000000002</v>
      </c>
      <c r="K56" s="24">
        <f t="shared" si="32"/>
        <v>10158.43</v>
      </c>
      <c r="L56" s="24">
        <f t="shared" si="33"/>
        <v>63623.87</v>
      </c>
      <c r="M56" s="25">
        <f t="shared" si="34"/>
        <v>63623.87</v>
      </c>
      <c r="O56" s="23">
        <f t="shared" si="35"/>
        <v>55817.919999999998</v>
      </c>
      <c r="P56" s="24">
        <f t="shared" si="30"/>
        <v>10605.4</v>
      </c>
      <c r="Q56" s="24">
        <f t="shared" si="31"/>
        <v>66423.320000000007</v>
      </c>
      <c r="R56" s="25">
        <f t="shared" si="36"/>
        <v>66423.320000000007</v>
      </c>
      <c r="T56" s="23">
        <f t="shared" si="37"/>
        <v>57492.46</v>
      </c>
      <c r="U56" s="24">
        <f t="shared" si="38"/>
        <v>10923.57</v>
      </c>
      <c r="V56" s="24">
        <f t="shared" si="39"/>
        <v>68416.03</v>
      </c>
      <c r="W56" s="25">
        <f t="shared" si="40"/>
        <v>68416.03</v>
      </c>
      <c r="Y56" s="25">
        <f t="shared" si="41"/>
        <v>198463.22</v>
      </c>
    </row>
    <row r="57" spans="1:25" ht="44.25" customHeight="1" x14ac:dyDescent="0.2">
      <c r="A57" s="8">
        <v>25</v>
      </c>
      <c r="B57" s="43" t="s">
        <v>59</v>
      </c>
      <c r="C57" s="43"/>
      <c r="D57" s="43"/>
      <c r="E57" s="43"/>
      <c r="F57" s="43"/>
      <c r="G57" s="42" t="s">
        <v>33</v>
      </c>
      <c r="H57" s="32">
        <v>1</v>
      </c>
      <c r="I57" s="31"/>
      <c r="J57" s="23">
        <v>18105.900000000001</v>
      </c>
      <c r="K57" s="24">
        <f t="shared" si="32"/>
        <v>3440.12</v>
      </c>
      <c r="L57" s="24">
        <f t="shared" si="33"/>
        <v>21546.02</v>
      </c>
      <c r="M57" s="25">
        <f t="shared" si="34"/>
        <v>21546.02</v>
      </c>
      <c r="O57" s="23">
        <f t="shared" si="35"/>
        <v>18902.560000000001</v>
      </c>
      <c r="P57" s="24">
        <f t="shared" si="30"/>
        <v>3591.49</v>
      </c>
      <c r="Q57" s="24">
        <f t="shared" si="31"/>
        <v>22494.05</v>
      </c>
      <c r="R57" s="25">
        <f t="shared" si="36"/>
        <v>22494.05</v>
      </c>
      <c r="T57" s="23">
        <f t="shared" si="37"/>
        <v>19469.64</v>
      </c>
      <c r="U57" s="24">
        <f t="shared" si="38"/>
        <v>3699.23</v>
      </c>
      <c r="V57" s="24">
        <f t="shared" si="39"/>
        <v>23168.87</v>
      </c>
      <c r="W57" s="25">
        <f t="shared" si="40"/>
        <v>23168.87</v>
      </c>
      <c r="Y57" s="25">
        <f t="shared" si="41"/>
        <v>67208.94</v>
      </c>
    </row>
    <row r="58" spans="1:25" ht="44.25" customHeight="1" x14ac:dyDescent="0.2">
      <c r="A58" s="8">
        <v>26</v>
      </c>
      <c r="B58" s="43" t="s">
        <v>60</v>
      </c>
      <c r="C58" s="43"/>
      <c r="D58" s="43"/>
      <c r="E58" s="43"/>
      <c r="F58" s="43"/>
      <c r="G58" s="42" t="s">
        <v>33</v>
      </c>
      <c r="H58" s="32">
        <v>1</v>
      </c>
      <c r="I58" s="31"/>
      <c r="J58" s="23">
        <v>5732.28</v>
      </c>
      <c r="K58" s="24">
        <f t="shared" si="32"/>
        <v>1089.1300000000001</v>
      </c>
      <c r="L58" s="24">
        <f t="shared" si="33"/>
        <v>6821.41</v>
      </c>
      <c r="M58" s="25">
        <f t="shared" si="34"/>
        <v>6821.41</v>
      </c>
      <c r="O58" s="23">
        <f t="shared" si="35"/>
        <v>5984.5</v>
      </c>
      <c r="P58" s="24">
        <f t="shared" si="30"/>
        <v>1137.06</v>
      </c>
      <c r="Q58" s="24">
        <f t="shared" si="31"/>
        <v>7121.56</v>
      </c>
      <c r="R58" s="25">
        <f t="shared" si="36"/>
        <v>7121.56</v>
      </c>
      <c r="T58" s="23">
        <f t="shared" si="37"/>
        <v>6164.04</v>
      </c>
      <c r="U58" s="24">
        <f t="shared" si="38"/>
        <v>1171.17</v>
      </c>
      <c r="V58" s="24">
        <f t="shared" si="39"/>
        <v>7335.21</v>
      </c>
      <c r="W58" s="25">
        <f t="shared" si="40"/>
        <v>7335.21</v>
      </c>
      <c r="Y58" s="25">
        <f t="shared" si="41"/>
        <v>21278.18</v>
      </c>
    </row>
    <row r="59" spans="1:25" ht="44.25" customHeight="1" x14ac:dyDescent="0.2">
      <c r="A59" s="8">
        <v>27</v>
      </c>
      <c r="B59" s="43" t="s">
        <v>61</v>
      </c>
      <c r="C59" s="43"/>
      <c r="D59" s="43"/>
      <c r="E59" s="43"/>
      <c r="F59" s="43"/>
      <c r="G59" s="42" t="s">
        <v>33</v>
      </c>
      <c r="H59" s="32">
        <v>1</v>
      </c>
      <c r="I59" s="31"/>
      <c r="J59" s="23">
        <v>8456.3700000000008</v>
      </c>
      <c r="K59" s="24">
        <f t="shared" si="32"/>
        <v>1606.71</v>
      </c>
      <c r="L59" s="24">
        <f t="shared" si="33"/>
        <v>10063.080000000002</v>
      </c>
      <c r="M59" s="25">
        <f t="shared" si="34"/>
        <v>10063.08</v>
      </c>
      <c r="O59" s="23">
        <f t="shared" si="35"/>
        <v>8828.4500000000007</v>
      </c>
      <c r="P59" s="24">
        <f t="shared" si="30"/>
        <v>1677.41</v>
      </c>
      <c r="Q59" s="24">
        <f t="shared" si="31"/>
        <v>10505.86</v>
      </c>
      <c r="R59" s="25">
        <f t="shared" si="36"/>
        <v>10505.86</v>
      </c>
      <c r="T59" s="23">
        <f t="shared" si="37"/>
        <v>9093.2999999999993</v>
      </c>
      <c r="U59" s="24">
        <f t="shared" si="38"/>
        <v>1727.73</v>
      </c>
      <c r="V59" s="24">
        <f t="shared" si="39"/>
        <v>10821.03</v>
      </c>
      <c r="W59" s="25">
        <f t="shared" si="40"/>
        <v>10821.03</v>
      </c>
      <c r="Y59" s="25">
        <f t="shared" si="41"/>
        <v>31389.97</v>
      </c>
    </row>
    <row r="60" spans="1:25" ht="44.25" customHeight="1" x14ac:dyDescent="0.2">
      <c r="A60" s="8">
        <v>28</v>
      </c>
      <c r="B60" s="43" t="s">
        <v>62</v>
      </c>
      <c r="C60" s="43"/>
      <c r="D60" s="43"/>
      <c r="E60" s="43"/>
      <c r="F60" s="43"/>
      <c r="G60" s="42" t="s">
        <v>33</v>
      </c>
      <c r="H60" s="32">
        <v>1</v>
      </c>
      <c r="I60" s="31"/>
      <c r="J60" s="23">
        <v>83711.39</v>
      </c>
      <c r="K60" s="24">
        <f t="shared" si="32"/>
        <v>15905.16</v>
      </c>
      <c r="L60" s="24">
        <f t="shared" si="33"/>
        <v>99616.55</v>
      </c>
      <c r="M60" s="25">
        <f t="shared" si="34"/>
        <v>99616.55</v>
      </c>
      <c r="O60" s="23">
        <f t="shared" si="35"/>
        <v>87394.69</v>
      </c>
      <c r="P60" s="24">
        <f t="shared" si="30"/>
        <v>16604.990000000002</v>
      </c>
      <c r="Q60" s="24">
        <f t="shared" si="31"/>
        <v>103999.67999999999</v>
      </c>
      <c r="R60" s="25">
        <f t="shared" si="36"/>
        <v>103999.67999999999</v>
      </c>
      <c r="T60" s="23">
        <f t="shared" si="37"/>
        <v>90016.53</v>
      </c>
      <c r="U60" s="24">
        <f t="shared" si="38"/>
        <v>17103.14</v>
      </c>
      <c r="V60" s="24">
        <f t="shared" si="39"/>
        <v>107119.67</v>
      </c>
      <c r="W60" s="25">
        <f t="shared" si="40"/>
        <v>107119.67</v>
      </c>
      <c r="Y60" s="25">
        <f t="shared" si="41"/>
        <v>310735.89999999997</v>
      </c>
    </row>
    <row r="61" spans="1:25" ht="44.25" customHeight="1" x14ac:dyDescent="0.2">
      <c r="A61" s="8">
        <v>29</v>
      </c>
      <c r="B61" s="43" t="s">
        <v>63</v>
      </c>
      <c r="C61" s="43"/>
      <c r="D61" s="43"/>
      <c r="E61" s="43"/>
      <c r="F61" s="43"/>
      <c r="G61" s="42" t="s">
        <v>33</v>
      </c>
      <c r="H61" s="32">
        <v>1</v>
      </c>
      <c r="I61" s="31"/>
      <c r="J61" s="23">
        <v>140750.03</v>
      </c>
      <c r="K61" s="24">
        <f t="shared" si="32"/>
        <v>26742.51</v>
      </c>
      <c r="L61" s="24">
        <f t="shared" si="33"/>
        <v>167492.54</v>
      </c>
      <c r="M61" s="25">
        <f t="shared" si="34"/>
        <v>167492.54</v>
      </c>
      <c r="O61" s="23">
        <f t="shared" si="35"/>
        <v>146943.03</v>
      </c>
      <c r="P61" s="24">
        <f t="shared" si="30"/>
        <v>27919.18</v>
      </c>
      <c r="Q61" s="24">
        <f t="shared" si="31"/>
        <v>174862.21</v>
      </c>
      <c r="R61" s="25">
        <f t="shared" si="36"/>
        <v>174862.21</v>
      </c>
      <c r="T61" s="23">
        <f t="shared" si="37"/>
        <v>151351.32</v>
      </c>
      <c r="U61" s="24">
        <f t="shared" si="38"/>
        <v>28756.75</v>
      </c>
      <c r="V61" s="24">
        <f t="shared" si="39"/>
        <v>180108.07</v>
      </c>
      <c r="W61" s="25">
        <f t="shared" si="40"/>
        <v>180108.07</v>
      </c>
      <c r="Y61" s="25">
        <f>+W61+R61+M61</f>
        <v>522462.82000000007</v>
      </c>
    </row>
    <row r="62" spans="1:25" ht="45.75" customHeight="1" x14ac:dyDescent="0.2">
      <c r="A62" s="44" t="s">
        <v>64</v>
      </c>
      <c r="B62" s="44"/>
      <c r="C62" s="44"/>
      <c r="D62" s="44"/>
      <c r="E62" s="44"/>
      <c r="F62" s="44"/>
      <c r="G62" s="44"/>
      <c r="H62" s="44"/>
      <c r="I62" s="33"/>
      <c r="J62" s="34"/>
      <c r="K62" s="34"/>
      <c r="L62" s="19"/>
      <c r="M62" s="5">
        <f>ROUND(SUM(M33:M61),2)</f>
        <v>9071811.6699999999</v>
      </c>
      <c r="O62" s="34"/>
      <c r="P62" s="34"/>
      <c r="R62" s="5">
        <f>ROUND(SUM(R33:R61),2)</f>
        <v>9470971.4000000004</v>
      </c>
      <c r="T62" s="34"/>
      <c r="U62" s="34"/>
      <c r="W62" s="5">
        <f>ROUND(SUM(W33:W61),2)</f>
        <v>9755100.5800000001</v>
      </c>
      <c r="Y62" s="5">
        <f>SUM(Y33:Y61)</f>
        <v>28297883.649999999</v>
      </c>
    </row>
    <row r="63" spans="1:25" ht="43.5" customHeight="1" x14ac:dyDescent="0.2">
      <c r="A63" s="45" t="s">
        <v>65</v>
      </c>
      <c r="B63" s="45"/>
      <c r="C63" s="45"/>
      <c r="D63" s="45"/>
      <c r="E63" s="45"/>
      <c r="F63" s="45"/>
      <c r="G63" s="45"/>
      <c r="H63" s="45"/>
      <c r="I63" s="33"/>
      <c r="L63" s="19"/>
      <c r="M63" s="6">
        <f>+M62+M30</f>
        <v>13738366.85</v>
      </c>
      <c r="O63" s="35"/>
      <c r="P63" s="35"/>
      <c r="R63" s="6">
        <f>+R62+R30</f>
        <v>83264161.050000012</v>
      </c>
      <c r="T63" s="35"/>
      <c r="U63" s="35"/>
      <c r="W63" s="6">
        <f>+W62+W30</f>
        <v>80744046.140000001</v>
      </c>
      <c r="Y63" s="6">
        <f>+Y62+Y30</f>
        <v>177746574.03999999</v>
      </c>
    </row>
    <row r="66" spans="1:21" x14ac:dyDescent="0.2">
      <c r="B66" s="39" t="s">
        <v>66</v>
      </c>
      <c r="C66" s="39"/>
      <c r="D66" s="40"/>
      <c r="E66" s="40"/>
      <c r="F66" s="40"/>
      <c r="G66" s="40"/>
      <c r="H66" s="40"/>
      <c r="I66" s="40"/>
      <c r="J66" s="33"/>
      <c r="K66" s="33"/>
      <c r="L66" s="33"/>
      <c r="M66" s="33"/>
      <c r="N66" s="35"/>
      <c r="O66" s="35"/>
      <c r="P66" s="35"/>
      <c r="Q66" s="38"/>
    </row>
    <row r="67" spans="1:21" s="35" customFormat="1" ht="40.5" customHeight="1" x14ac:dyDescent="0.2">
      <c r="A67" s="19"/>
      <c r="B67" s="46" t="s">
        <v>76</v>
      </c>
      <c r="C67" s="46"/>
      <c r="D67" s="46"/>
      <c r="E67" s="46"/>
      <c r="F67" s="46"/>
      <c r="G67" s="46"/>
      <c r="H67" s="46"/>
      <c r="I67" s="41"/>
      <c r="J67" s="33"/>
      <c r="K67" s="33"/>
      <c r="L67" s="33"/>
      <c r="M67" s="33"/>
      <c r="Q67" s="38"/>
      <c r="R67" s="19"/>
      <c r="S67" s="19"/>
      <c r="T67" s="19"/>
      <c r="U67" s="19"/>
    </row>
  </sheetData>
  <mergeCells count="57">
    <mergeCell ref="J31:M31"/>
    <mergeCell ref="O31:R31"/>
    <mergeCell ref="T31:W31"/>
    <mergeCell ref="J24:M24"/>
    <mergeCell ref="O24:R24"/>
    <mergeCell ref="T24:W24"/>
    <mergeCell ref="A5:H5"/>
    <mergeCell ref="J5:M5"/>
    <mergeCell ref="O5:R5"/>
    <mergeCell ref="T5:W5"/>
    <mergeCell ref="A1:Y1"/>
    <mergeCell ref="A2:B2"/>
    <mergeCell ref="C2:Y2"/>
    <mergeCell ref="A4:H4"/>
    <mergeCell ref="J4:Y4"/>
    <mergeCell ref="B35:F35"/>
    <mergeCell ref="A23:H23"/>
    <mergeCell ref="B25:C25"/>
    <mergeCell ref="B26:C26"/>
    <mergeCell ref="B27:C27"/>
    <mergeCell ref="B28:C28"/>
    <mergeCell ref="A29:H29"/>
    <mergeCell ref="A30:H30"/>
    <mergeCell ref="A31:H31"/>
    <mergeCell ref="B32:F32"/>
    <mergeCell ref="B33:F33"/>
    <mergeCell ref="B34:F34"/>
    <mergeCell ref="A24:H24"/>
    <mergeCell ref="B47:F47"/>
    <mergeCell ref="B36:F36"/>
    <mergeCell ref="B37:F37"/>
    <mergeCell ref="B38:F38"/>
    <mergeCell ref="B39:F39"/>
    <mergeCell ref="B40:F40"/>
    <mergeCell ref="B41:F41"/>
    <mergeCell ref="B42:F42"/>
    <mergeCell ref="B43:F43"/>
    <mergeCell ref="B44:F44"/>
    <mergeCell ref="B45:F45"/>
    <mergeCell ref="B46:F46"/>
    <mergeCell ref="B59:F59"/>
    <mergeCell ref="B48:F48"/>
    <mergeCell ref="B49:F49"/>
    <mergeCell ref="B50:F50"/>
    <mergeCell ref="B51:F51"/>
    <mergeCell ref="B52:F52"/>
    <mergeCell ref="B53:F53"/>
    <mergeCell ref="B54:F54"/>
    <mergeCell ref="B55:F55"/>
    <mergeCell ref="B56:F56"/>
    <mergeCell ref="B57:F57"/>
    <mergeCell ref="B58:F58"/>
    <mergeCell ref="B60:F60"/>
    <mergeCell ref="B61:F61"/>
    <mergeCell ref="A62:H62"/>
    <mergeCell ref="A63:H63"/>
    <mergeCell ref="B67:H67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97E2FE-9B95-8F47-9F0A-87900F53D772}">
  <dimension ref="A1:Z83"/>
  <sheetViews>
    <sheetView tabSelected="1" topLeftCell="G61" zoomScale="97" zoomScaleNormal="97" workbookViewId="0">
      <selection activeCell="Q69" sqref="Q69"/>
    </sheetView>
  </sheetViews>
  <sheetFormatPr baseColWidth="10" defaultColWidth="9.1640625" defaultRowHeight="16" x14ac:dyDescent="0.2"/>
  <cols>
    <col min="1" max="1" width="9.1640625" style="19" customWidth="1"/>
    <col min="2" max="2" width="59.1640625" style="19" customWidth="1"/>
    <col min="3" max="3" width="18.5" style="19" customWidth="1"/>
    <col min="4" max="4" width="15" style="36" customWidth="1"/>
    <col min="5" max="7" width="16.1640625" style="36" customWidth="1"/>
    <col min="8" max="8" width="22.1640625" style="37" customWidth="1"/>
    <col min="9" max="9" width="3.5" style="37" customWidth="1"/>
    <col min="10" max="10" width="23.1640625" style="35" customWidth="1"/>
    <col min="11" max="11" width="17.6640625" style="35" customWidth="1"/>
    <col min="12" max="12" width="20.5" style="35" customWidth="1"/>
    <col min="13" max="13" width="21" style="38" customWidth="1"/>
    <col min="14" max="14" width="4.5" style="19" customWidth="1"/>
    <col min="15" max="15" width="18.6640625" style="19" customWidth="1"/>
    <col min="16" max="16" width="14.5" style="19" customWidth="1"/>
    <col min="17" max="17" width="19" style="19" customWidth="1"/>
    <col min="18" max="18" width="25.5" style="19" customWidth="1"/>
    <col min="19" max="19" width="4.33203125" style="19" customWidth="1"/>
    <col min="20" max="20" width="16.83203125" style="19" customWidth="1"/>
    <col min="21" max="21" width="14.5" style="19" customWidth="1"/>
    <col min="22" max="22" width="18" style="19" customWidth="1"/>
    <col min="23" max="23" width="24.83203125" style="19" customWidth="1"/>
    <col min="24" max="24" width="4.5" style="19" customWidth="1"/>
    <col min="25" max="25" width="22.5" style="19" customWidth="1"/>
    <col min="26" max="244" width="9.1640625" style="19"/>
    <col min="245" max="245" width="10.6640625" style="19" customWidth="1"/>
    <col min="246" max="246" width="60.1640625" style="19" customWidth="1"/>
    <col min="247" max="247" width="27.5" style="19" customWidth="1"/>
    <col min="248" max="248" width="16.1640625" style="19" customWidth="1"/>
    <col min="249" max="249" width="22.83203125" style="19" customWidth="1"/>
    <col min="250" max="250" width="3.6640625" style="19" customWidth="1"/>
    <col min="251" max="257" width="0" style="19" hidden="1" customWidth="1"/>
    <col min="258" max="258" width="3.1640625" style="19" customWidth="1"/>
    <col min="259" max="260" width="19.5" style="19" customWidth="1"/>
    <col min="261" max="261" width="23.33203125" style="19" customWidth="1"/>
    <col min="262" max="262" width="19.5" style="19" customWidth="1"/>
    <col min="263" max="263" width="9.1640625" style="19"/>
    <col min="264" max="264" width="18.6640625" style="19" customWidth="1"/>
    <col min="265" max="500" width="9.1640625" style="19"/>
    <col min="501" max="501" width="10.6640625" style="19" customWidth="1"/>
    <col min="502" max="502" width="60.1640625" style="19" customWidth="1"/>
    <col min="503" max="503" width="27.5" style="19" customWidth="1"/>
    <col min="504" max="504" width="16.1640625" style="19" customWidth="1"/>
    <col min="505" max="505" width="22.83203125" style="19" customWidth="1"/>
    <col min="506" max="506" width="3.6640625" style="19" customWidth="1"/>
    <col min="507" max="513" width="0" style="19" hidden="1" customWidth="1"/>
    <col min="514" max="514" width="3.1640625" style="19" customWidth="1"/>
    <col min="515" max="516" width="19.5" style="19" customWidth="1"/>
    <col min="517" max="517" width="23.33203125" style="19" customWidth="1"/>
    <col min="518" max="518" width="19.5" style="19" customWidth="1"/>
    <col min="519" max="519" width="9.1640625" style="19"/>
    <col min="520" max="520" width="18.6640625" style="19" customWidth="1"/>
    <col min="521" max="756" width="9.1640625" style="19"/>
    <col min="757" max="757" width="10.6640625" style="19" customWidth="1"/>
    <col min="758" max="758" width="60.1640625" style="19" customWidth="1"/>
    <col min="759" max="759" width="27.5" style="19" customWidth="1"/>
    <col min="760" max="760" width="16.1640625" style="19" customWidth="1"/>
    <col min="761" max="761" width="22.83203125" style="19" customWidth="1"/>
    <col min="762" max="762" width="3.6640625" style="19" customWidth="1"/>
    <col min="763" max="769" width="0" style="19" hidden="1" customWidth="1"/>
    <col min="770" max="770" width="3.1640625" style="19" customWidth="1"/>
    <col min="771" max="772" width="19.5" style="19" customWidth="1"/>
    <col min="773" max="773" width="23.33203125" style="19" customWidth="1"/>
    <col min="774" max="774" width="19.5" style="19" customWidth="1"/>
    <col min="775" max="775" width="9.1640625" style="19"/>
    <col min="776" max="776" width="18.6640625" style="19" customWidth="1"/>
    <col min="777" max="1012" width="9.1640625" style="19"/>
    <col min="1013" max="1013" width="10.6640625" style="19" customWidth="1"/>
    <col min="1014" max="1014" width="60.1640625" style="19" customWidth="1"/>
    <col min="1015" max="1015" width="27.5" style="19" customWidth="1"/>
    <col min="1016" max="1016" width="16.1640625" style="19" customWidth="1"/>
    <col min="1017" max="1017" width="22.83203125" style="19" customWidth="1"/>
    <col min="1018" max="1018" width="3.6640625" style="19" customWidth="1"/>
    <col min="1019" max="1025" width="0" style="19" hidden="1" customWidth="1"/>
    <col min="1026" max="1026" width="3.1640625" style="19" customWidth="1"/>
    <col min="1027" max="1028" width="19.5" style="19" customWidth="1"/>
    <col min="1029" max="1029" width="23.33203125" style="19" customWidth="1"/>
    <col min="1030" max="1030" width="19.5" style="19" customWidth="1"/>
    <col min="1031" max="1031" width="9.1640625" style="19"/>
    <col min="1032" max="1032" width="18.6640625" style="19" customWidth="1"/>
    <col min="1033" max="1268" width="9.1640625" style="19"/>
    <col min="1269" max="1269" width="10.6640625" style="19" customWidth="1"/>
    <col min="1270" max="1270" width="60.1640625" style="19" customWidth="1"/>
    <col min="1271" max="1271" width="27.5" style="19" customWidth="1"/>
    <col min="1272" max="1272" width="16.1640625" style="19" customWidth="1"/>
    <col min="1273" max="1273" width="22.83203125" style="19" customWidth="1"/>
    <col min="1274" max="1274" width="3.6640625" style="19" customWidth="1"/>
    <col min="1275" max="1281" width="0" style="19" hidden="1" customWidth="1"/>
    <col min="1282" max="1282" width="3.1640625" style="19" customWidth="1"/>
    <col min="1283" max="1284" width="19.5" style="19" customWidth="1"/>
    <col min="1285" max="1285" width="23.33203125" style="19" customWidth="1"/>
    <col min="1286" max="1286" width="19.5" style="19" customWidth="1"/>
    <col min="1287" max="1287" width="9.1640625" style="19"/>
    <col min="1288" max="1288" width="18.6640625" style="19" customWidth="1"/>
    <col min="1289" max="1524" width="9.1640625" style="19"/>
    <col min="1525" max="1525" width="10.6640625" style="19" customWidth="1"/>
    <col min="1526" max="1526" width="60.1640625" style="19" customWidth="1"/>
    <col min="1527" max="1527" width="27.5" style="19" customWidth="1"/>
    <col min="1528" max="1528" width="16.1640625" style="19" customWidth="1"/>
    <col min="1529" max="1529" width="22.83203125" style="19" customWidth="1"/>
    <col min="1530" max="1530" width="3.6640625" style="19" customWidth="1"/>
    <col min="1531" max="1537" width="0" style="19" hidden="1" customWidth="1"/>
    <col min="1538" max="1538" width="3.1640625" style="19" customWidth="1"/>
    <col min="1539" max="1540" width="19.5" style="19" customWidth="1"/>
    <col min="1541" max="1541" width="23.33203125" style="19" customWidth="1"/>
    <col min="1542" max="1542" width="19.5" style="19" customWidth="1"/>
    <col min="1543" max="1543" width="9.1640625" style="19"/>
    <col min="1544" max="1544" width="18.6640625" style="19" customWidth="1"/>
    <col min="1545" max="1780" width="9.1640625" style="19"/>
    <col min="1781" max="1781" width="10.6640625" style="19" customWidth="1"/>
    <col min="1782" max="1782" width="60.1640625" style="19" customWidth="1"/>
    <col min="1783" max="1783" width="27.5" style="19" customWidth="1"/>
    <col min="1784" max="1784" width="16.1640625" style="19" customWidth="1"/>
    <col min="1785" max="1785" width="22.83203125" style="19" customWidth="1"/>
    <col min="1786" max="1786" width="3.6640625" style="19" customWidth="1"/>
    <col min="1787" max="1793" width="0" style="19" hidden="1" customWidth="1"/>
    <col min="1794" max="1794" width="3.1640625" style="19" customWidth="1"/>
    <col min="1795" max="1796" width="19.5" style="19" customWidth="1"/>
    <col min="1797" max="1797" width="23.33203125" style="19" customWidth="1"/>
    <col min="1798" max="1798" width="19.5" style="19" customWidth="1"/>
    <col min="1799" max="1799" width="9.1640625" style="19"/>
    <col min="1800" max="1800" width="18.6640625" style="19" customWidth="1"/>
    <col min="1801" max="2036" width="9.1640625" style="19"/>
    <col min="2037" max="2037" width="10.6640625" style="19" customWidth="1"/>
    <col min="2038" max="2038" width="60.1640625" style="19" customWidth="1"/>
    <col min="2039" max="2039" width="27.5" style="19" customWidth="1"/>
    <col min="2040" max="2040" width="16.1640625" style="19" customWidth="1"/>
    <col min="2041" max="2041" width="22.83203125" style="19" customWidth="1"/>
    <col min="2042" max="2042" width="3.6640625" style="19" customWidth="1"/>
    <col min="2043" max="2049" width="0" style="19" hidden="1" customWidth="1"/>
    <col min="2050" max="2050" width="3.1640625" style="19" customWidth="1"/>
    <col min="2051" max="2052" width="19.5" style="19" customWidth="1"/>
    <col min="2053" max="2053" width="23.33203125" style="19" customWidth="1"/>
    <col min="2054" max="2054" width="19.5" style="19" customWidth="1"/>
    <col min="2055" max="2055" width="9.1640625" style="19"/>
    <col min="2056" max="2056" width="18.6640625" style="19" customWidth="1"/>
    <col min="2057" max="2292" width="9.1640625" style="19"/>
    <col min="2293" max="2293" width="10.6640625" style="19" customWidth="1"/>
    <col min="2294" max="2294" width="60.1640625" style="19" customWidth="1"/>
    <col min="2295" max="2295" width="27.5" style="19" customWidth="1"/>
    <col min="2296" max="2296" width="16.1640625" style="19" customWidth="1"/>
    <col min="2297" max="2297" width="22.83203125" style="19" customWidth="1"/>
    <col min="2298" max="2298" width="3.6640625" style="19" customWidth="1"/>
    <col min="2299" max="2305" width="0" style="19" hidden="1" customWidth="1"/>
    <col min="2306" max="2306" width="3.1640625" style="19" customWidth="1"/>
    <col min="2307" max="2308" width="19.5" style="19" customWidth="1"/>
    <col min="2309" max="2309" width="23.33203125" style="19" customWidth="1"/>
    <col min="2310" max="2310" width="19.5" style="19" customWidth="1"/>
    <col min="2311" max="2311" width="9.1640625" style="19"/>
    <col min="2312" max="2312" width="18.6640625" style="19" customWidth="1"/>
    <col min="2313" max="2548" width="9.1640625" style="19"/>
    <col min="2549" max="2549" width="10.6640625" style="19" customWidth="1"/>
    <col min="2550" max="2550" width="60.1640625" style="19" customWidth="1"/>
    <col min="2551" max="2551" width="27.5" style="19" customWidth="1"/>
    <col min="2552" max="2552" width="16.1640625" style="19" customWidth="1"/>
    <col min="2553" max="2553" width="22.83203125" style="19" customWidth="1"/>
    <col min="2554" max="2554" width="3.6640625" style="19" customWidth="1"/>
    <col min="2555" max="2561" width="0" style="19" hidden="1" customWidth="1"/>
    <col min="2562" max="2562" width="3.1640625" style="19" customWidth="1"/>
    <col min="2563" max="2564" width="19.5" style="19" customWidth="1"/>
    <col min="2565" max="2565" width="23.33203125" style="19" customWidth="1"/>
    <col min="2566" max="2566" width="19.5" style="19" customWidth="1"/>
    <col min="2567" max="2567" width="9.1640625" style="19"/>
    <col min="2568" max="2568" width="18.6640625" style="19" customWidth="1"/>
    <col min="2569" max="2804" width="9.1640625" style="19"/>
    <col min="2805" max="2805" width="10.6640625" style="19" customWidth="1"/>
    <col min="2806" max="2806" width="60.1640625" style="19" customWidth="1"/>
    <col min="2807" max="2807" width="27.5" style="19" customWidth="1"/>
    <col min="2808" max="2808" width="16.1640625" style="19" customWidth="1"/>
    <col min="2809" max="2809" width="22.83203125" style="19" customWidth="1"/>
    <col min="2810" max="2810" width="3.6640625" style="19" customWidth="1"/>
    <col min="2811" max="2817" width="0" style="19" hidden="1" customWidth="1"/>
    <col min="2818" max="2818" width="3.1640625" style="19" customWidth="1"/>
    <col min="2819" max="2820" width="19.5" style="19" customWidth="1"/>
    <col min="2821" max="2821" width="23.33203125" style="19" customWidth="1"/>
    <col min="2822" max="2822" width="19.5" style="19" customWidth="1"/>
    <col min="2823" max="2823" width="9.1640625" style="19"/>
    <col min="2824" max="2824" width="18.6640625" style="19" customWidth="1"/>
    <col min="2825" max="3060" width="9.1640625" style="19"/>
    <col min="3061" max="3061" width="10.6640625" style="19" customWidth="1"/>
    <col min="3062" max="3062" width="60.1640625" style="19" customWidth="1"/>
    <col min="3063" max="3063" width="27.5" style="19" customWidth="1"/>
    <col min="3064" max="3064" width="16.1640625" style="19" customWidth="1"/>
    <col min="3065" max="3065" width="22.83203125" style="19" customWidth="1"/>
    <col min="3066" max="3066" width="3.6640625" style="19" customWidth="1"/>
    <col min="3067" max="3073" width="0" style="19" hidden="1" customWidth="1"/>
    <col min="3074" max="3074" width="3.1640625" style="19" customWidth="1"/>
    <col min="3075" max="3076" width="19.5" style="19" customWidth="1"/>
    <col min="3077" max="3077" width="23.33203125" style="19" customWidth="1"/>
    <col min="3078" max="3078" width="19.5" style="19" customWidth="1"/>
    <col min="3079" max="3079" width="9.1640625" style="19"/>
    <col min="3080" max="3080" width="18.6640625" style="19" customWidth="1"/>
    <col min="3081" max="3316" width="9.1640625" style="19"/>
    <col min="3317" max="3317" width="10.6640625" style="19" customWidth="1"/>
    <col min="3318" max="3318" width="60.1640625" style="19" customWidth="1"/>
    <col min="3319" max="3319" width="27.5" style="19" customWidth="1"/>
    <col min="3320" max="3320" width="16.1640625" style="19" customWidth="1"/>
    <col min="3321" max="3321" width="22.83203125" style="19" customWidth="1"/>
    <col min="3322" max="3322" width="3.6640625" style="19" customWidth="1"/>
    <col min="3323" max="3329" width="0" style="19" hidden="1" customWidth="1"/>
    <col min="3330" max="3330" width="3.1640625" style="19" customWidth="1"/>
    <col min="3331" max="3332" width="19.5" style="19" customWidth="1"/>
    <col min="3333" max="3333" width="23.33203125" style="19" customWidth="1"/>
    <col min="3334" max="3334" width="19.5" style="19" customWidth="1"/>
    <col min="3335" max="3335" width="9.1640625" style="19"/>
    <col min="3336" max="3336" width="18.6640625" style="19" customWidth="1"/>
    <col min="3337" max="3572" width="9.1640625" style="19"/>
    <col min="3573" max="3573" width="10.6640625" style="19" customWidth="1"/>
    <col min="3574" max="3574" width="60.1640625" style="19" customWidth="1"/>
    <col min="3575" max="3575" width="27.5" style="19" customWidth="1"/>
    <col min="3576" max="3576" width="16.1640625" style="19" customWidth="1"/>
    <col min="3577" max="3577" width="22.83203125" style="19" customWidth="1"/>
    <col min="3578" max="3578" width="3.6640625" style="19" customWidth="1"/>
    <col min="3579" max="3585" width="0" style="19" hidden="1" customWidth="1"/>
    <col min="3586" max="3586" width="3.1640625" style="19" customWidth="1"/>
    <col min="3587" max="3588" width="19.5" style="19" customWidth="1"/>
    <col min="3589" max="3589" width="23.33203125" style="19" customWidth="1"/>
    <col min="3590" max="3590" width="19.5" style="19" customWidth="1"/>
    <col min="3591" max="3591" width="9.1640625" style="19"/>
    <col min="3592" max="3592" width="18.6640625" style="19" customWidth="1"/>
    <col min="3593" max="3828" width="9.1640625" style="19"/>
    <col min="3829" max="3829" width="10.6640625" style="19" customWidth="1"/>
    <col min="3830" max="3830" width="60.1640625" style="19" customWidth="1"/>
    <col min="3831" max="3831" width="27.5" style="19" customWidth="1"/>
    <col min="3832" max="3832" width="16.1640625" style="19" customWidth="1"/>
    <col min="3833" max="3833" width="22.83203125" style="19" customWidth="1"/>
    <col min="3834" max="3834" width="3.6640625" style="19" customWidth="1"/>
    <col min="3835" max="3841" width="0" style="19" hidden="1" customWidth="1"/>
    <col min="3842" max="3842" width="3.1640625" style="19" customWidth="1"/>
    <col min="3843" max="3844" width="19.5" style="19" customWidth="1"/>
    <col min="3845" max="3845" width="23.33203125" style="19" customWidth="1"/>
    <col min="3846" max="3846" width="19.5" style="19" customWidth="1"/>
    <col min="3847" max="3847" width="9.1640625" style="19"/>
    <col min="3848" max="3848" width="18.6640625" style="19" customWidth="1"/>
    <col min="3849" max="4084" width="9.1640625" style="19"/>
    <col min="4085" max="4085" width="10.6640625" style="19" customWidth="1"/>
    <col min="4086" max="4086" width="60.1640625" style="19" customWidth="1"/>
    <col min="4087" max="4087" width="27.5" style="19" customWidth="1"/>
    <col min="4088" max="4088" width="16.1640625" style="19" customWidth="1"/>
    <col min="4089" max="4089" width="22.83203125" style="19" customWidth="1"/>
    <col min="4090" max="4090" width="3.6640625" style="19" customWidth="1"/>
    <col min="4091" max="4097" width="0" style="19" hidden="1" customWidth="1"/>
    <col min="4098" max="4098" width="3.1640625" style="19" customWidth="1"/>
    <col min="4099" max="4100" width="19.5" style="19" customWidth="1"/>
    <col min="4101" max="4101" width="23.33203125" style="19" customWidth="1"/>
    <col min="4102" max="4102" width="19.5" style="19" customWidth="1"/>
    <col min="4103" max="4103" width="9.1640625" style="19"/>
    <col min="4104" max="4104" width="18.6640625" style="19" customWidth="1"/>
    <col min="4105" max="4340" width="9.1640625" style="19"/>
    <col min="4341" max="4341" width="10.6640625" style="19" customWidth="1"/>
    <col min="4342" max="4342" width="60.1640625" style="19" customWidth="1"/>
    <col min="4343" max="4343" width="27.5" style="19" customWidth="1"/>
    <col min="4344" max="4344" width="16.1640625" style="19" customWidth="1"/>
    <col min="4345" max="4345" width="22.83203125" style="19" customWidth="1"/>
    <col min="4346" max="4346" width="3.6640625" style="19" customWidth="1"/>
    <col min="4347" max="4353" width="0" style="19" hidden="1" customWidth="1"/>
    <col min="4354" max="4354" width="3.1640625" style="19" customWidth="1"/>
    <col min="4355" max="4356" width="19.5" style="19" customWidth="1"/>
    <col min="4357" max="4357" width="23.33203125" style="19" customWidth="1"/>
    <col min="4358" max="4358" width="19.5" style="19" customWidth="1"/>
    <col min="4359" max="4359" width="9.1640625" style="19"/>
    <col min="4360" max="4360" width="18.6640625" style="19" customWidth="1"/>
    <col min="4361" max="4596" width="9.1640625" style="19"/>
    <col min="4597" max="4597" width="10.6640625" style="19" customWidth="1"/>
    <col min="4598" max="4598" width="60.1640625" style="19" customWidth="1"/>
    <col min="4599" max="4599" width="27.5" style="19" customWidth="1"/>
    <col min="4600" max="4600" width="16.1640625" style="19" customWidth="1"/>
    <col min="4601" max="4601" width="22.83203125" style="19" customWidth="1"/>
    <col min="4602" max="4602" width="3.6640625" style="19" customWidth="1"/>
    <col min="4603" max="4609" width="0" style="19" hidden="1" customWidth="1"/>
    <col min="4610" max="4610" width="3.1640625" style="19" customWidth="1"/>
    <col min="4611" max="4612" width="19.5" style="19" customWidth="1"/>
    <col min="4613" max="4613" width="23.33203125" style="19" customWidth="1"/>
    <col min="4614" max="4614" width="19.5" style="19" customWidth="1"/>
    <col min="4615" max="4615" width="9.1640625" style="19"/>
    <col min="4616" max="4616" width="18.6640625" style="19" customWidth="1"/>
    <col min="4617" max="4852" width="9.1640625" style="19"/>
    <col min="4853" max="4853" width="10.6640625" style="19" customWidth="1"/>
    <col min="4854" max="4854" width="60.1640625" style="19" customWidth="1"/>
    <col min="4855" max="4855" width="27.5" style="19" customWidth="1"/>
    <col min="4856" max="4856" width="16.1640625" style="19" customWidth="1"/>
    <col min="4857" max="4857" width="22.83203125" style="19" customWidth="1"/>
    <col min="4858" max="4858" width="3.6640625" style="19" customWidth="1"/>
    <col min="4859" max="4865" width="0" style="19" hidden="1" customWidth="1"/>
    <col min="4866" max="4866" width="3.1640625" style="19" customWidth="1"/>
    <col min="4867" max="4868" width="19.5" style="19" customWidth="1"/>
    <col min="4869" max="4869" width="23.33203125" style="19" customWidth="1"/>
    <col min="4870" max="4870" width="19.5" style="19" customWidth="1"/>
    <col min="4871" max="4871" width="9.1640625" style="19"/>
    <col min="4872" max="4872" width="18.6640625" style="19" customWidth="1"/>
    <col min="4873" max="5108" width="9.1640625" style="19"/>
    <col min="5109" max="5109" width="10.6640625" style="19" customWidth="1"/>
    <col min="5110" max="5110" width="60.1640625" style="19" customWidth="1"/>
    <col min="5111" max="5111" width="27.5" style="19" customWidth="1"/>
    <col min="5112" max="5112" width="16.1640625" style="19" customWidth="1"/>
    <col min="5113" max="5113" width="22.83203125" style="19" customWidth="1"/>
    <col min="5114" max="5114" width="3.6640625" style="19" customWidth="1"/>
    <col min="5115" max="5121" width="0" style="19" hidden="1" customWidth="1"/>
    <col min="5122" max="5122" width="3.1640625" style="19" customWidth="1"/>
    <col min="5123" max="5124" width="19.5" style="19" customWidth="1"/>
    <col min="5125" max="5125" width="23.33203125" style="19" customWidth="1"/>
    <col min="5126" max="5126" width="19.5" style="19" customWidth="1"/>
    <col min="5127" max="5127" width="9.1640625" style="19"/>
    <col min="5128" max="5128" width="18.6640625" style="19" customWidth="1"/>
    <col min="5129" max="5364" width="9.1640625" style="19"/>
    <col min="5365" max="5365" width="10.6640625" style="19" customWidth="1"/>
    <col min="5366" max="5366" width="60.1640625" style="19" customWidth="1"/>
    <col min="5367" max="5367" width="27.5" style="19" customWidth="1"/>
    <col min="5368" max="5368" width="16.1640625" style="19" customWidth="1"/>
    <col min="5369" max="5369" width="22.83203125" style="19" customWidth="1"/>
    <col min="5370" max="5370" width="3.6640625" style="19" customWidth="1"/>
    <col min="5371" max="5377" width="0" style="19" hidden="1" customWidth="1"/>
    <col min="5378" max="5378" width="3.1640625" style="19" customWidth="1"/>
    <col min="5379" max="5380" width="19.5" style="19" customWidth="1"/>
    <col min="5381" max="5381" width="23.33203125" style="19" customWidth="1"/>
    <col min="5382" max="5382" width="19.5" style="19" customWidth="1"/>
    <col min="5383" max="5383" width="9.1640625" style="19"/>
    <col min="5384" max="5384" width="18.6640625" style="19" customWidth="1"/>
    <col min="5385" max="5620" width="9.1640625" style="19"/>
    <col min="5621" max="5621" width="10.6640625" style="19" customWidth="1"/>
    <col min="5622" max="5622" width="60.1640625" style="19" customWidth="1"/>
    <col min="5623" max="5623" width="27.5" style="19" customWidth="1"/>
    <col min="5624" max="5624" width="16.1640625" style="19" customWidth="1"/>
    <col min="5625" max="5625" width="22.83203125" style="19" customWidth="1"/>
    <col min="5626" max="5626" width="3.6640625" style="19" customWidth="1"/>
    <col min="5627" max="5633" width="0" style="19" hidden="1" customWidth="1"/>
    <col min="5634" max="5634" width="3.1640625" style="19" customWidth="1"/>
    <col min="5635" max="5636" width="19.5" style="19" customWidth="1"/>
    <col min="5637" max="5637" width="23.33203125" style="19" customWidth="1"/>
    <col min="5638" max="5638" width="19.5" style="19" customWidth="1"/>
    <col min="5639" max="5639" width="9.1640625" style="19"/>
    <col min="5640" max="5640" width="18.6640625" style="19" customWidth="1"/>
    <col min="5641" max="5876" width="9.1640625" style="19"/>
    <col min="5877" max="5877" width="10.6640625" style="19" customWidth="1"/>
    <col min="5878" max="5878" width="60.1640625" style="19" customWidth="1"/>
    <col min="5879" max="5879" width="27.5" style="19" customWidth="1"/>
    <col min="5880" max="5880" width="16.1640625" style="19" customWidth="1"/>
    <col min="5881" max="5881" width="22.83203125" style="19" customWidth="1"/>
    <col min="5882" max="5882" width="3.6640625" style="19" customWidth="1"/>
    <col min="5883" max="5889" width="0" style="19" hidden="1" customWidth="1"/>
    <col min="5890" max="5890" width="3.1640625" style="19" customWidth="1"/>
    <col min="5891" max="5892" width="19.5" style="19" customWidth="1"/>
    <col min="5893" max="5893" width="23.33203125" style="19" customWidth="1"/>
    <col min="5894" max="5894" width="19.5" style="19" customWidth="1"/>
    <col min="5895" max="5895" width="9.1640625" style="19"/>
    <col min="5896" max="5896" width="18.6640625" style="19" customWidth="1"/>
    <col min="5897" max="6132" width="9.1640625" style="19"/>
    <col min="6133" max="6133" width="10.6640625" style="19" customWidth="1"/>
    <col min="6134" max="6134" width="60.1640625" style="19" customWidth="1"/>
    <col min="6135" max="6135" width="27.5" style="19" customWidth="1"/>
    <col min="6136" max="6136" width="16.1640625" style="19" customWidth="1"/>
    <col min="6137" max="6137" width="22.83203125" style="19" customWidth="1"/>
    <col min="6138" max="6138" width="3.6640625" style="19" customWidth="1"/>
    <col min="6139" max="6145" width="0" style="19" hidden="1" customWidth="1"/>
    <col min="6146" max="6146" width="3.1640625" style="19" customWidth="1"/>
    <col min="6147" max="6148" width="19.5" style="19" customWidth="1"/>
    <col min="6149" max="6149" width="23.33203125" style="19" customWidth="1"/>
    <col min="6150" max="6150" width="19.5" style="19" customWidth="1"/>
    <col min="6151" max="6151" width="9.1640625" style="19"/>
    <col min="6152" max="6152" width="18.6640625" style="19" customWidth="1"/>
    <col min="6153" max="6388" width="9.1640625" style="19"/>
    <col min="6389" max="6389" width="10.6640625" style="19" customWidth="1"/>
    <col min="6390" max="6390" width="60.1640625" style="19" customWidth="1"/>
    <col min="6391" max="6391" width="27.5" style="19" customWidth="1"/>
    <col min="6392" max="6392" width="16.1640625" style="19" customWidth="1"/>
    <col min="6393" max="6393" width="22.83203125" style="19" customWidth="1"/>
    <col min="6394" max="6394" width="3.6640625" style="19" customWidth="1"/>
    <col min="6395" max="6401" width="0" style="19" hidden="1" customWidth="1"/>
    <col min="6402" max="6402" width="3.1640625" style="19" customWidth="1"/>
    <col min="6403" max="6404" width="19.5" style="19" customWidth="1"/>
    <col min="6405" max="6405" width="23.33203125" style="19" customWidth="1"/>
    <col min="6406" max="6406" width="19.5" style="19" customWidth="1"/>
    <col min="6407" max="6407" width="9.1640625" style="19"/>
    <col min="6408" max="6408" width="18.6640625" style="19" customWidth="1"/>
    <col min="6409" max="6644" width="9.1640625" style="19"/>
    <col min="6645" max="6645" width="10.6640625" style="19" customWidth="1"/>
    <col min="6646" max="6646" width="60.1640625" style="19" customWidth="1"/>
    <col min="6647" max="6647" width="27.5" style="19" customWidth="1"/>
    <col min="6648" max="6648" width="16.1640625" style="19" customWidth="1"/>
    <col min="6649" max="6649" width="22.83203125" style="19" customWidth="1"/>
    <col min="6650" max="6650" width="3.6640625" style="19" customWidth="1"/>
    <col min="6651" max="6657" width="0" style="19" hidden="1" customWidth="1"/>
    <col min="6658" max="6658" width="3.1640625" style="19" customWidth="1"/>
    <col min="6659" max="6660" width="19.5" style="19" customWidth="1"/>
    <col min="6661" max="6661" width="23.33203125" style="19" customWidth="1"/>
    <col min="6662" max="6662" width="19.5" style="19" customWidth="1"/>
    <col min="6663" max="6663" width="9.1640625" style="19"/>
    <col min="6664" max="6664" width="18.6640625" style="19" customWidth="1"/>
    <col min="6665" max="6900" width="9.1640625" style="19"/>
    <col min="6901" max="6901" width="10.6640625" style="19" customWidth="1"/>
    <col min="6902" max="6902" width="60.1640625" style="19" customWidth="1"/>
    <col min="6903" max="6903" width="27.5" style="19" customWidth="1"/>
    <col min="6904" max="6904" width="16.1640625" style="19" customWidth="1"/>
    <col min="6905" max="6905" width="22.83203125" style="19" customWidth="1"/>
    <col min="6906" max="6906" width="3.6640625" style="19" customWidth="1"/>
    <col min="6907" max="6913" width="0" style="19" hidden="1" customWidth="1"/>
    <col min="6914" max="6914" width="3.1640625" style="19" customWidth="1"/>
    <col min="6915" max="6916" width="19.5" style="19" customWidth="1"/>
    <col min="6917" max="6917" width="23.33203125" style="19" customWidth="1"/>
    <col min="6918" max="6918" width="19.5" style="19" customWidth="1"/>
    <col min="6919" max="6919" width="9.1640625" style="19"/>
    <col min="6920" max="6920" width="18.6640625" style="19" customWidth="1"/>
    <col min="6921" max="7156" width="9.1640625" style="19"/>
    <col min="7157" max="7157" width="10.6640625" style="19" customWidth="1"/>
    <col min="7158" max="7158" width="60.1640625" style="19" customWidth="1"/>
    <col min="7159" max="7159" width="27.5" style="19" customWidth="1"/>
    <col min="7160" max="7160" width="16.1640625" style="19" customWidth="1"/>
    <col min="7161" max="7161" width="22.83203125" style="19" customWidth="1"/>
    <col min="7162" max="7162" width="3.6640625" style="19" customWidth="1"/>
    <col min="7163" max="7169" width="0" style="19" hidden="1" customWidth="1"/>
    <col min="7170" max="7170" width="3.1640625" style="19" customWidth="1"/>
    <col min="7171" max="7172" width="19.5" style="19" customWidth="1"/>
    <col min="7173" max="7173" width="23.33203125" style="19" customWidth="1"/>
    <col min="7174" max="7174" width="19.5" style="19" customWidth="1"/>
    <col min="7175" max="7175" width="9.1640625" style="19"/>
    <col min="7176" max="7176" width="18.6640625" style="19" customWidth="1"/>
    <col min="7177" max="7412" width="9.1640625" style="19"/>
    <col min="7413" max="7413" width="10.6640625" style="19" customWidth="1"/>
    <col min="7414" max="7414" width="60.1640625" style="19" customWidth="1"/>
    <col min="7415" max="7415" width="27.5" style="19" customWidth="1"/>
    <col min="7416" max="7416" width="16.1640625" style="19" customWidth="1"/>
    <col min="7417" max="7417" width="22.83203125" style="19" customWidth="1"/>
    <col min="7418" max="7418" width="3.6640625" style="19" customWidth="1"/>
    <col min="7419" max="7425" width="0" style="19" hidden="1" customWidth="1"/>
    <col min="7426" max="7426" width="3.1640625" style="19" customWidth="1"/>
    <col min="7427" max="7428" width="19.5" style="19" customWidth="1"/>
    <col min="7429" max="7429" width="23.33203125" style="19" customWidth="1"/>
    <col min="7430" max="7430" width="19.5" style="19" customWidth="1"/>
    <col min="7431" max="7431" width="9.1640625" style="19"/>
    <col min="7432" max="7432" width="18.6640625" style="19" customWidth="1"/>
    <col min="7433" max="7668" width="9.1640625" style="19"/>
    <col min="7669" max="7669" width="10.6640625" style="19" customWidth="1"/>
    <col min="7670" max="7670" width="60.1640625" style="19" customWidth="1"/>
    <col min="7671" max="7671" width="27.5" style="19" customWidth="1"/>
    <col min="7672" max="7672" width="16.1640625" style="19" customWidth="1"/>
    <col min="7673" max="7673" width="22.83203125" style="19" customWidth="1"/>
    <col min="7674" max="7674" width="3.6640625" style="19" customWidth="1"/>
    <col min="7675" max="7681" width="0" style="19" hidden="1" customWidth="1"/>
    <col min="7682" max="7682" width="3.1640625" style="19" customWidth="1"/>
    <col min="7683" max="7684" width="19.5" style="19" customWidth="1"/>
    <col min="7685" max="7685" width="23.33203125" style="19" customWidth="1"/>
    <col min="7686" max="7686" width="19.5" style="19" customWidth="1"/>
    <col min="7687" max="7687" width="9.1640625" style="19"/>
    <col min="7688" max="7688" width="18.6640625" style="19" customWidth="1"/>
    <col min="7689" max="7924" width="9.1640625" style="19"/>
    <col min="7925" max="7925" width="10.6640625" style="19" customWidth="1"/>
    <col min="7926" max="7926" width="60.1640625" style="19" customWidth="1"/>
    <col min="7927" max="7927" width="27.5" style="19" customWidth="1"/>
    <col min="7928" max="7928" width="16.1640625" style="19" customWidth="1"/>
    <col min="7929" max="7929" width="22.83203125" style="19" customWidth="1"/>
    <col min="7930" max="7930" width="3.6640625" style="19" customWidth="1"/>
    <col min="7931" max="7937" width="0" style="19" hidden="1" customWidth="1"/>
    <col min="7938" max="7938" width="3.1640625" style="19" customWidth="1"/>
    <col min="7939" max="7940" width="19.5" style="19" customWidth="1"/>
    <col min="7941" max="7941" width="23.33203125" style="19" customWidth="1"/>
    <col min="7942" max="7942" width="19.5" style="19" customWidth="1"/>
    <col min="7943" max="7943" width="9.1640625" style="19"/>
    <col min="7944" max="7944" width="18.6640625" style="19" customWidth="1"/>
    <col min="7945" max="8180" width="9.1640625" style="19"/>
    <col min="8181" max="8181" width="10.6640625" style="19" customWidth="1"/>
    <col min="8182" max="8182" width="60.1640625" style="19" customWidth="1"/>
    <col min="8183" max="8183" width="27.5" style="19" customWidth="1"/>
    <col min="8184" max="8184" width="16.1640625" style="19" customWidth="1"/>
    <col min="8185" max="8185" width="22.83203125" style="19" customWidth="1"/>
    <col min="8186" max="8186" width="3.6640625" style="19" customWidth="1"/>
    <col min="8187" max="8193" width="0" style="19" hidden="1" customWidth="1"/>
    <col min="8194" max="8194" width="3.1640625" style="19" customWidth="1"/>
    <col min="8195" max="8196" width="19.5" style="19" customWidth="1"/>
    <col min="8197" max="8197" width="23.33203125" style="19" customWidth="1"/>
    <col min="8198" max="8198" width="19.5" style="19" customWidth="1"/>
    <col min="8199" max="8199" width="9.1640625" style="19"/>
    <col min="8200" max="8200" width="18.6640625" style="19" customWidth="1"/>
    <col min="8201" max="8436" width="9.1640625" style="19"/>
    <col min="8437" max="8437" width="10.6640625" style="19" customWidth="1"/>
    <col min="8438" max="8438" width="60.1640625" style="19" customWidth="1"/>
    <col min="8439" max="8439" width="27.5" style="19" customWidth="1"/>
    <col min="8440" max="8440" width="16.1640625" style="19" customWidth="1"/>
    <col min="8441" max="8441" width="22.83203125" style="19" customWidth="1"/>
    <col min="8442" max="8442" width="3.6640625" style="19" customWidth="1"/>
    <col min="8443" max="8449" width="0" style="19" hidden="1" customWidth="1"/>
    <col min="8450" max="8450" width="3.1640625" style="19" customWidth="1"/>
    <col min="8451" max="8452" width="19.5" style="19" customWidth="1"/>
    <col min="8453" max="8453" width="23.33203125" style="19" customWidth="1"/>
    <col min="8454" max="8454" width="19.5" style="19" customWidth="1"/>
    <col min="8455" max="8455" width="9.1640625" style="19"/>
    <col min="8456" max="8456" width="18.6640625" style="19" customWidth="1"/>
    <col min="8457" max="8692" width="9.1640625" style="19"/>
    <col min="8693" max="8693" width="10.6640625" style="19" customWidth="1"/>
    <col min="8694" max="8694" width="60.1640625" style="19" customWidth="1"/>
    <col min="8695" max="8695" width="27.5" style="19" customWidth="1"/>
    <col min="8696" max="8696" width="16.1640625" style="19" customWidth="1"/>
    <col min="8697" max="8697" width="22.83203125" style="19" customWidth="1"/>
    <col min="8698" max="8698" width="3.6640625" style="19" customWidth="1"/>
    <col min="8699" max="8705" width="0" style="19" hidden="1" customWidth="1"/>
    <col min="8706" max="8706" width="3.1640625" style="19" customWidth="1"/>
    <col min="8707" max="8708" width="19.5" style="19" customWidth="1"/>
    <col min="8709" max="8709" width="23.33203125" style="19" customWidth="1"/>
    <col min="8710" max="8710" width="19.5" style="19" customWidth="1"/>
    <col min="8711" max="8711" width="9.1640625" style="19"/>
    <col min="8712" max="8712" width="18.6640625" style="19" customWidth="1"/>
    <col min="8713" max="8948" width="9.1640625" style="19"/>
    <col min="8949" max="8949" width="10.6640625" style="19" customWidth="1"/>
    <col min="8950" max="8950" width="60.1640625" style="19" customWidth="1"/>
    <col min="8951" max="8951" width="27.5" style="19" customWidth="1"/>
    <col min="8952" max="8952" width="16.1640625" style="19" customWidth="1"/>
    <col min="8953" max="8953" width="22.83203125" style="19" customWidth="1"/>
    <col min="8954" max="8954" width="3.6640625" style="19" customWidth="1"/>
    <col min="8955" max="8961" width="0" style="19" hidden="1" customWidth="1"/>
    <col min="8962" max="8962" width="3.1640625" style="19" customWidth="1"/>
    <col min="8963" max="8964" width="19.5" style="19" customWidth="1"/>
    <col min="8965" max="8965" width="23.33203125" style="19" customWidth="1"/>
    <col min="8966" max="8966" width="19.5" style="19" customWidth="1"/>
    <col min="8967" max="8967" width="9.1640625" style="19"/>
    <col min="8968" max="8968" width="18.6640625" style="19" customWidth="1"/>
    <col min="8969" max="9204" width="9.1640625" style="19"/>
    <col min="9205" max="9205" width="10.6640625" style="19" customWidth="1"/>
    <col min="9206" max="9206" width="60.1640625" style="19" customWidth="1"/>
    <col min="9207" max="9207" width="27.5" style="19" customWidth="1"/>
    <col min="9208" max="9208" width="16.1640625" style="19" customWidth="1"/>
    <col min="9209" max="9209" width="22.83203125" style="19" customWidth="1"/>
    <col min="9210" max="9210" width="3.6640625" style="19" customWidth="1"/>
    <col min="9211" max="9217" width="0" style="19" hidden="1" customWidth="1"/>
    <col min="9218" max="9218" width="3.1640625" style="19" customWidth="1"/>
    <col min="9219" max="9220" width="19.5" style="19" customWidth="1"/>
    <col min="9221" max="9221" width="23.33203125" style="19" customWidth="1"/>
    <col min="9222" max="9222" width="19.5" style="19" customWidth="1"/>
    <col min="9223" max="9223" width="9.1640625" style="19"/>
    <col min="9224" max="9224" width="18.6640625" style="19" customWidth="1"/>
    <col min="9225" max="9460" width="9.1640625" style="19"/>
    <col min="9461" max="9461" width="10.6640625" style="19" customWidth="1"/>
    <col min="9462" max="9462" width="60.1640625" style="19" customWidth="1"/>
    <col min="9463" max="9463" width="27.5" style="19" customWidth="1"/>
    <col min="9464" max="9464" width="16.1640625" style="19" customWidth="1"/>
    <col min="9465" max="9465" width="22.83203125" style="19" customWidth="1"/>
    <col min="9466" max="9466" width="3.6640625" style="19" customWidth="1"/>
    <col min="9467" max="9473" width="0" style="19" hidden="1" customWidth="1"/>
    <col min="9474" max="9474" width="3.1640625" style="19" customWidth="1"/>
    <col min="9475" max="9476" width="19.5" style="19" customWidth="1"/>
    <col min="9477" max="9477" width="23.33203125" style="19" customWidth="1"/>
    <col min="9478" max="9478" width="19.5" style="19" customWidth="1"/>
    <col min="9479" max="9479" width="9.1640625" style="19"/>
    <col min="9480" max="9480" width="18.6640625" style="19" customWidth="1"/>
    <col min="9481" max="9716" width="9.1640625" style="19"/>
    <col min="9717" max="9717" width="10.6640625" style="19" customWidth="1"/>
    <col min="9718" max="9718" width="60.1640625" style="19" customWidth="1"/>
    <col min="9719" max="9719" width="27.5" style="19" customWidth="1"/>
    <col min="9720" max="9720" width="16.1640625" style="19" customWidth="1"/>
    <col min="9721" max="9721" width="22.83203125" style="19" customWidth="1"/>
    <col min="9722" max="9722" width="3.6640625" style="19" customWidth="1"/>
    <col min="9723" max="9729" width="0" style="19" hidden="1" customWidth="1"/>
    <col min="9730" max="9730" width="3.1640625" style="19" customWidth="1"/>
    <col min="9731" max="9732" width="19.5" style="19" customWidth="1"/>
    <col min="9733" max="9733" width="23.33203125" style="19" customWidth="1"/>
    <col min="9734" max="9734" width="19.5" style="19" customWidth="1"/>
    <col min="9735" max="9735" width="9.1640625" style="19"/>
    <col min="9736" max="9736" width="18.6640625" style="19" customWidth="1"/>
    <col min="9737" max="9972" width="9.1640625" style="19"/>
    <col min="9973" max="9973" width="10.6640625" style="19" customWidth="1"/>
    <col min="9974" max="9974" width="60.1640625" style="19" customWidth="1"/>
    <col min="9975" max="9975" width="27.5" style="19" customWidth="1"/>
    <col min="9976" max="9976" width="16.1640625" style="19" customWidth="1"/>
    <col min="9977" max="9977" width="22.83203125" style="19" customWidth="1"/>
    <col min="9978" max="9978" width="3.6640625" style="19" customWidth="1"/>
    <col min="9979" max="9985" width="0" style="19" hidden="1" customWidth="1"/>
    <col min="9986" max="9986" width="3.1640625" style="19" customWidth="1"/>
    <col min="9987" max="9988" width="19.5" style="19" customWidth="1"/>
    <col min="9989" max="9989" width="23.33203125" style="19" customWidth="1"/>
    <col min="9990" max="9990" width="19.5" style="19" customWidth="1"/>
    <col min="9991" max="9991" width="9.1640625" style="19"/>
    <col min="9992" max="9992" width="18.6640625" style="19" customWidth="1"/>
    <col min="9993" max="10228" width="9.1640625" style="19"/>
    <col min="10229" max="10229" width="10.6640625" style="19" customWidth="1"/>
    <col min="10230" max="10230" width="60.1640625" style="19" customWidth="1"/>
    <col min="10231" max="10231" width="27.5" style="19" customWidth="1"/>
    <col min="10232" max="10232" width="16.1640625" style="19" customWidth="1"/>
    <col min="10233" max="10233" width="22.83203125" style="19" customWidth="1"/>
    <col min="10234" max="10234" width="3.6640625" style="19" customWidth="1"/>
    <col min="10235" max="10241" width="0" style="19" hidden="1" customWidth="1"/>
    <col min="10242" max="10242" width="3.1640625" style="19" customWidth="1"/>
    <col min="10243" max="10244" width="19.5" style="19" customWidth="1"/>
    <col min="10245" max="10245" width="23.33203125" style="19" customWidth="1"/>
    <col min="10246" max="10246" width="19.5" style="19" customWidth="1"/>
    <col min="10247" max="10247" width="9.1640625" style="19"/>
    <col min="10248" max="10248" width="18.6640625" style="19" customWidth="1"/>
    <col min="10249" max="10484" width="9.1640625" style="19"/>
    <col min="10485" max="10485" width="10.6640625" style="19" customWidth="1"/>
    <col min="10486" max="10486" width="60.1640625" style="19" customWidth="1"/>
    <col min="10487" max="10487" width="27.5" style="19" customWidth="1"/>
    <col min="10488" max="10488" width="16.1640625" style="19" customWidth="1"/>
    <col min="10489" max="10489" width="22.83203125" style="19" customWidth="1"/>
    <col min="10490" max="10490" width="3.6640625" style="19" customWidth="1"/>
    <col min="10491" max="10497" width="0" style="19" hidden="1" customWidth="1"/>
    <col min="10498" max="10498" width="3.1640625" style="19" customWidth="1"/>
    <col min="10499" max="10500" width="19.5" style="19" customWidth="1"/>
    <col min="10501" max="10501" width="23.33203125" style="19" customWidth="1"/>
    <col min="10502" max="10502" width="19.5" style="19" customWidth="1"/>
    <col min="10503" max="10503" width="9.1640625" style="19"/>
    <col min="10504" max="10504" width="18.6640625" style="19" customWidth="1"/>
    <col min="10505" max="10740" width="9.1640625" style="19"/>
    <col min="10741" max="10741" width="10.6640625" style="19" customWidth="1"/>
    <col min="10742" max="10742" width="60.1640625" style="19" customWidth="1"/>
    <col min="10743" max="10743" width="27.5" style="19" customWidth="1"/>
    <col min="10744" max="10744" width="16.1640625" style="19" customWidth="1"/>
    <col min="10745" max="10745" width="22.83203125" style="19" customWidth="1"/>
    <col min="10746" max="10746" width="3.6640625" style="19" customWidth="1"/>
    <col min="10747" max="10753" width="0" style="19" hidden="1" customWidth="1"/>
    <col min="10754" max="10754" width="3.1640625" style="19" customWidth="1"/>
    <col min="10755" max="10756" width="19.5" style="19" customWidth="1"/>
    <col min="10757" max="10757" width="23.33203125" style="19" customWidth="1"/>
    <col min="10758" max="10758" width="19.5" style="19" customWidth="1"/>
    <col min="10759" max="10759" width="9.1640625" style="19"/>
    <col min="10760" max="10760" width="18.6640625" style="19" customWidth="1"/>
    <col min="10761" max="10996" width="9.1640625" style="19"/>
    <col min="10997" max="10997" width="10.6640625" style="19" customWidth="1"/>
    <col min="10998" max="10998" width="60.1640625" style="19" customWidth="1"/>
    <col min="10999" max="10999" width="27.5" style="19" customWidth="1"/>
    <col min="11000" max="11000" width="16.1640625" style="19" customWidth="1"/>
    <col min="11001" max="11001" width="22.83203125" style="19" customWidth="1"/>
    <col min="11002" max="11002" width="3.6640625" style="19" customWidth="1"/>
    <col min="11003" max="11009" width="0" style="19" hidden="1" customWidth="1"/>
    <col min="11010" max="11010" width="3.1640625" style="19" customWidth="1"/>
    <col min="11011" max="11012" width="19.5" style="19" customWidth="1"/>
    <col min="11013" max="11013" width="23.33203125" style="19" customWidth="1"/>
    <col min="11014" max="11014" width="19.5" style="19" customWidth="1"/>
    <col min="11015" max="11015" width="9.1640625" style="19"/>
    <col min="11016" max="11016" width="18.6640625" style="19" customWidth="1"/>
    <col min="11017" max="11252" width="9.1640625" style="19"/>
    <col min="11253" max="11253" width="10.6640625" style="19" customWidth="1"/>
    <col min="11254" max="11254" width="60.1640625" style="19" customWidth="1"/>
    <col min="11255" max="11255" width="27.5" style="19" customWidth="1"/>
    <col min="11256" max="11256" width="16.1640625" style="19" customWidth="1"/>
    <col min="11257" max="11257" width="22.83203125" style="19" customWidth="1"/>
    <col min="11258" max="11258" width="3.6640625" style="19" customWidth="1"/>
    <col min="11259" max="11265" width="0" style="19" hidden="1" customWidth="1"/>
    <col min="11266" max="11266" width="3.1640625" style="19" customWidth="1"/>
    <col min="11267" max="11268" width="19.5" style="19" customWidth="1"/>
    <col min="11269" max="11269" width="23.33203125" style="19" customWidth="1"/>
    <col min="11270" max="11270" width="19.5" style="19" customWidth="1"/>
    <col min="11271" max="11271" width="9.1640625" style="19"/>
    <col min="11272" max="11272" width="18.6640625" style="19" customWidth="1"/>
    <col min="11273" max="11508" width="9.1640625" style="19"/>
    <col min="11509" max="11509" width="10.6640625" style="19" customWidth="1"/>
    <col min="11510" max="11510" width="60.1640625" style="19" customWidth="1"/>
    <col min="11511" max="11511" width="27.5" style="19" customWidth="1"/>
    <col min="11512" max="11512" width="16.1640625" style="19" customWidth="1"/>
    <col min="11513" max="11513" width="22.83203125" style="19" customWidth="1"/>
    <col min="11514" max="11514" width="3.6640625" style="19" customWidth="1"/>
    <col min="11515" max="11521" width="0" style="19" hidden="1" customWidth="1"/>
    <col min="11522" max="11522" width="3.1640625" style="19" customWidth="1"/>
    <col min="11523" max="11524" width="19.5" style="19" customWidth="1"/>
    <col min="11525" max="11525" width="23.33203125" style="19" customWidth="1"/>
    <col min="11526" max="11526" width="19.5" style="19" customWidth="1"/>
    <col min="11527" max="11527" width="9.1640625" style="19"/>
    <col min="11528" max="11528" width="18.6640625" style="19" customWidth="1"/>
    <col min="11529" max="11764" width="9.1640625" style="19"/>
    <col min="11765" max="11765" width="10.6640625" style="19" customWidth="1"/>
    <col min="11766" max="11766" width="60.1640625" style="19" customWidth="1"/>
    <col min="11767" max="11767" width="27.5" style="19" customWidth="1"/>
    <col min="11768" max="11768" width="16.1640625" style="19" customWidth="1"/>
    <col min="11769" max="11769" width="22.83203125" style="19" customWidth="1"/>
    <col min="11770" max="11770" width="3.6640625" style="19" customWidth="1"/>
    <col min="11771" max="11777" width="0" style="19" hidden="1" customWidth="1"/>
    <col min="11778" max="11778" width="3.1640625" style="19" customWidth="1"/>
    <col min="11779" max="11780" width="19.5" style="19" customWidth="1"/>
    <col min="11781" max="11781" width="23.33203125" style="19" customWidth="1"/>
    <col min="11782" max="11782" width="19.5" style="19" customWidth="1"/>
    <col min="11783" max="11783" width="9.1640625" style="19"/>
    <col min="11784" max="11784" width="18.6640625" style="19" customWidth="1"/>
    <col min="11785" max="12020" width="9.1640625" style="19"/>
    <col min="12021" max="12021" width="10.6640625" style="19" customWidth="1"/>
    <col min="12022" max="12022" width="60.1640625" style="19" customWidth="1"/>
    <col min="12023" max="12023" width="27.5" style="19" customWidth="1"/>
    <col min="12024" max="12024" width="16.1640625" style="19" customWidth="1"/>
    <col min="12025" max="12025" width="22.83203125" style="19" customWidth="1"/>
    <col min="12026" max="12026" width="3.6640625" style="19" customWidth="1"/>
    <col min="12027" max="12033" width="0" style="19" hidden="1" customWidth="1"/>
    <col min="12034" max="12034" width="3.1640625" style="19" customWidth="1"/>
    <col min="12035" max="12036" width="19.5" style="19" customWidth="1"/>
    <col min="12037" max="12037" width="23.33203125" style="19" customWidth="1"/>
    <col min="12038" max="12038" width="19.5" style="19" customWidth="1"/>
    <col min="12039" max="12039" width="9.1640625" style="19"/>
    <col min="12040" max="12040" width="18.6640625" style="19" customWidth="1"/>
    <col min="12041" max="12276" width="9.1640625" style="19"/>
    <col min="12277" max="12277" width="10.6640625" style="19" customWidth="1"/>
    <col min="12278" max="12278" width="60.1640625" style="19" customWidth="1"/>
    <col min="12279" max="12279" width="27.5" style="19" customWidth="1"/>
    <col min="12280" max="12280" width="16.1640625" style="19" customWidth="1"/>
    <col min="12281" max="12281" width="22.83203125" style="19" customWidth="1"/>
    <col min="12282" max="12282" width="3.6640625" style="19" customWidth="1"/>
    <col min="12283" max="12289" width="0" style="19" hidden="1" customWidth="1"/>
    <col min="12290" max="12290" width="3.1640625" style="19" customWidth="1"/>
    <col min="12291" max="12292" width="19.5" style="19" customWidth="1"/>
    <col min="12293" max="12293" width="23.33203125" style="19" customWidth="1"/>
    <col min="12294" max="12294" width="19.5" style="19" customWidth="1"/>
    <col min="12295" max="12295" width="9.1640625" style="19"/>
    <col min="12296" max="12296" width="18.6640625" style="19" customWidth="1"/>
    <col min="12297" max="12532" width="9.1640625" style="19"/>
    <col min="12533" max="12533" width="10.6640625" style="19" customWidth="1"/>
    <col min="12534" max="12534" width="60.1640625" style="19" customWidth="1"/>
    <col min="12535" max="12535" width="27.5" style="19" customWidth="1"/>
    <col min="12536" max="12536" width="16.1640625" style="19" customWidth="1"/>
    <col min="12537" max="12537" width="22.83203125" style="19" customWidth="1"/>
    <col min="12538" max="12538" width="3.6640625" style="19" customWidth="1"/>
    <col min="12539" max="12545" width="0" style="19" hidden="1" customWidth="1"/>
    <col min="12546" max="12546" width="3.1640625" style="19" customWidth="1"/>
    <col min="12547" max="12548" width="19.5" style="19" customWidth="1"/>
    <col min="12549" max="12549" width="23.33203125" style="19" customWidth="1"/>
    <col min="12550" max="12550" width="19.5" style="19" customWidth="1"/>
    <col min="12551" max="12551" width="9.1640625" style="19"/>
    <col min="12552" max="12552" width="18.6640625" style="19" customWidth="1"/>
    <col min="12553" max="12788" width="9.1640625" style="19"/>
    <col min="12789" max="12789" width="10.6640625" style="19" customWidth="1"/>
    <col min="12790" max="12790" width="60.1640625" style="19" customWidth="1"/>
    <col min="12791" max="12791" width="27.5" style="19" customWidth="1"/>
    <col min="12792" max="12792" width="16.1640625" style="19" customWidth="1"/>
    <col min="12793" max="12793" width="22.83203125" style="19" customWidth="1"/>
    <col min="12794" max="12794" width="3.6640625" style="19" customWidth="1"/>
    <col min="12795" max="12801" width="0" style="19" hidden="1" customWidth="1"/>
    <col min="12802" max="12802" width="3.1640625" style="19" customWidth="1"/>
    <col min="12803" max="12804" width="19.5" style="19" customWidth="1"/>
    <col min="12805" max="12805" width="23.33203125" style="19" customWidth="1"/>
    <col min="12806" max="12806" width="19.5" style="19" customWidth="1"/>
    <col min="12807" max="12807" width="9.1640625" style="19"/>
    <col min="12808" max="12808" width="18.6640625" style="19" customWidth="1"/>
    <col min="12809" max="13044" width="9.1640625" style="19"/>
    <col min="13045" max="13045" width="10.6640625" style="19" customWidth="1"/>
    <col min="13046" max="13046" width="60.1640625" style="19" customWidth="1"/>
    <col min="13047" max="13047" width="27.5" style="19" customWidth="1"/>
    <col min="13048" max="13048" width="16.1640625" style="19" customWidth="1"/>
    <col min="13049" max="13049" width="22.83203125" style="19" customWidth="1"/>
    <col min="13050" max="13050" width="3.6640625" style="19" customWidth="1"/>
    <col min="13051" max="13057" width="0" style="19" hidden="1" customWidth="1"/>
    <col min="13058" max="13058" width="3.1640625" style="19" customWidth="1"/>
    <col min="13059" max="13060" width="19.5" style="19" customWidth="1"/>
    <col min="13061" max="13061" width="23.33203125" style="19" customWidth="1"/>
    <col min="13062" max="13062" width="19.5" style="19" customWidth="1"/>
    <col min="13063" max="13063" width="9.1640625" style="19"/>
    <col min="13064" max="13064" width="18.6640625" style="19" customWidth="1"/>
    <col min="13065" max="13300" width="9.1640625" style="19"/>
    <col min="13301" max="13301" width="10.6640625" style="19" customWidth="1"/>
    <col min="13302" max="13302" width="60.1640625" style="19" customWidth="1"/>
    <col min="13303" max="13303" width="27.5" style="19" customWidth="1"/>
    <col min="13304" max="13304" width="16.1640625" style="19" customWidth="1"/>
    <col min="13305" max="13305" width="22.83203125" style="19" customWidth="1"/>
    <col min="13306" max="13306" width="3.6640625" style="19" customWidth="1"/>
    <col min="13307" max="13313" width="0" style="19" hidden="1" customWidth="1"/>
    <col min="13314" max="13314" width="3.1640625" style="19" customWidth="1"/>
    <col min="13315" max="13316" width="19.5" style="19" customWidth="1"/>
    <col min="13317" max="13317" width="23.33203125" style="19" customWidth="1"/>
    <col min="13318" max="13318" width="19.5" style="19" customWidth="1"/>
    <col min="13319" max="13319" width="9.1640625" style="19"/>
    <col min="13320" max="13320" width="18.6640625" style="19" customWidth="1"/>
    <col min="13321" max="13556" width="9.1640625" style="19"/>
    <col min="13557" max="13557" width="10.6640625" style="19" customWidth="1"/>
    <col min="13558" max="13558" width="60.1640625" style="19" customWidth="1"/>
    <col min="13559" max="13559" width="27.5" style="19" customWidth="1"/>
    <col min="13560" max="13560" width="16.1640625" style="19" customWidth="1"/>
    <col min="13561" max="13561" width="22.83203125" style="19" customWidth="1"/>
    <col min="13562" max="13562" width="3.6640625" style="19" customWidth="1"/>
    <col min="13563" max="13569" width="0" style="19" hidden="1" customWidth="1"/>
    <col min="13570" max="13570" width="3.1640625" style="19" customWidth="1"/>
    <col min="13571" max="13572" width="19.5" style="19" customWidth="1"/>
    <col min="13573" max="13573" width="23.33203125" style="19" customWidth="1"/>
    <col min="13574" max="13574" width="19.5" style="19" customWidth="1"/>
    <col min="13575" max="13575" width="9.1640625" style="19"/>
    <col min="13576" max="13576" width="18.6640625" style="19" customWidth="1"/>
    <col min="13577" max="13812" width="9.1640625" style="19"/>
    <col min="13813" max="13813" width="10.6640625" style="19" customWidth="1"/>
    <col min="13814" max="13814" width="60.1640625" style="19" customWidth="1"/>
    <col min="13815" max="13815" width="27.5" style="19" customWidth="1"/>
    <col min="13816" max="13816" width="16.1640625" style="19" customWidth="1"/>
    <col min="13817" max="13817" width="22.83203125" style="19" customWidth="1"/>
    <col min="13818" max="13818" width="3.6640625" style="19" customWidth="1"/>
    <col min="13819" max="13825" width="0" style="19" hidden="1" customWidth="1"/>
    <col min="13826" max="13826" width="3.1640625" style="19" customWidth="1"/>
    <col min="13827" max="13828" width="19.5" style="19" customWidth="1"/>
    <col min="13829" max="13829" width="23.33203125" style="19" customWidth="1"/>
    <col min="13830" max="13830" width="19.5" style="19" customWidth="1"/>
    <col min="13831" max="13831" width="9.1640625" style="19"/>
    <col min="13832" max="13832" width="18.6640625" style="19" customWidth="1"/>
    <col min="13833" max="14068" width="9.1640625" style="19"/>
    <col min="14069" max="14069" width="10.6640625" style="19" customWidth="1"/>
    <col min="14070" max="14070" width="60.1640625" style="19" customWidth="1"/>
    <col min="14071" max="14071" width="27.5" style="19" customWidth="1"/>
    <col min="14072" max="14072" width="16.1640625" style="19" customWidth="1"/>
    <col min="14073" max="14073" width="22.83203125" style="19" customWidth="1"/>
    <col min="14074" max="14074" width="3.6640625" style="19" customWidth="1"/>
    <col min="14075" max="14081" width="0" style="19" hidden="1" customWidth="1"/>
    <col min="14082" max="14082" width="3.1640625" style="19" customWidth="1"/>
    <col min="14083" max="14084" width="19.5" style="19" customWidth="1"/>
    <col min="14085" max="14085" width="23.33203125" style="19" customWidth="1"/>
    <col min="14086" max="14086" width="19.5" style="19" customWidth="1"/>
    <col min="14087" max="14087" width="9.1640625" style="19"/>
    <col min="14088" max="14088" width="18.6640625" style="19" customWidth="1"/>
    <col min="14089" max="14324" width="9.1640625" style="19"/>
    <col min="14325" max="14325" width="10.6640625" style="19" customWidth="1"/>
    <col min="14326" max="14326" width="60.1640625" style="19" customWidth="1"/>
    <col min="14327" max="14327" width="27.5" style="19" customWidth="1"/>
    <col min="14328" max="14328" width="16.1640625" style="19" customWidth="1"/>
    <col min="14329" max="14329" width="22.83203125" style="19" customWidth="1"/>
    <col min="14330" max="14330" width="3.6640625" style="19" customWidth="1"/>
    <col min="14331" max="14337" width="0" style="19" hidden="1" customWidth="1"/>
    <col min="14338" max="14338" width="3.1640625" style="19" customWidth="1"/>
    <col min="14339" max="14340" width="19.5" style="19" customWidth="1"/>
    <col min="14341" max="14341" width="23.33203125" style="19" customWidth="1"/>
    <col min="14342" max="14342" width="19.5" style="19" customWidth="1"/>
    <col min="14343" max="14343" width="9.1640625" style="19"/>
    <col min="14344" max="14344" width="18.6640625" style="19" customWidth="1"/>
    <col min="14345" max="14580" width="9.1640625" style="19"/>
    <col min="14581" max="14581" width="10.6640625" style="19" customWidth="1"/>
    <col min="14582" max="14582" width="60.1640625" style="19" customWidth="1"/>
    <col min="14583" max="14583" width="27.5" style="19" customWidth="1"/>
    <col min="14584" max="14584" width="16.1640625" style="19" customWidth="1"/>
    <col min="14585" max="14585" width="22.83203125" style="19" customWidth="1"/>
    <col min="14586" max="14586" width="3.6640625" style="19" customWidth="1"/>
    <col min="14587" max="14593" width="0" style="19" hidden="1" customWidth="1"/>
    <col min="14594" max="14594" width="3.1640625" style="19" customWidth="1"/>
    <col min="14595" max="14596" width="19.5" style="19" customWidth="1"/>
    <col min="14597" max="14597" width="23.33203125" style="19" customWidth="1"/>
    <col min="14598" max="14598" width="19.5" style="19" customWidth="1"/>
    <col min="14599" max="14599" width="9.1640625" style="19"/>
    <col min="14600" max="14600" width="18.6640625" style="19" customWidth="1"/>
    <col min="14601" max="14836" width="9.1640625" style="19"/>
    <col min="14837" max="14837" width="10.6640625" style="19" customWidth="1"/>
    <col min="14838" max="14838" width="60.1640625" style="19" customWidth="1"/>
    <col min="14839" max="14839" width="27.5" style="19" customWidth="1"/>
    <col min="14840" max="14840" width="16.1640625" style="19" customWidth="1"/>
    <col min="14841" max="14841" width="22.83203125" style="19" customWidth="1"/>
    <col min="14842" max="14842" width="3.6640625" style="19" customWidth="1"/>
    <col min="14843" max="14849" width="0" style="19" hidden="1" customWidth="1"/>
    <col min="14850" max="14850" width="3.1640625" style="19" customWidth="1"/>
    <col min="14851" max="14852" width="19.5" style="19" customWidth="1"/>
    <col min="14853" max="14853" width="23.33203125" style="19" customWidth="1"/>
    <col min="14854" max="14854" width="19.5" style="19" customWidth="1"/>
    <col min="14855" max="14855" width="9.1640625" style="19"/>
    <col min="14856" max="14856" width="18.6640625" style="19" customWidth="1"/>
    <col min="14857" max="15092" width="9.1640625" style="19"/>
    <col min="15093" max="15093" width="10.6640625" style="19" customWidth="1"/>
    <col min="15094" max="15094" width="60.1640625" style="19" customWidth="1"/>
    <col min="15095" max="15095" width="27.5" style="19" customWidth="1"/>
    <col min="15096" max="15096" width="16.1640625" style="19" customWidth="1"/>
    <col min="15097" max="15097" width="22.83203125" style="19" customWidth="1"/>
    <col min="15098" max="15098" width="3.6640625" style="19" customWidth="1"/>
    <col min="15099" max="15105" width="0" style="19" hidden="1" customWidth="1"/>
    <col min="15106" max="15106" width="3.1640625" style="19" customWidth="1"/>
    <col min="15107" max="15108" width="19.5" style="19" customWidth="1"/>
    <col min="15109" max="15109" width="23.33203125" style="19" customWidth="1"/>
    <col min="15110" max="15110" width="19.5" style="19" customWidth="1"/>
    <col min="15111" max="15111" width="9.1640625" style="19"/>
    <col min="15112" max="15112" width="18.6640625" style="19" customWidth="1"/>
    <col min="15113" max="15348" width="9.1640625" style="19"/>
    <col min="15349" max="15349" width="10.6640625" style="19" customWidth="1"/>
    <col min="15350" max="15350" width="60.1640625" style="19" customWidth="1"/>
    <col min="15351" max="15351" width="27.5" style="19" customWidth="1"/>
    <col min="15352" max="15352" width="16.1640625" style="19" customWidth="1"/>
    <col min="15353" max="15353" width="22.83203125" style="19" customWidth="1"/>
    <col min="15354" max="15354" width="3.6640625" style="19" customWidth="1"/>
    <col min="15355" max="15361" width="0" style="19" hidden="1" customWidth="1"/>
    <col min="15362" max="15362" width="3.1640625" style="19" customWidth="1"/>
    <col min="15363" max="15364" width="19.5" style="19" customWidth="1"/>
    <col min="15365" max="15365" width="23.33203125" style="19" customWidth="1"/>
    <col min="15366" max="15366" width="19.5" style="19" customWidth="1"/>
    <col min="15367" max="15367" width="9.1640625" style="19"/>
    <col min="15368" max="15368" width="18.6640625" style="19" customWidth="1"/>
    <col min="15369" max="15604" width="9.1640625" style="19"/>
    <col min="15605" max="15605" width="10.6640625" style="19" customWidth="1"/>
    <col min="15606" max="15606" width="60.1640625" style="19" customWidth="1"/>
    <col min="15607" max="15607" width="27.5" style="19" customWidth="1"/>
    <col min="15608" max="15608" width="16.1640625" style="19" customWidth="1"/>
    <col min="15609" max="15609" width="22.83203125" style="19" customWidth="1"/>
    <col min="15610" max="15610" width="3.6640625" style="19" customWidth="1"/>
    <col min="15611" max="15617" width="0" style="19" hidden="1" customWidth="1"/>
    <col min="15618" max="15618" width="3.1640625" style="19" customWidth="1"/>
    <col min="15619" max="15620" width="19.5" style="19" customWidth="1"/>
    <col min="15621" max="15621" width="23.33203125" style="19" customWidth="1"/>
    <col min="15622" max="15622" width="19.5" style="19" customWidth="1"/>
    <col min="15623" max="15623" width="9.1640625" style="19"/>
    <col min="15624" max="15624" width="18.6640625" style="19" customWidth="1"/>
    <col min="15625" max="15860" width="9.1640625" style="19"/>
    <col min="15861" max="15861" width="10.6640625" style="19" customWidth="1"/>
    <col min="15862" max="15862" width="60.1640625" style="19" customWidth="1"/>
    <col min="15863" max="15863" width="27.5" style="19" customWidth="1"/>
    <col min="15864" max="15864" width="16.1640625" style="19" customWidth="1"/>
    <col min="15865" max="15865" width="22.83203125" style="19" customWidth="1"/>
    <col min="15866" max="15866" width="3.6640625" style="19" customWidth="1"/>
    <col min="15867" max="15873" width="0" style="19" hidden="1" customWidth="1"/>
    <col min="15874" max="15874" width="3.1640625" style="19" customWidth="1"/>
    <col min="15875" max="15876" width="19.5" style="19" customWidth="1"/>
    <col min="15877" max="15877" width="23.33203125" style="19" customWidth="1"/>
    <col min="15878" max="15878" width="19.5" style="19" customWidth="1"/>
    <col min="15879" max="15879" width="9.1640625" style="19"/>
    <col min="15880" max="15880" width="18.6640625" style="19" customWidth="1"/>
    <col min="15881" max="16116" width="9.1640625" style="19"/>
    <col min="16117" max="16117" width="10.6640625" style="19" customWidth="1"/>
    <col min="16118" max="16118" width="60.1640625" style="19" customWidth="1"/>
    <col min="16119" max="16119" width="27.5" style="19" customWidth="1"/>
    <col min="16120" max="16120" width="16.1640625" style="19" customWidth="1"/>
    <col min="16121" max="16121" width="22.83203125" style="19" customWidth="1"/>
    <col min="16122" max="16122" width="3.6640625" style="19" customWidth="1"/>
    <col min="16123" max="16129" width="0" style="19" hidden="1" customWidth="1"/>
    <col min="16130" max="16130" width="3.1640625" style="19" customWidth="1"/>
    <col min="16131" max="16132" width="19.5" style="19" customWidth="1"/>
    <col min="16133" max="16133" width="23.33203125" style="19" customWidth="1"/>
    <col min="16134" max="16134" width="19.5" style="19" customWidth="1"/>
    <col min="16135" max="16135" width="9.1640625" style="19"/>
    <col min="16136" max="16136" width="18.6640625" style="19" customWidth="1"/>
    <col min="16137" max="16384" width="9.1640625" style="19"/>
  </cols>
  <sheetData>
    <row r="1" spans="1:25" s="7" customFormat="1" ht="37.5" customHeight="1" x14ac:dyDescent="0.2">
      <c r="A1" s="57" t="s">
        <v>128</v>
      </c>
      <c r="B1" s="57"/>
      <c r="C1" s="57"/>
      <c r="D1" s="57"/>
      <c r="E1" s="57"/>
      <c r="F1" s="57"/>
      <c r="G1" s="57"/>
      <c r="H1" s="57"/>
      <c r="I1" s="57"/>
      <c r="J1" s="57"/>
      <c r="K1" s="57"/>
      <c r="L1" s="57"/>
      <c r="M1" s="57"/>
      <c r="N1" s="57"/>
      <c r="O1" s="57"/>
      <c r="P1" s="57"/>
      <c r="Q1" s="57"/>
      <c r="R1" s="57"/>
      <c r="S1" s="57"/>
      <c r="T1" s="57"/>
      <c r="U1" s="57"/>
      <c r="V1" s="57"/>
      <c r="W1" s="57"/>
      <c r="X1" s="57"/>
      <c r="Y1" s="57"/>
    </row>
    <row r="2" spans="1:25" s="7" customFormat="1" ht="67.5" customHeight="1" x14ac:dyDescent="0.2">
      <c r="A2" s="58"/>
      <c r="B2" s="58"/>
      <c r="C2" s="59" t="s">
        <v>74</v>
      </c>
      <c r="D2" s="59"/>
      <c r="E2" s="59"/>
      <c r="F2" s="59"/>
      <c r="G2" s="59"/>
      <c r="H2" s="59"/>
      <c r="I2" s="59"/>
      <c r="J2" s="59"/>
      <c r="K2" s="59"/>
      <c r="L2" s="59"/>
      <c r="M2" s="59"/>
      <c r="N2" s="59"/>
      <c r="O2" s="59"/>
      <c r="P2" s="59"/>
      <c r="Q2" s="59"/>
      <c r="R2" s="59"/>
      <c r="S2" s="59"/>
      <c r="T2" s="59"/>
      <c r="U2" s="59"/>
      <c r="V2" s="59"/>
      <c r="W2" s="59"/>
      <c r="X2" s="59"/>
      <c r="Y2" s="59"/>
    </row>
    <row r="3" spans="1:25" s="7" customFormat="1" ht="19.5" customHeight="1" x14ac:dyDescent="0.2">
      <c r="A3" s="9"/>
      <c r="B3" s="9"/>
      <c r="C3" s="10"/>
      <c r="D3" s="10"/>
      <c r="E3" s="10"/>
      <c r="F3" s="10"/>
      <c r="G3" s="10"/>
      <c r="H3" s="10"/>
      <c r="I3" s="10"/>
      <c r="J3" s="11"/>
      <c r="K3" s="11"/>
      <c r="L3" s="11"/>
      <c r="M3" s="12"/>
    </row>
    <row r="4" spans="1:25" s="7" customFormat="1" ht="37.5" customHeight="1" x14ac:dyDescent="0.2">
      <c r="A4" s="60" t="s">
        <v>0</v>
      </c>
      <c r="B4" s="60"/>
      <c r="C4" s="60"/>
      <c r="D4" s="60"/>
      <c r="E4" s="60"/>
      <c r="F4" s="60"/>
      <c r="G4" s="60"/>
      <c r="H4" s="60"/>
      <c r="I4" s="10"/>
      <c r="J4" s="61"/>
      <c r="K4" s="61"/>
      <c r="L4" s="61"/>
      <c r="M4" s="61"/>
      <c r="N4" s="61"/>
      <c r="O4" s="61"/>
      <c r="P4" s="61"/>
      <c r="Q4" s="61"/>
      <c r="R4" s="61"/>
      <c r="S4" s="61"/>
      <c r="T4" s="61"/>
      <c r="U4" s="61"/>
      <c r="V4" s="61"/>
      <c r="W4" s="61"/>
      <c r="X4" s="61"/>
      <c r="Y4" s="61"/>
    </row>
    <row r="5" spans="1:25" s="7" customFormat="1" ht="41.25" customHeight="1" x14ac:dyDescent="0.2">
      <c r="A5" s="53" t="s">
        <v>1</v>
      </c>
      <c r="B5" s="54"/>
      <c r="C5" s="54"/>
      <c r="D5" s="54"/>
      <c r="E5" s="54"/>
      <c r="F5" s="54"/>
      <c r="G5" s="54"/>
      <c r="H5" s="55"/>
      <c r="I5" s="10"/>
      <c r="J5" s="56" t="s">
        <v>2</v>
      </c>
      <c r="K5" s="56"/>
      <c r="L5" s="56"/>
      <c r="M5" s="56"/>
      <c r="O5" s="56" t="s">
        <v>71</v>
      </c>
      <c r="P5" s="56"/>
      <c r="Q5" s="56"/>
      <c r="R5" s="56"/>
      <c r="T5" s="56" t="s">
        <v>72</v>
      </c>
      <c r="U5" s="56"/>
      <c r="V5" s="56"/>
      <c r="W5" s="56"/>
      <c r="Y5" s="13" t="s">
        <v>73</v>
      </c>
    </row>
    <row r="6" spans="1:25" ht="50.25" customHeight="1" x14ac:dyDescent="0.2">
      <c r="A6" s="14" t="s">
        <v>3</v>
      </c>
      <c r="B6" s="15" t="s">
        <v>4</v>
      </c>
      <c r="C6" s="15" t="s">
        <v>5</v>
      </c>
      <c r="D6" s="15" t="s">
        <v>67</v>
      </c>
      <c r="E6" s="15" t="s">
        <v>6</v>
      </c>
      <c r="F6" s="15" t="s">
        <v>68</v>
      </c>
      <c r="G6" s="15" t="s">
        <v>69</v>
      </c>
      <c r="H6" s="15" t="s">
        <v>70</v>
      </c>
      <c r="I6" s="16"/>
      <c r="J6" s="17" t="s">
        <v>7</v>
      </c>
      <c r="K6" s="17" t="s">
        <v>8</v>
      </c>
      <c r="L6" s="17" t="s">
        <v>9</v>
      </c>
      <c r="M6" s="18" t="s">
        <v>10</v>
      </c>
      <c r="O6" s="17" t="s">
        <v>7</v>
      </c>
      <c r="P6" s="17" t="s">
        <v>8</v>
      </c>
      <c r="Q6" s="17" t="s">
        <v>9</v>
      </c>
      <c r="R6" s="18" t="s">
        <v>11</v>
      </c>
      <c r="T6" s="17" t="s">
        <v>7</v>
      </c>
      <c r="U6" s="17" t="s">
        <v>8</v>
      </c>
      <c r="V6" s="17" t="s">
        <v>9</v>
      </c>
      <c r="W6" s="18" t="s">
        <v>11</v>
      </c>
      <c r="Y6" s="18" t="s">
        <v>10</v>
      </c>
    </row>
    <row r="7" spans="1:25" ht="155" customHeight="1" x14ac:dyDescent="0.2">
      <c r="A7" s="20">
        <v>1</v>
      </c>
      <c r="B7" s="4" t="s">
        <v>78</v>
      </c>
      <c r="C7" s="21" t="s">
        <v>12</v>
      </c>
      <c r="D7" s="22">
        <v>3</v>
      </c>
      <c r="E7" s="20">
        <v>3</v>
      </c>
      <c r="F7" s="20">
        <f>12*D7</f>
        <v>36</v>
      </c>
      <c r="G7" s="20">
        <f>11*D7</f>
        <v>33</v>
      </c>
      <c r="H7" s="22">
        <f>SUM(E7:G7)</f>
        <v>72</v>
      </c>
      <c r="I7" s="16"/>
      <c r="J7" s="23">
        <v>32864.269999999997</v>
      </c>
      <c r="K7" s="24">
        <f>ROUND(J7*19%,2)</f>
        <v>6244.21</v>
      </c>
      <c r="L7" s="24">
        <f>ROUND((+K7+J7),2)</f>
        <v>39108.480000000003</v>
      </c>
      <c r="M7" s="25">
        <f>ROUND((+L7*E7),2)</f>
        <v>117325.44</v>
      </c>
      <c r="O7" s="23">
        <f>ROUND(J7+(J7*4.4%),2)</f>
        <v>34310.300000000003</v>
      </c>
      <c r="P7" s="24">
        <f t="shared" ref="P7:P22" si="0">ROUND(O7*19%,2)</f>
        <v>6518.96</v>
      </c>
      <c r="Q7" s="24">
        <f>ROUND((+P7+O7),2)</f>
        <v>40829.26</v>
      </c>
      <c r="R7" s="25">
        <f>ROUND((+Q7*F7),2)</f>
        <v>1469853.36</v>
      </c>
      <c r="T7" s="23">
        <f>ROUND(O7+(O7*3%),2)</f>
        <v>35339.61</v>
      </c>
      <c r="U7" s="24">
        <f>ROUND(T7*19%,2)</f>
        <v>6714.53</v>
      </c>
      <c r="V7" s="24">
        <f>ROUND((+U7+T7),2)</f>
        <v>42054.14</v>
      </c>
      <c r="W7" s="25">
        <f>ROUND((+V7*G7),2)</f>
        <v>1387786.62</v>
      </c>
      <c r="Y7" s="25">
        <f>+W7+R7+M7</f>
        <v>2974965.4200000004</v>
      </c>
    </row>
    <row r="8" spans="1:25" ht="155" customHeight="1" x14ac:dyDescent="0.2">
      <c r="A8" s="20">
        <v>2</v>
      </c>
      <c r="B8" s="4" t="s">
        <v>79</v>
      </c>
      <c r="C8" s="21" t="s">
        <v>12</v>
      </c>
      <c r="D8" s="22">
        <v>1</v>
      </c>
      <c r="E8" s="20">
        <v>1</v>
      </c>
      <c r="F8" s="20">
        <f>12*D8</f>
        <v>12</v>
      </c>
      <c r="G8" s="20">
        <f>11*D8</f>
        <v>11</v>
      </c>
      <c r="H8" s="22">
        <f t="shared" ref="H8:H22" si="1">+G8+F8+E8</f>
        <v>24</v>
      </c>
      <c r="I8" s="16"/>
      <c r="J8" s="23">
        <v>52206.85</v>
      </c>
      <c r="K8" s="24">
        <f t="shared" ref="K8:K22" si="2">ROUND(J8*19%,2)</f>
        <v>9919.2999999999993</v>
      </c>
      <c r="L8" s="24">
        <f t="shared" ref="L8:L22" si="3">ROUND((+K8+J8),2)</f>
        <v>62126.15</v>
      </c>
      <c r="M8" s="25">
        <f t="shared" ref="M8:M21" si="4">ROUND((+L8*E8),2)</f>
        <v>62126.15</v>
      </c>
      <c r="O8" s="23">
        <f t="shared" ref="O8:O22" si="5">ROUND(J8+(J8*4.4%),2)</f>
        <v>54503.95</v>
      </c>
      <c r="P8" s="24">
        <f t="shared" si="0"/>
        <v>10355.75</v>
      </c>
      <c r="Q8" s="24">
        <f t="shared" ref="Q8:Q22" si="6">ROUND((+P8+O8),2)</f>
        <v>64859.7</v>
      </c>
      <c r="R8" s="25">
        <f t="shared" ref="R8:R22" si="7">ROUND((+Q8*F8),2)</f>
        <v>778316.4</v>
      </c>
      <c r="T8" s="23">
        <f t="shared" ref="T8:T22" si="8">ROUND(O8+(O8*3%),2)</f>
        <v>56139.07</v>
      </c>
      <c r="U8" s="24">
        <f t="shared" ref="U8:U22" si="9">ROUND(T8*19%,2)</f>
        <v>10666.42</v>
      </c>
      <c r="V8" s="24">
        <f t="shared" ref="V8:V22" si="10">ROUND((+U8+T8),2)</f>
        <v>66805.490000000005</v>
      </c>
      <c r="W8" s="25">
        <f t="shared" ref="W8:W22" si="11">ROUND((+V8*G8),2)</f>
        <v>734860.39</v>
      </c>
      <c r="Y8" s="25">
        <f t="shared" ref="Y8:Y22" si="12">+W8+R8+M8</f>
        <v>1575302.94</v>
      </c>
    </row>
    <row r="9" spans="1:25" ht="155" customHeight="1" x14ac:dyDescent="0.2">
      <c r="A9" s="20">
        <v>3</v>
      </c>
      <c r="B9" s="4" t="s">
        <v>80</v>
      </c>
      <c r="C9" s="21" t="s">
        <v>12</v>
      </c>
      <c r="D9" s="22">
        <v>1</v>
      </c>
      <c r="E9" s="20">
        <v>1</v>
      </c>
      <c r="F9" s="20">
        <f t="shared" ref="F9:F13" si="13">12*D9</f>
        <v>12</v>
      </c>
      <c r="G9" s="20">
        <f t="shared" ref="G9:G13" si="14">11*D9</f>
        <v>11</v>
      </c>
      <c r="H9" s="22">
        <f t="shared" si="1"/>
        <v>24</v>
      </c>
      <c r="I9" s="16"/>
      <c r="J9" s="23">
        <v>94519.62</v>
      </c>
      <c r="K9" s="24">
        <f t="shared" si="2"/>
        <v>17958.73</v>
      </c>
      <c r="L9" s="24">
        <f t="shared" si="3"/>
        <v>112478.35</v>
      </c>
      <c r="M9" s="25">
        <f t="shared" si="4"/>
        <v>112478.35</v>
      </c>
      <c r="O9" s="23">
        <f t="shared" si="5"/>
        <v>98678.48</v>
      </c>
      <c r="P9" s="24">
        <f t="shared" si="0"/>
        <v>18748.91</v>
      </c>
      <c r="Q9" s="24">
        <f t="shared" si="6"/>
        <v>117427.39</v>
      </c>
      <c r="R9" s="25">
        <f t="shared" si="7"/>
        <v>1409128.68</v>
      </c>
      <c r="T9" s="23">
        <f t="shared" si="8"/>
        <v>101638.83</v>
      </c>
      <c r="U9" s="24">
        <f t="shared" si="9"/>
        <v>19311.38</v>
      </c>
      <c r="V9" s="24">
        <f t="shared" si="10"/>
        <v>120950.21</v>
      </c>
      <c r="W9" s="25">
        <f t="shared" si="11"/>
        <v>1330452.31</v>
      </c>
      <c r="Y9" s="25">
        <f t="shared" si="12"/>
        <v>2852059.3400000003</v>
      </c>
    </row>
    <row r="10" spans="1:25" ht="155" customHeight="1" x14ac:dyDescent="0.2">
      <c r="A10" s="20">
        <v>4</v>
      </c>
      <c r="B10" s="4" t="s">
        <v>81</v>
      </c>
      <c r="C10" s="21" t="s">
        <v>12</v>
      </c>
      <c r="D10" s="22">
        <v>1</v>
      </c>
      <c r="E10" s="20">
        <v>1</v>
      </c>
      <c r="F10" s="20">
        <f t="shared" si="13"/>
        <v>12</v>
      </c>
      <c r="G10" s="20">
        <f t="shared" si="14"/>
        <v>11</v>
      </c>
      <c r="H10" s="22">
        <f t="shared" si="1"/>
        <v>24</v>
      </c>
      <c r="I10" s="16"/>
      <c r="J10" s="23">
        <v>64161.94</v>
      </c>
      <c r="K10" s="24">
        <f t="shared" si="2"/>
        <v>12190.77</v>
      </c>
      <c r="L10" s="24">
        <f t="shared" si="3"/>
        <v>76352.710000000006</v>
      </c>
      <c r="M10" s="25">
        <f t="shared" si="4"/>
        <v>76352.710000000006</v>
      </c>
      <c r="O10" s="23">
        <f t="shared" si="5"/>
        <v>66985.070000000007</v>
      </c>
      <c r="P10" s="24">
        <f t="shared" si="0"/>
        <v>12727.16</v>
      </c>
      <c r="Q10" s="24">
        <f t="shared" si="6"/>
        <v>79712.23</v>
      </c>
      <c r="R10" s="25">
        <f t="shared" si="7"/>
        <v>956546.76</v>
      </c>
      <c r="T10" s="23">
        <f t="shared" si="8"/>
        <v>68994.62</v>
      </c>
      <c r="U10" s="24">
        <f t="shared" si="9"/>
        <v>13108.98</v>
      </c>
      <c r="V10" s="24">
        <f t="shared" si="10"/>
        <v>82103.600000000006</v>
      </c>
      <c r="W10" s="25">
        <f t="shared" si="11"/>
        <v>903139.6</v>
      </c>
      <c r="Y10" s="25">
        <f t="shared" si="12"/>
        <v>1936039.0699999998</v>
      </c>
    </row>
    <row r="11" spans="1:25" ht="155" customHeight="1" x14ac:dyDescent="0.2">
      <c r="A11" s="20">
        <v>5</v>
      </c>
      <c r="B11" s="4" t="s">
        <v>82</v>
      </c>
      <c r="C11" s="21" t="s">
        <v>12</v>
      </c>
      <c r="D11" s="22">
        <v>1</v>
      </c>
      <c r="E11" s="20">
        <v>1</v>
      </c>
      <c r="F11" s="20">
        <f t="shared" si="13"/>
        <v>12</v>
      </c>
      <c r="G11" s="20">
        <f t="shared" si="14"/>
        <v>11</v>
      </c>
      <c r="H11" s="22">
        <f t="shared" si="1"/>
        <v>24</v>
      </c>
      <c r="I11" s="16"/>
      <c r="J11" s="23">
        <v>94519.62</v>
      </c>
      <c r="K11" s="24">
        <f t="shared" si="2"/>
        <v>17958.73</v>
      </c>
      <c r="L11" s="24">
        <f t="shared" si="3"/>
        <v>112478.35</v>
      </c>
      <c r="M11" s="25">
        <f t="shared" si="4"/>
        <v>112478.35</v>
      </c>
      <c r="O11" s="23">
        <f t="shared" si="5"/>
        <v>98678.48</v>
      </c>
      <c r="P11" s="24">
        <f t="shared" si="0"/>
        <v>18748.91</v>
      </c>
      <c r="Q11" s="24">
        <f t="shared" si="6"/>
        <v>117427.39</v>
      </c>
      <c r="R11" s="25">
        <f t="shared" si="7"/>
        <v>1409128.68</v>
      </c>
      <c r="T11" s="23">
        <f t="shared" si="8"/>
        <v>101638.83</v>
      </c>
      <c r="U11" s="24">
        <f t="shared" si="9"/>
        <v>19311.38</v>
      </c>
      <c r="V11" s="24">
        <f t="shared" si="10"/>
        <v>120950.21</v>
      </c>
      <c r="W11" s="25">
        <f t="shared" si="11"/>
        <v>1330452.31</v>
      </c>
      <c r="Y11" s="25">
        <f t="shared" si="12"/>
        <v>2852059.3400000003</v>
      </c>
    </row>
    <row r="12" spans="1:25" ht="155" customHeight="1" x14ac:dyDescent="0.2">
      <c r="A12" s="20">
        <v>6</v>
      </c>
      <c r="B12" s="4" t="s">
        <v>83</v>
      </c>
      <c r="C12" s="21" t="s">
        <v>12</v>
      </c>
      <c r="D12" s="22">
        <v>1</v>
      </c>
      <c r="E12" s="20">
        <v>1</v>
      </c>
      <c r="F12" s="20">
        <f t="shared" si="13"/>
        <v>12</v>
      </c>
      <c r="G12" s="20">
        <f t="shared" si="14"/>
        <v>11</v>
      </c>
      <c r="H12" s="22">
        <f t="shared" si="1"/>
        <v>24</v>
      </c>
      <c r="I12" s="16"/>
      <c r="J12" s="23">
        <v>95146.27</v>
      </c>
      <c r="K12" s="24">
        <f t="shared" si="2"/>
        <v>18077.79</v>
      </c>
      <c r="L12" s="24">
        <f t="shared" si="3"/>
        <v>113224.06</v>
      </c>
      <c r="M12" s="25">
        <f t="shared" si="4"/>
        <v>113224.06</v>
      </c>
      <c r="O12" s="23">
        <f t="shared" si="5"/>
        <v>99332.71</v>
      </c>
      <c r="P12" s="24">
        <f t="shared" si="0"/>
        <v>18873.21</v>
      </c>
      <c r="Q12" s="24">
        <f t="shared" si="6"/>
        <v>118205.92</v>
      </c>
      <c r="R12" s="25">
        <f t="shared" si="7"/>
        <v>1418471.04</v>
      </c>
      <c r="T12" s="23">
        <f t="shared" si="8"/>
        <v>102312.69</v>
      </c>
      <c r="U12" s="24">
        <f t="shared" si="9"/>
        <v>19439.41</v>
      </c>
      <c r="V12" s="24">
        <f t="shared" si="10"/>
        <v>121752.1</v>
      </c>
      <c r="W12" s="25">
        <f t="shared" si="11"/>
        <v>1339273.1000000001</v>
      </c>
      <c r="Y12" s="25">
        <f t="shared" si="12"/>
        <v>2870968.2</v>
      </c>
    </row>
    <row r="13" spans="1:25" ht="155" customHeight="1" x14ac:dyDescent="0.2">
      <c r="A13" s="20">
        <v>7</v>
      </c>
      <c r="B13" s="4" t="s">
        <v>84</v>
      </c>
      <c r="C13" s="21" t="s">
        <v>12</v>
      </c>
      <c r="D13" s="22">
        <v>1</v>
      </c>
      <c r="E13" s="20">
        <v>1</v>
      </c>
      <c r="F13" s="20">
        <f t="shared" si="13"/>
        <v>12</v>
      </c>
      <c r="G13" s="20">
        <f t="shared" si="14"/>
        <v>11</v>
      </c>
      <c r="H13" s="22">
        <f t="shared" si="1"/>
        <v>24</v>
      </c>
      <c r="I13" s="16"/>
      <c r="J13" s="23">
        <v>125190.63</v>
      </c>
      <c r="K13" s="24">
        <f t="shared" si="2"/>
        <v>23786.22</v>
      </c>
      <c r="L13" s="24">
        <f t="shared" si="3"/>
        <v>148976.85</v>
      </c>
      <c r="M13" s="25">
        <f t="shared" si="4"/>
        <v>148976.85</v>
      </c>
      <c r="O13" s="23">
        <f t="shared" si="5"/>
        <v>130699.02</v>
      </c>
      <c r="P13" s="24">
        <f t="shared" si="0"/>
        <v>24832.81</v>
      </c>
      <c r="Q13" s="24">
        <f t="shared" si="6"/>
        <v>155531.82999999999</v>
      </c>
      <c r="R13" s="25">
        <f t="shared" si="7"/>
        <v>1866381.96</v>
      </c>
      <c r="T13" s="23">
        <f t="shared" si="8"/>
        <v>134619.99</v>
      </c>
      <c r="U13" s="24">
        <f t="shared" si="9"/>
        <v>25577.8</v>
      </c>
      <c r="V13" s="24">
        <f t="shared" si="10"/>
        <v>160197.79</v>
      </c>
      <c r="W13" s="25">
        <f t="shared" si="11"/>
        <v>1762175.69</v>
      </c>
      <c r="Y13" s="25">
        <f t="shared" si="12"/>
        <v>3777534.5</v>
      </c>
    </row>
    <row r="14" spans="1:25" ht="155" customHeight="1" x14ac:dyDescent="0.2">
      <c r="A14" s="20">
        <v>8</v>
      </c>
      <c r="B14" s="4" t="s">
        <v>85</v>
      </c>
      <c r="C14" s="21" t="s">
        <v>13</v>
      </c>
      <c r="D14" s="22">
        <v>1</v>
      </c>
      <c r="E14" s="20">
        <v>0</v>
      </c>
      <c r="F14" s="20">
        <v>4</v>
      </c>
      <c r="G14" s="20">
        <v>4</v>
      </c>
      <c r="H14" s="22">
        <f t="shared" si="1"/>
        <v>8</v>
      </c>
      <c r="I14" s="16"/>
      <c r="J14" s="23">
        <v>107679.23</v>
      </c>
      <c r="K14" s="24">
        <f t="shared" si="2"/>
        <v>20459.05</v>
      </c>
      <c r="L14" s="24">
        <f t="shared" si="3"/>
        <v>128138.28</v>
      </c>
      <c r="M14" s="25">
        <f t="shared" si="4"/>
        <v>0</v>
      </c>
      <c r="O14" s="23">
        <f t="shared" si="5"/>
        <v>112417.12</v>
      </c>
      <c r="P14" s="24">
        <f t="shared" si="0"/>
        <v>21359.25</v>
      </c>
      <c r="Q14" s="24">
        <f t="shared" si="6"/>
        <v>133776.37</v>
      </c>
      <c r="R14" s="25">
        <f t="shared" si="7"/>
        <v>535105.48</v>
      </c>
      <c r="T14" s="23">
        <f t="shared" si="8"/>
        <v>115789.63</v>
      </c>
      <c r="U14" s="24">
        <f t="shared" si="9"/>
        <v>22000.03</v>
      </c>
      <c r="V14" s="24">
        <f t="shared" si="10"/>
        <v>137789.66</v>
      </c>
      <c r="W14" s="25">
        <f t="shared" si="11"/>
        <v>551158.64</v>
      </c>
      <c r="Y14" s="25">
        <f t="shared" si="12"/>
        <v>1086264.1200000001</v>
      </c>
    </row>
    <row r="15" spans="1:25" ht="155" customHeight="1" x14ac:dyDescent="0.2">
      <c r="A15" s="20">
        <v>9</v>
      </c>
      <c r="B15" s="4" t="s">
        <v>86</v>
      </c>
      <c r="C15" s="21" t="s">
        <v>14</v>
      </c>
      <c r="D15" s="22">
        <v>1</v>
      </c>
      <c r="E15" s="20">
        <v>0</v>
      </c>
      <c r="F15" s="20">
        <v>2</v>
      </c>
      <c r="G15" s="20">
        <v>2</v>
      </c>
      <c r="H15" s="22">
        <f t="shared" si="1"/>
        <v>4</v>
      </c>
      <c r="I15" s="16"/>
      <c r="J15" s="23">
        <v>2159503.7400000002</v>
      </c>
      <c r="K15" s="24">
        <f t="shared" si="2"/>
        <v>410305.71</v>
      </c>
      <c r="L15" s="24">
        <f t="shared" si="3"/>
        <v>2569809.4500000002</v>
      </c>
      <c r="M15" s="25">
        <f t="shared" si="4"/>
        <v>0</v>
      </c>
      <c r="O15" s="23">
        <f t="shared" si="5"/>
        <v>2254521.9</v>
      </c>
      <c r="P15" s="24">
        <f t="shared" si="0"/>
        <v>428359.16</v>
      </c>
      <c r="Q15" s="24">
        <f t="shared" si="6"/>
        <v>2682881.06</v>
      </c>
      <c r="R15" s="25">
        <f t="shared" si="7"/>
        <v>5365762.12</v>
      </c>
      <c r="T15" s="23">
        <f t="shared" si="8"/>
        <v>2322157.56</v>
      </c>
      <c r="U15" s="24">
        <f t="shared" si="9"/>
        <v>441209.94</v>
      </c>
      <c r="V15" s="24">
        <f t="shared" si="10"/>
        <v>2763367.5</v>
      </c>
      <c r="W15" s="25">
        <f t="shared" si="11"/>
        <v>5526735</v>
      </c>
      <c r="Y15" s="25">
        <f t="shared" si="12"/>
        <v>10892497.120000001</v>
      </c>
    </row>
    <row r="16" spans="1:25" ht="155" customHeight="1" x14ac:dyDescent="0.2">
      <c r="A16" s="20">
        <v>10</v>
      </c>
      <c r="B16" s="4" t="s">
        <v>87</v>
      </c>
      <c r="C16" s="21" t="s">
        <v>14</v>
      </c>
      <c r="D16" s="22">
        <v>1</v>
      </c>
      <c r="E16" s="20">
        <v>0</v>
      </c>
      <c r="F16" s="20">
        <v>2</v>
      </c>
      <c r="G16" s="20">
        <v>2</v>
      </c>
      <c r="H16" s="22">
        <f t="shared" si="1"/>
        <v>4</v>
      </c>
      <c r="I16" s="16"/>
      <c r="J16" s="23">
        <v>2823055.77</v>
      </c>
      <c r="K16" s="24">
        <f t="shared" si="2"/>
        <v>536380.6</v>
      </c>
      <c r="L16" s="24">
        <f t="shared" si="3"/>
        <v>3359436.37</v>
      </c>
      <c r="M16" s="25">
        <f t="shared" si="4"/>
        <v>0</v>
      </c>
      <c r="O16" s="23">
        <f t="shared" si="5"/>
        <v>2947270.22</v>
      </c>
      <c r="P16" s="24">
        <f t="shared" si="0"/>
        <v>559981.34</v>
      </c>
      <c r="Q16" s="24">
        <f t="shared" si="6"/>
        <v>3507251.56</v>
      </c>
      <c r="R16" s="25">
        <f t="shared" si="7"/>
        <v>7014503.1200000001</v>
      </c>
      <c r="T16" s="23">
        <f t="shared" si="8"/>
        <v>3035688.33</v>
      </c>
      <c r="U16" s="24">
        <f t="shared" si="9"/>
        <v>576780.78</v>
      </c>
      <c r="V16" s="24">
        <f t="shared" si="10"/>
        <v>3612469.11</v>
      </c>
      <c r="W16" s="25">
        <f t="shared" si="11"/>
        <v>7224938.2199999997</v>
      </c>
      <c r="Y16" s="25">
        <f t="shared" si="12"/>
        <v>14239441.34</v>
      </c>
    </row>
    <row r="17" spans="1:26" ht="155" customHeight="1" x14ac:dyDescent="0.2">
      <c r="A17" s="20">
        <v>11</v>
      </c>
      <c r="B17" s="4" t="s">
        <v>88</v>
      </c>
      <c r="C17" s="21" t="s">
        <v>12</v>
      </c>
      <c r="D17" s="22">
        <v>6</v>
      </c>
      <c r="E17" s="20">
        <v>6</v>
      </c>
      <c r="F17" s="20">
        <f>12*D17</f>
        <v>72</v>
      </c>
      <c r="G17" s="20">
        <f>11*D17</f>
        <v>66</v>
      </c>
      <c r="H17" s="22">
        <f t="shared" si="1"/>
        <v>144</v>
      </c>
      <c r="I17" s="16"/>
      <c r="J17" s="23">
        <v>239366.17</v>
      </c>
      <c r="K17" s="24">
        <f t="shared" si="2"/>
        <v>45479.57</v>
      </c>
      <c r="L17" s="24">
        <f t="shared" si="3"/>
        <v>284845.74</v>
      </c>
      <c r="M17" s="25">
        <f t="shared" si="4"/>
        <v>1709074.44</v>
      </c>
      <c r="O17" s="23">
        <f t="shared" si="5"/>
        <v>249898.28</v>
      </c>
      <c r="P17" s="24">
        <f t="shared" si="0"/>
        <v>47480.67</v>
      </c>
      <c r="Q17" s="24">
        <f t="shared" si="6"/>
        <v>297378.95</v>
      </c>
      <c r="R17" s="25">
        <f t="shared" si="7"/>
        <v>21411284.399999999</v>
      </c>
      <c r="T17" s="23">
        <f t="shared" si="8"/>
        <v>257395.23</v>
      </c>
      <c r="U17" s="24">
        <f t="shared" si="9"/>
        <v>48905.09</v>
      </c>
      <c r="V17" s="24">
        <f t="shared" si="10"/>
        <v>306300.32</v>
      </c>
      <c r="W17" s="25">
        <f t="shared" si="11"/>
        <v>20215821.120000001</v>
      </c>
      <c r="Y17" s="25">
        <f t="shared" si="12"/>
        <v>43336179.959999993</v>
      </c>
    </row>
    <row r="18" spans="1:26" ht="155" customHeight="1" x14ac:dyDescent="0.2">
      <c r="A18" s="20">
        <v>12</v>
      </c>
      <c r="B18" s="4" t="s">
        <v>15</v>
      </c>
      <c r="C18" s="21" t="s">
        <v>14</v>
      </c>
      <c r="D18" s="22">
        <v>1</v>
      </c>
      <c r="E18" s="20">
        <v>0</v>
      </c>
      <c r="F18" s="20">
        <v>2</v>
      </c>
      <c r="G18" s="20">
        <v>2</v>
      </c>
      <c r="H18" s="22">
        <f t="shared" si="1"/>
        <v>4</v>
      </c>
      <c r="I18" s="16"/>
      <c r="J18" s="23">
        <v>602718.43999999994</v>
      </c>
      <c r="K18" s="24">
        <f t="shared" si="2"/>
        <v>114516.5</v>
      </c>
      <c r="L18" s="24">
        <f t="shared" si="3"/>
        <v>717234.94</v>
      </c>
      <c r="M18" s="25">
        <f t="shared" si="4"/>
        <v>0</v>
      </c>
      <c r="O18" s="23">
        <f t="shared" si="5"/>
        <v>629238.05000000005</v>
      </c>
      <c r="P18" s="24">
        <f t="shared" si="0"/>
        <v>119555.23</v>
      </c>
      <c r="Q18" s="24">
        <f t="shared" si="6"/>
        <v>748793.28</v>
      </c>
      <c r="R18" s="25">
        <f t="shared" si="7"/>
        <v>1497586.56</v>
      </c>
      <c r="T18" s="23">
        <f t="shared" si="8"/>
        <v>648115.18999999994</v>
      </c>
      <c r="U18" s="24">
        <f t="shared" si="9"/>
        <v>123141.89</v>
      </c>
      <c r="V18" s="24">
        <f t="shared" si="10"/>
        <v>771257.08</v>
      </c>
      <c r="W18" s="25">
        <f t="shared" si="11"/>
        <v>1542514.16</v>
      </c>
      <c r="Y18" s="25">
        <f t="shared" si="12"/>
        <v>3040100.7199999997</v>
      </c>
    </row>
    <row r="19" spans="1:26" ht="155" customHeight="1" x14ac:dyDescent="0.2">
      <c r="A19" s="20">
        <v>13</v>
      </c>
      <c r="B19" s="4" t="s">
        <v>89</v>
      </c>
      <c r="C19" s="21" t="s">
        <v>14</v>
      </c>
      <c r="D19" s="22">
        <v>1</v>
      </c>
      <c r="E19" s="20">
        <v>0</v>
      </c>
      <c r="F19" s="20">
        <v>2</v>
      </c>
      <c r="G19" s="20">
        <v>2</v>
      </c>
      <c r="H19" s="22">
        <f t="shared" si="1"/>
        <v>4</v>
      </c>
      <c r="I19" s="16"/>
      <c r="J19" s="23">
        <v>220963.56</v>
      </c>
      <c r="K19" s="24">
        <f t="shared" si="2"/>
        <v>41983.08</v>
      </c>
      <c r="L19" s="24">
        <f t="shared" si="3"/>
        <v>262946.64</v>
      </c>
      <c r="M19" s="25">
        <f t="shared" si="4"/>
        <v>0</v>
      </c>
      <c r="O19" s="23">
        <f t="shared" si="5"/>
        <v>230685.96</v>
      </c>
      <c r="P19" s="24">
        <f t="shared" si="0"/>
        <v>43830.33</v>
      </c>
      <c r="Q19" s="24">
        <f t="shared" si="6"/>
        <v>274516.28999999998</v>
      </c>
      <c r="R19" s="25">
        <f t="shared" si="7"/>
        <v>549032.57999999996</v>
      </c>
      <c r="T19" s="23">
        <f t="shared" si="8"/>
        <v>237606.54</v>
      </c>
      <c r="U19" s="24">
        <f t="shared" si="9"/>
        <v>45145.24</v>
      </c>
      <c r="V19" s="24">
        <f t="shared" si="10"/>
        <v>282751.78000000003</v>
      </c>
      <c r="W19" s="25">
        <f t="shared" si="11"/>
        <v>565503.56000000006</v>
      </c>
      <c r="Y19" s="25">
        <f t="shared" si="12"/>
        <v>1114536.1400000001</v>
      </c>
    </row>
    <row r="20" spans="1:26" ht="155" customHeight="1" x14ac:dyDescent="0.2">
      <c r="A20" s="20">
        <v>14</v>
      </c>
      <c r="B20" s="4" t="s">
        <v>90</v>
      </c>
      <c r="C20" s="21" t="s">
        <v>14</v>
      </c>
      <c r="D20" s="22">
        <v>1</v>
      </c>
      <c r="E20" s="20">
        <v>0</v>
      </c>
      <c r="F20" s="20">
        <v>2</v>
      </c>
      <c r="G20" s="20">
        <v>2</v>
      </c>
      <c r="H20" s="22">
        <f t="shared" si="1"/>
        <v>4</v>
      </c>
      <c r="I20" s="16"/>
      <c r="J20" s="23">
        <v>411256.1</v>
      </c>
      <c r="K20" s="24">
        <f t="shared" si="2"/>
        <v>78138.66</v>
      </c>
      <c r="L20" s="24">
        <f t="shared" si="3"/>
        <v>489394.76</v>
      </c>
      <c r="M20" s="25">
        <f t="shared" si="4"/>
        <v>0</v>
      </c>
      <c r="O20" s="23">
        <f t="shared" si="5"/>
        <v>429351.37</v>
      </c>
      <c r="P20" s="24">
        <f t="shared" si="0"/>
        <v>81576.759999999995</v>
      </c>
      <c r="Q20" s="24">
        <f t="shared" si="6"/>
        <v>510928.13</v>
      </c>
      <c r="R20" s="25">
        <f t="shared" si="7"/>
        <v>1021856.26</v>
      </c>
      <c r="T20" s="23">
        <f t="shared" si="8"/>
        <v>442231.91</v>
      </c>
      <c r="U20" s="24">
        <f t="shared" si="9"/>
        <v>84024.06</v>
      </c>
      <c r="V20" s="24">
        <f t="shared" si="10"/>
        <v>526255.97</v>
      </c>
      <c r="W20" s="25">
        <f t="shared" si="11"/>
        <v>1052511.94</v>
      </c>
      <c r="Y20" s="25">
        <f t="shared" si="12"/>
        <v>2074368.2</v>
      </c>
    </row>
    <row r="21" spans="1:26" ht="155" customHeight="1" x14ac:dyDescent="0.2">
      <c r="A21" s="20">
        <v>15</v>
      </c>
      <c r="B21" s="4" t="s">
        <v>91</v>
      </c>
      <c r="C21" s="21" t="s">
        <v>14</v>
      </c>
      <c r="D21" s="22">
        <v>1</v>
      </c>
      <c r="E21" s="20">
        <v>0</v>
      </c>
      <c r="F21" s="20">
        <v>2</v>
      </c>
      <c r="G21" s="20">
        <v>2</v>
      </c>
      <c r="H21" s="22">
        <f t="shared" si="1"/>
        <v>4</v>
      </c>
      <c r="I21" s="16"/>
      <c r="J21" s="23">
        <v>1564882.94</v>
      </c>
      <c r="K21" s="24">
        <f t="shared" si="2"/>
        <v>297327.76</v>
      </c>
      <c r="L21" s="24">
        <f t="shared" si="3"/>
        <v>1862210.7</v>
      </c>
      <c r="M21" s="25">
        <f t="shared" si="4"/>
        <v>0</v>
      </c>
      <c r="O21" s="23">
        <f t="shared" si="5"/>
        <v>1633737.79</v>
      </c>
      <c r="P21" s="24">
        <f t="shared" si="0"/>
        <v>310410.18</v>
      </c>
      <c r="Q21" s="24">
        <f t="shared" si="6"/>
        <v>1944147.97</v>
      </c>
      <c r="R21" s="25">
        <f t="shared" si="7"/>
        <v>3888295.94</v>
      </c>
      <c r="T21" s="23">
        <f t="shared" si="8"/>
        <v>1682749.92</v>
      </c>
      <c r="U21" s="24">
        <f t="shared" si="9"/>
        <v>319722.48</v>
      </c>
      <c r="V21" s="24">
        <f t="shared" si="10"/>
        <v>2002472.4</v>
      </c>
      <c r="W21" s="25">
        <f t="shared" si="11"/>
        <v>4004944.8</v>
      </c>
      <c r="Y21" s="25">
        <f t="shared" si="12"/>
        <v>7893240.7400000002</v>
      </c>
    </row>
    <row r="22" spans="1:26" ht="155" customHeight="1" x14ac:dyDescent="0.2">
      <c r="A22" s="20">
        <v>16</v>
      </c>
      <c r="B22" s="4" t="s">
        <v>92</v>
      </c>
      <c r="C22" s="21" t="s">
        <v>14</v>
      </c>
      <c r="D22" s="22">
        <v>1</v>
      </c>
      <c r="E22" s="20">
        <v>0</v>
      </c>
      <c r="F22" s="20">
        <v>2</v>
      </c>
      <c r="G22" s="20">
        <v>2</v>
      </c>
      <c r="H22" s="22">
        <f t="shared" si="1"/>
        <v>4</v>
      </c>
      <c r="I22" s="16"/>
      <c r="J22" s="23">
        <v>15600.06</v>
      </c>
      <c r="K22" s="24">
        <f t="shared" si="2"/>
        <v>2964.01</v>
      </c>
      <c r="L22" s="24">
        <f t="shared" si="3"/>
        <v>18564.07</v>
      </c>
      <c r="M22" s="25">
        <f>ROUND((+L22*E22),2)</f>
        <v>0</v>
      </c>
      <c r="O22" s="23">
        <f t="shared" si="5"/>
        <v>16286.46</v>
      </c>
      <c r="P22" s="24">
        <f t="shared" si="0"/>
        <v>3094.43</v>
      </c>
      <c r="Q22" s="24">
        <f t="shared" si="6"/>
        <v>19380.89</v>
      </c>
      <c r="R22" s="25">
        <f t="shared" si="7"/>
        <v>38761.78</v>
      </c>
      <c r="T22" s="23">
        <f t="shared" si="8"/>
        <v>16775.05</v>
      </c>
      <c r="U22" s="24">
        <f t="shared" si="9"/>
        <v>3187.26</v>
      </c>
      <c r="V22" s="24">
        <f t="shared" si="10"/>
        <v>19962.310000000001</v>
      </c>
      <c r="W22" s="25">
        <f t="shared" si="11"/>
        <v>39924.620000000003</v>
      </c>
      <c r="Y22" s="25">
        <f t="shared" si="12"/>
        <v>78686.399999999994</v>
      </c>
    </row>
    <row r="23" spans="1:26" ht="46.5" customHeight="1" x14ac:dyDescent="0.2">
      <c r="A23" s="47" t="s">
        <v>16</v>
      </c>
      <c r="B23" s="47"/>
      <c r="C23" s="47"/>
      <c r="D23" s="47"/>
      <c r="E23" s="47"/>
      <c r="F23" s="47"/>
      <c r="G23" s="47"/>
      <c r="H23" s="47"/>
      <c r="I23" s="26"/>
      <c r="J23" s="27"/>
      <c r="K23" s="27"/>
      <c r="L23" s="27"/>
      <c r="M23" s="1">
        <f>ROUND(SUM(M7:M22),2)</f>
        <v>2452036.35</v>
      </c>
      <c r="O23" s="27"/>
      <c r="P23" s="27"/>
      <c r="Q23" s="27"/>
      <c r="R23" s="1">
        <f>SUM(R7:R22)</f>
        <v>50630015.119999997</v>
      </c>
      <c r="T23" s="27"/>
      <c r="U23" s="27"/>
      <c r="V23" s="27"/>
      <c r="W23" s="1">
        <f>ROUND(SUM(W7:W22),2)</f>
        <v>49512192.079999998</v>
      </c>
      <c r="Y23" s="1">
        <f>SUM(Y7:Y22)</f>
        <v>102594243.55</v>
      </c>
    </row>
    <row r="24" spans="1:26" ht="46.5" customHeight="1" x14ac:dyDescent="0.2">
      <c r="A24" s="53" t="s">
        <v>75</v>
      </c>
      <c r="B24" s="54"/>
      <c r="C24" s="54"/>
      <c r="D24" s="54"/>
      <c r="E24" s="54"/>
      <c r="F24" s="54"/>
      <c r="G24" s="54"/>
      <c r="H24" s="55"/>
      <c r="I24" s="26"/>
      <c r="J24" s="56" t="s">
        <v>2</v>
      </c>
      <c r="K24" s="56"/>
      <c r="L24" s="56"/>
      <c r="M24" s="56"/>
      <c r="N24" s="7"/>
      <c r="O24" s="56" t="s">
        <v>71</v>
      </c>
      <c r="P24" s="56"/>
      <c r="Q24" s="56"/>
      <c r="R24" s="56"/>
      <c r="S24" s="7"/>
      <c r="T24" s="56" t="s">
        <v>72</v>
      </c>
      <c r="U24" s="56"/>
      <c r="V24" s="56"/>
      <c r="W24" s="56"/>
      <c r="X24" s="7"/>
      <c r="Y24" s="13" t="s">
        <v>73</v>
      </c>
    </row>
    <row r="25" spans="1:26" ht="46.5" customHeight="1" x14ac:dyDescent="0.2">
      <c r="A25" s="28" t="s">
        <v>17</v>
      </c>
      <c r="B25" s="48" t="s">
        <v>18</v>
      </c>
      <c r="C25" s="49"/>
      <c r="D25" s="28" t="s">
        <v>19</v>
      </c>
      <c r="E25" s="29" t="s">
        <v>6</v>
      </c>
      <c r="F25" s="29" t="s">
        <v>68</v>
      </c>
      <c r="G25" s="29" t="s">
        <v>69</v>
      </c>
      <c r="H25" s="29" t="s">
        <v>20</v>
      </c>
      <c r="I25" s="26"/>
      <c r="J25" s="15" t="s">
        <v>7</v>
      </c>
      <c r="K25" s="17" t="s">
        <v>8</v>
      </c>
      <c r="L25" s="17" t="s">
        <v>9</v>
      </c>
      <c r="M25" s="18" t="s">
        <v>11</v>
      </c>
      <c r="O25" s="15" t="s">
        <v>7</v>
      </c>
      <c r="P25" s="17" t="s">
        <v>8</v>
      </c>
      <c r="Q25" s="17" t="s">
        <v>9</v>
      </c>
      <c r="R25" s="18" t="s">
        <v>11</v>
      </c>
      <c r="T25" s="15" t="s">
        <v>7</v>
      </c>
      <c r="U25" s="17" t="s">
        <v>8</v>
      </c>
      <c r="V25" s="17" t="s">
        <v>9</v>
      </c>
      <c r="W25" s="18" t="s">
        <v>11</v>
      </c>
      <c r="Y25" s="18" t="s">
        <v>11</v>
      </c>
    </row>
    <row r="26" spans="1:26" ht="46.5" customHeight="1" x14ac:dyDescent="0.2">
      <c r="A26" s="20">
        <v>17</v>
      </c>
      <c r="B26" s="43" t="s">
        <v>21</v>
      </c>
      <c r="C26" s="43"/>
      <c r="D26" s="21" t="s">
        <v>22</v>
      </c>
      <c r="E26" s="8">
        <v>8</v>
      </c>
      <c r="F26" s="8">
        <f>E26*12</f>
        <v>96</v>
      </c>
      <c r="G26" s="8">
        <f>E26*11</f>
        <v>88</v>
      </c>
      <c r="H26" s="22">
        <f>+E26+F26+G26</f>
        <v>192</v>
      </c>
      <c r="I26" s="26"/>
      <c r="J26" s="23">
        <v>62595.33</v>
      </c>
      <c r="K26" s="24">
        <f t="shared" ref="K26:K28" si="15">ROUND(J26*19%,2)</f>
        <v>11893.11</v>
      </c>
      <c r="L26" s="24">
        <f t="shared" ref="L26:L28" si="16">ROUND((+K26+J26),2)</f>
        <v>74488.44</v>
      </c>
      <c r="M26" s="25">
        <f>ROUND((+L26*E26),2)</f>
        <v>595907.52</v>
      </c>
      <c r="O26" s="23">
        <f>ROUND(J26+(J26*4.4%),2)</f>
        <v>65349.52</v>
      </c>
      <c r="P26" s="24">
        <f t="shared" ref="P26:P28" si="17">ROUND(O26*19%,2)</f>
        <v>12416.41</v>
      </c>
      <c r="Q26" s="24">
        <f t="shared" ref="Q26:Q28" si="18">ROUND((+P26+O26),2)</f>
        <v>77765.929999999993</v>
      </c>
      <c r="R26" s="25">
        <f t="shared" ref="R26:R28" si="19">ROUND((+Q26*F26),2)</f>
        <v>7465529.2800000003</v>
      </c>
      <c r="T26" s="23">
        <f>ROUND(O26+(O26*3%),2)</f>
        <v>67310.009999999995</v>
      </c>
      <c r="U26" s="24">
        <f t="shared" ref="U26:U28" si="20">ROUND(T26*19%,2)</f>
        <v>12788.9</v>
      </c>
      <c r="V26" s="24">
        <f t="shared" ref="V26:V28" si="21">ROUND((+U26+T26),2)</f>
        <v>80098.91</v>
      </c>
      <c r="W26" s="25">
        <f t="shared" ref="W26:W28" si="22">ROUND((+V26*G26),2)</f>
        <v>7048704.0800000001</v>
      </c>
      <c r="Y26" s="25">
        <f>+W26+R26+M26</f>
        <v>15110140.879999999</v>
      </c>
    </row>
    <row r="27" spans="1:26" ht="46.5" customHeight="1" x14ac:dyDescent="0.2">
      <c r="A27" s="20">
        <v>18</v>
      </c>
      <c r="B27" s="43" t="s">
        <v>23</v>
      </c>
      <c r="C27" s="43"/>
      <c r="D27" s="21" t="s">
        <v>22</v>
      </c>
      <c r="E27" s="21">
        <f>240/24</f>
        <v>10</v>
      </c>
      <c r="F27" s="8">
        <f>E27*12</f>
        <v>120</v>
      </c>
      <c r="G27" s="8">
        <f>E27*11</f>
        <v>110</v>
      </c>
      <c r="H27" s="22">
        <f>+E27+F27+G27</f>
        <v>240</v>
      </c>
      <c r="I27" s="26"/>
      <c r="J27" s="23">
        <v>62282</v>
      </c>
      <c r="K27" s="24">
        <f t="shared" si="15"/>
        <v>11833.58</v>
      </c>
      <c r="L27" s="24">
        <f t="shared" si="16"/>
        <v>74115.58</v>
      </c>
      <c r="M27" s="25">
        <f t="shared" ref="M27:M28" si="23">ROUND((+L27*E27),2)</f>
        <v>741155.8</v>
      </c>
      <c r="O27" s="23">
        <f t="shared" ref="O27:O28" si="24">ROUND(J27+(J27*4.4%),2)</f>
        <v>65022.41</v>
      </c>
      <c r="P27" s="24">
        <f t="shared" si="17"/>
        <v>12354.26</v>
      </c>
      <c r="Q27" s="24">
        <f t="shared" si="18"/>
        <v>77376.67</v>
      </c>
      <c r="R27" s="25">
        <f t="shared" si="19"/>
        <v>9285200.4000000004</v>
      </c>
      <c r="T27" s="23">
        <f t="shared" ref="T27:T28" si="25">ROUND(O27+(O27*3%),2)</f>
        <v>66973.08</v>
      </c>
      <c r="U27" s="24">
        <f t="shared" si="20"/>
        <v>12724.89</v>
      </c>
      <c r="V27" s="24">
        <f t="shared" si="21"/>
        <v>79697.97</v>
      </c>
      <c r="W27" s="25">
        <f t="shared" si="22"/>
        <v>8766776.6999999993</v>
      </c>
      <c r="Y27" s="25">
        <f t="shared" ref="Y27:Y28" si="26">+W27+R27+M27</f>
        <v>18793132.900000002</v>
      </c>
    </row>
    <row r="28" spans="1:26" ht="46.5" customHeight="1" x14ac:dyDescent="0.2">
      <c r="A28" s="20">
        <v>19</v>
      </c>
      <c r="B28" s="43" t="s">
        <v>24</v>
      </c>
      <c r="C28" s="43"/>
      <c r="D28" s="21" t="s">
        <v>22</v>
      </c>
      <c r="E28" s="21">
        <v>1</v>
      </c>
      <c r="F28" s="21">
        <v>7</v>
      </c>
      <c r="G28" s="21">
        <v>6</v>
      </c>
      <c r="H28" s="22">
        <f>+E28+F28+G28</f>
        <v>14</v>
      </c>
      <c r="I28" s="26"/>
      <c r="J28" s="23">
        <v>737357.57</v>
      </c>
      <c r="K28" s="24">
        <f t="shared" si="15"/>
        <v>140097.94</v>
      </c>
      <c r="L28" s="24">
        <f t="shared" si="16"/>
        <v>877455.51</v>
      </c>
      <c r="M28" s="25">
        <f t="shared" si="23"/>
        <v>877455.51</v>
      </c>
      <c r="O28" s="23">
        <f t="shared" si="24"/>
        <v>769801.3</v>
      </c>
      <c r="P28" s="24">
        <f t="shared" si="17"/>
        <v>146262.25</v>
      </c>
      <c r="Q28" s="24">
        <f t="shared" si="18"/>
        <v>916063.55</v>
      </c>
      <c r="R28" s="25">
        <f t="shared" si="19"/>
        <v>6412444.8499999996</v>
      </c>
      <c r="T28" s="23">
        <f t="shared" si="25"/>
        <v>792895.34</v>
      </c>
      <c r="U28" s="24">
        <f t="shared" si="20"/>
        <v>150650.10999999999</v>
      </c>
      <c r="V28" s="24">
        <f t="shared" si="21"/>
        <v>943545.45</v>
      </c>
      <c r="W28" s="25">
        <f t="shared" si="22"/>
        <v>5661272.7000000002</v>
      </c>
      <c r="Y28" s="25">
        <f t="shared" si="26"/>
        <v>12951173.060000001</v>
      </c>
    </row>
    <row r="29" spans="1:26" ht="46.5" customHeight="1" x14ac:dyDescent="0.2">
      <c r="A29" s="44" t="s">
        <v>25</v>
      </c>
      <c r="B29" s="44"/>
      <c r="C29" s="44"/>
      <c r="D29" s="44"/>
      <c r="E29" s="44"/>
      <c r="F29" s="44"/>
      <c r="G29" s="44"/>
      <c r="H29" s="44"/>
      <c r="I29" s="26"/>
      <c r="J29" s="30"/>
      <c r="K29" s="27"/>
      <c r="L29" s="27"/>
      <c r="M29" s="1">
        <f>ROUND(SUM(M26:M28),2)</f>
        <v>2214518.83</v>
      </c>
      <c r="O29" s="30"/>
      <c r="P29" s="27"/>
      <c r="Q29" s="27"/>
      <c r="R29" s="1">
        <f>SUM(R26:R28)</f>
        <v>23163174.530000001</v>
      </c>
      <c r="T29" s="30"/>
      <c r="U29" s="27"/>
      <c r="V29" s="27"/>
      <c r="W29" s="1">
        <f>ROUND(SUM(W26:W28),2)</f>
        <v>21476753.48</v>
      </c>
      <c r="Y29" s="1">
        <f>SUM(Y26:Y28)</f>
        <v>46854446.840000004</v>
      </c>
    </row>
    <row r="30" spans="1:26" ht="46.5" customHeight="1" x14ac:dyDescent="0.2">
      <c r="A30" s="50" t="s">
        <v>26</v>
      </c>
      <c r="B30" s="50"/>
      <c r="C30" s="50"/>
      <c r="D30" s="50"/>
      <c r="E30" s="50"/>
      <c r="F30" s="50"/>
      <c r="G30" s="50"/>
      <c r="H30" s="50"/>
      <c r="I30" s="26"/>
      <c r="J30" s="30"/>
      <c r="K30" s="26"/>
      <c r="L30" s="30"/>
      <c r="M30" s="2">
        <f>+M29+M23</f>
        <v>4666555.18</v>
      </c>
      <c r="N30" s="30"/>
      <c r="O30" s="27"/>
      <c r="P30" s="27"/>
      <c r="R30" s="2">
        <f>+R29+R23</f>
        <v>73793189.650000006</v>
      </c>
      <c r="S30" s="30"/>
      <c r="T30" s="27"/>
      <c r="U30" s="27"/>
      <c r="W30" s="2">
        <f>+W29+W23</f>
        <v>70988945.560000002</v>
      </c>
      <c r="Y30" s="3">
        <f>+Y29+Y23</f>
        <v>149448690.38999999</v>
      </c>
      <c r="Z30" s="27"/>
    </row>
    <row r="31" spans="1:26" ht="30" customHeight="1" x14ac:dyDescent="0.2">
      <c r="A31" s="51" t="s">
        <v>27</v>
      </c>
      <c r="B31" s="51"/>
      <c r="C31" s="51"/>
      <c r="D31" s="51"/>
      <c r="E31" s="51"/>
      <c r="F31" s="51"/>
      <c r="G31" s="51"/>
      <c r="H31" s="51"/>
      <c r="I31" s="31"/>
      <c r="J31" s="62" t="s">
        <v>2</v>
      </c>
      <c r="K31" s="62"/>
      <c r="L31" s="62"/>
      <c r="M31" s="62"/>
      <c r="N31" s="7"/>
      <c r="O31" s="62" t="s">
        <v>71</v>
      </c>
      <c r="P31" s="62"/>
      <c r="Q31" s="62"/>
      <c r="R31" s="62"/>
      <c r="S31" s="7"/>
      <c r="T31" s="62" t="s">
        <v>72</v>
      </c>
      <c r="U31" s="62"/>
      <c r="V31" s="62"/>
      <c r="W31" s="62"/>
      <c r="X31" s="7"/>
      <c r="Y31" s="13" t="s">
        <v>73</v>
      </c>
    </row>
    <row r="32" spans="1:26" ht="49.5" customHeight="1" x14ac:dyDescent="0.2">
      <c r="A32" s="14" t="s">
        <v>17</v>
      </c>
      <c r="B32" s="52" t="s">
        <v>28</v>
      </c>
      <c r="C32" s="52"/>
      <c r="D32" s="52"/>
      <c r="E32" s="52"/>
      <c r="F32" s="52"/>
      <c r="G32" s="15" t="s">
        <v>29</v>
      </c>
      <c r="H32" s="15" t="s">
        <v>30</v>
      </c>
      <c r="I32" s="26"/>
      <c r="J32" s="15" t="s">
        <v>7</v>
      </c>
      <c r="K32" s="15" t="s">
        <v>8</v>
      </c>
      <c r="L32" s="15" t="s">
        <v>31</v>
      </c>
      <c r="M32" s="15" t="s">
        <v>11</v>
      </c>
      <c r="O32" s="15" t="s">
        <v>7</v>
      </c>
      <c r="P32" s="15" t="s">
        <v>8</v>
      </c>
      <c r="Q32" s="15" t="s">
        <v>31</v>
      </c>
      <c r="R32" s="15" t="s">
        <v>11</v>
      </c>
      <c r="T32" s="15" t="s">
        <v>7</v>
      </c>
      <c r="U32" s="15" t="s">
        <v>8</v>
      </c>
      <c r="V32" s="15" t="s">
        <v>31</v>
      </c>
      <c r="W32" s="15" t="s">
        <v>11</v>
      </c>
      <c r="Y32" s="15" t="s">
        <v>11</v>
      </c>
    </row>
    <row r="33" spans="1:25" ht="44.25" customHeight="1" x14ac:dyDescent="0.2">
      <c r="A33" s="8">
        <v>1</v>
      </c>
      <c r="B33" s="43" t="s">
        <v>32</v>
      </c>
      <c r="C33" s="43"/>
      <c r="D33" s="43"/>
      <c r="E33" s="43"/>
      <c r="F33" s="43"/>
      <c r="G33" s="42" t="s">
        <v>33</v>
      </c>
      <c r="H33" s="32">
        <v>1</v>
      </c>
      <c r="I33" s="31"/>
      <c r="J33" s="23">
        <v>5845.91</v>
      </c>
      <c r="K33" s="24">
        <f>ROUND(J33*19%,2)</f>
        <v>1110.72</v>
      </c>
      <c r="L33" s="24">
        <f>+K33+J33</f>
        <v>6956.63</v>
      </c>
      <c r="M33" s="25">
        <f>ROUND((+L33*H33),2)</f>
        <v>6956.63</v>
      </c>
      <c r="O33" s="23">
        <f>ROUND(J33+(J33*4.4%),2)</f>
        <v>6103.13</v>
      </c>
      <c r="P33" s="24">
        <f t="shared" ref="P33:P61" si="27">ROUND(O33*19%,2)</f>
        <v>1159.5899999999999</v>
      </c>
      <c r="Q33" s="24">
        <f t="shared" ref="Q33:Q61" si="28">ROUND((+P33+O33),2)</f>
        <v>7262.72</v>
      </c>
      <c r="R33" s="25">
        <f>ROUND((+Q33*H33),2)</f>
        <v>7262.72</v>
      </c>
      <c r="T33" s="23">
        <f>ROUND(O33+(O33*3%),2)</f>
        <v>6286.22</v>
      </c>
      <c r="U33" s="24">
        <f>ROUND(T33*19%,2)</f>
        <v>1194.3800000000001</v>
      </c>
      <c r="V33" s="24">
        <f>ROUND((+U33+T33),2)</f>
        <v>7480.6</v>
      </c>
      <c r="W33" s="25">
        <f>ROUND((+V33*H33),2)</f>
        <v>7480.6</v>
      </c>
      <c r="Y33" s="25">
        <f>+W33+R33+M33</f>
        <v>21699.95</v>
      </c>
    </row>
    <row r="34" spans="1:25" ht="44.25" customHeight="1" x14ac:dyDescent="0.2">
      <c r="A34" s="8">
        <v>2</v>
      </c>
      <c r="B34" s="43" t="s">
        <v>34</v>
      </c>
      <c r="C34" s="43"/>
      <c r="D34" s="43"/>
      <c r="E34" s="43"/>
      <c r="F34" s="43"/>
      <c r="G34" s="42" t="s">
        <v>33</v>
      </c>
      <c r="H34" s="32">
        <v>1</v>
      </c>
      <c r="I34" s="31"/>
      <c r="J34" s="23">
        <v>28093.19</v>
      </c>
      <c r="K34" s="24">
        <f t="shared" ref="K34:K61" si="29">ROUND(J34*19%,2)</f>
        <v>5337.71</v>
      </c>
      <c r="L34" s="24">
        <f t="shared" ref="L34:L61" si="30">+K34+J34</f>
        <v>33430.9</v>
      </c>
      <c r="M34" s="25">
        <f t="shared" ref="M34:M61" si="31">ROUND((+L34*H34),2)</f>
        <v>33430.9</v>
      </c>
      <c r="O34" s="23">
        <f t="shared" ref="O34:O61" si="32">ROUND(J34+(J34*4.4%),2)</f>
        <v>29329.29</v>
      </c>
      <c r="P34" s="24">
        <f t="shared" si="27"/>
        <v>5572.57</v>
      </c>
      <c r="Q34" s="24">
        <f t="shared" si="28"/>
        <v>34901.86</v>
      </c>
      <c r="R34" s="25">
        <f t="shared" ref="R34:R61" si="33">ROUND((+Q34*H34),2)</f>
        <v>34901.86</v>
      </c>
      <c r="T34" s="23">
        <f t="shared" ref="T34:T61" si="34">ROUND(O34+(O34*3%),2)</f>
        <v>30209.17</v>
      </c>
      <c r="U34" s="24">
        <f t="shared" ref="U34:U61" si="35">ROUND(T34*19%,2)</f>
        <v>5739.74</v>
      </c>
      <c r="V34" s="24">
        <f t="shared" ref="V34:V61" si="36">ROUND((+U34+T34),2)</f>
        <v>35948.910000000003</v>
      </c>
      <c r="W34" s="25">
        <f t="shared" ref="W34:W61" si="37">ROUND((+V34*H34),2)</f>
        <v>35948.910000000003</v>
      </c>
      <c r="Y34" s="25">
        <f t="shared" ref="Y34:Y60" si="38">+W34+R34+M34</f>
        <v>104281.67000000001</v>
      </c>
    </row>
    <row r="35" spans="1:25" ht="44.25" customHeight="1" x14ac:dyDescent="0.2">
      <c r="A35" s="8">
        <v>3</v>
      </c>
      <c r="B35" s="43" t="s">
        <v>35</v>
      </c>
      <c r="C35" s="43"/>
      <c r="D35" s="43"/>
      <c r="E35" s="43"/>
      <c r="F35" s="43"/>
      <c r="G35" s="42" t="s">
        <v>33</v>
      </c>
      <c r="H35" s="32">
        <v>1</v>
      </c>
      <c r="I35" s="31"/>
      <c r="J35" s="23">
        <v>251418.26</v>
      </c>
      <c r="K35" s="24">
        <f t="shared" si="29"/>
        <v>47769.47</v>
      </c>
      <c r="L35" s="24">
        <f t="shared" si="30"/>
        <v>299187.73</v>
      </c>
      <c r="M35" s="25">
        <f t="shared" si="31"/>
        <v>299187.73</v>
      </c>
      <c r="O35" s="23">
        <f t="shared" si="32"/>
        <v>262480.65999999997</v>
      </c>
      <c r="P35" s="24">
        <f t="shared" si="27"/>
        <v>49871.33</v>
      </c>
      <c r="Q35" s="24">
        <f t="shared" si="28"/>
        <v>312351.99</v>
      </c>
      <c r="R35" s="25">
        <f t="shared" si="33"/>
        <v>312351.99</v>
      </c>
      <c r="T35" s="23">
        <f t="shared" si="34"/>
        <v>270355.08</v>
      </c>
      <c r="U35" s="24">
        <f t="shared" si="35"/>
        <v>51367.47</v>
      </c>
      <c r="V35" s="24">
        <f t="shared" si="36"/>
        <v>321722.55</v>
      </c>
      <c r="W35" s="25">
        <f t="shared" si="37"/>
        <v>321722.55</v>
      </c>
      <c r="Y35" s="25">
        <f t="shared" si="38"/>
        <v>933262.27</v>
      </c>
    </row>
    <row r="36" spans="1:25" ht="58.5" customHeight="1" x14ac:dyDescent="0.2">
      <c r="A36" s="8">
        <v>4</v>
      </c>
      <c r="B36" s="43" t="s">
        <v>36</v>
      </c>
      <c r="C36" s="43"/>
      <c r="D36" s="43"/>
      <c r="E36" s="43"/>
      <c r="F36" s="43"/>
      <c r="G36" s="42" t="s">
        <v>37</v>
      </c>
      <c r="H36" s="32">
        <v>1</v>
      </c>
      <c r="I36" s="31"/>
      <c r="J36" s="23">
        <v>1033134.31</v>
      </c>
      <c r="K36" s="24">
        <f t="shared" si="29"/>
        <v>196295.52</v>
      </c>
      <c r="L36" s="24">
        <f t="shared" si="30"/>
        <v>1229429.83</v>
      </c>
      <c r="M36" s="25">
        <f t="shared" si="31"/>
        <v>1229429.83</v>
      </c>
      <c r="O36" s="23">
        <f t="shared" si="32"/>
        <v>1078592.22</v>
      </c>
      <c r="P36" s="24">
        <f t="shared" si="27"/>
        <v>204932.52</v>
      </c>
      <c r="Q36" s="24">
        <f t="shared" si="28"/>
        <v>1283524.74</v>
      </c>
      <c r="R36" s="25">
        <f t="shared" si="33"/>
        <v>1283524.74</v>
      </c>
      <c r="T36" s="23">
        <f t="shared" si="34"/>
        <v>1110949.99</v>
      </c>
      <c r="U36" s="24">
        <f t="shared" si="35"/>
        <v>211080.5</v>
      </c>
      <c r="V36" s="24">
        <f t="shared" si="36"/>
        <v>1322030.49</v>
      </c>
      <c r="W36" s="25">
        <f t="shared" si="37"/>
        <v>1322030.49</v>
      </c>
      <c r="Y36" s="25">
        <f t="shared" si="38"/>
        <v>3834985.06</v>
      </c>
    </row>
    <row r="37" spans="1:25" ht="44.25" customHeight="1" x14ac:dyDescent="0.2">
      <c r="A37" s="8">
        <v>5</v>
      </c>
      <c r="B37" s="43" t="s">
        <v>38</v>
      </c>
      <c r="C37" s="43"/>
      <c r="D37" s="43"/>
      <c r="E37" s="43"/>
      <c r="F37" s="43"/>
      <c r="G37" s="42" t="s">
        <v>33</v>
      </c>
      <c r="H37" s="32">
        <v>1</v>
      </c>
      <c r="I37" s="31"/>
      <c r="J37" s="23">
        <v>306184.19</v>
      </c>
      <c r="K37" s="24">
        <f t="shared" si="29"/>
        <v>58175</v>
      </c>
      <c r="L37" s="24">
        <f t="shared" si="30"/>
        <v>364359.19</v>
      </c>
      <c r="M37" s="25">
        <f t="shared" si="31"/>
        <v>364359.19</v>
      </c>
      <c r="O37" s="23">
        <f t="shared" si="32"/>
        <v>319656.28999999998</v>
      </c>
      <c r="P37" s="24">
        <f t="shared" si="27"/>
        <v>60734.7</v>
      </c>
      <c r="Q37" s="24">
        <f t="shared" si="28"/>
        <v>380390.99</v>
      </c>
      <c r="R37" s="25">
        <f t="shared" si="33"/>
        <v>380390.99</v>
      </c>
      <c r="T37" s="23">
        <f t="shared" si="34"/>
        <v>329245.98</v>
      </c>
      <c r="U37" s="24">
        <f t="shared" si="35"/>
        <v>62556.74</v>
      </c>
      <c r="V37" s="24">
        <f t="shared" si="36"/>
        <v>391802.72</v>
      </c>
      <c r="W37" s="25">
        <f t="shared" si="37"/>
        <v>391802.72</v>
      </c>
      <c r="Y37" s="25">
        <f t="shared" si="38"/>
        <v>1136552.8999999999</v>
      </c>
    </row>
    <row r="38" spans="1:25" ht="44.25" customHeight="1" x14ac:dyDescent="0.2">
      <c r="A38" s="8">
        <v>6</v>
      </c>
      <c r="B38" s="43" t="s">
        <v>39</v>
      </c>
      <c r="C38" s="43"/>
      <c r="D38" s="43"/>
      <c r="E38" s="43"/>
      <c r="F38" s="43"/>
      <c r="G38" s="42" t="s">
        <v>40</v>
      </c>
      <c r="H38" s="32">
        <v>1</v>
      </c>
      <c r="I38" s="31"/>
      <c r="J38" s="23">
        <v>33939.089999999997</v>
      </c>
      <c r="K38" s="24">
        <f t="shared" si="29"/>
        <v>6448.43</v>
      </c>
      <c r="L38" s="24">
        <f t="shared" si="30"/>
        <v>40387.519999999997</v>
      </c>
      <c r="M38" s="25">
        <f t="shared" si="31"/>
        <v>40387.519999999997</v>
      </c>
      <c r="O38" s="23">
        <f t="shared" si="32"/>
        <v>35432.410000000003</v>
      </c>
      <c r="P38" s="24">
        <f t="shared" si="27"/>
        <v>6732.16</v>
      </c>
      <c r="Q38" s="24">
        <f t="shared" si="28"/>
        <v>42164.57</v>
      </c>
      <c r="R38" s="25">
        <f t="shared" si="33"/>
        <v>42164.57</v>
      </c>
      <c r="T38" s="23">
        <f t="shared" si="34"/>
        <v>36495.379999999997</v>
      </c>
      <c r="U38" s="24">
        <f t="shared" si="35"/>
        <v>6934.12</v>
      </c>
      <c r="V38" s="24">
        <f t="shared" si="36"/>
        <v>43429.5</v>
      </c>
      <c r="W38" s="25">
        <f t="shared" si="37"/>
        <v>43429.5</v>
      </c>
      <c r="Y38" s="25">
        <f t="shared" si="38"/>
        <v>125981.59</v>
      </c>
    </row>
    <row r="39" spans="1:25" ht="44.25" customHeight="1" x14ac:dyDescent="0.2">
      <c r="A39" s="8">
        <v>7</v>
      </c>
      <c r="B39" s="43" t="s">
        <v>41</v>
      </c>
      <c r="C39" s="43"/>
      <c r="D39" s="43"/>
      <c r="E39" s="43"/>
      <c r="F39" s="43"/>
      <c r="G39" s="42" t="s">
        <v>33</v>
      </c>
      <c r="H39" s="32">
        <v>1</v>
      </c>
      <c r="I39" s="31"/>
      <c r="J39" s="23">
        <v>325426.43</v>
      </c>
      <c r="K39" s="24">
        <f t="shared" si="29"/>
        <v>61831.02</v>
      </c>
      <c r="L39" s="24">
        <f t="shared" si="30"/>
        <v>387257.45</v>
      </c>
      <c r="M39" s="25">
        <f t="shared" si="31"/>
        <v>387257.45</v>
      </c>
      <c r="O39" s="23">
        <f t="shared" si="32"/>
        <v>339745.19</v>
      </c>
      <c r="P39" s="24">
        <f t="shared" si="27"/>
        <v>64551.59</v>
      </c>
      <c r="Q39" s="24">
        <f t="shared" si="28"/>
        <v>404296.78</v>
      </c>
      <c r="R39" s="25">
        <f t="shared" si="33"/>
        <v>404296.78</v>
      </c>
      <c r="T39" s="23">
        <f t="shared" si="34"/>
        <v>349937.55</v>
      </c>
      <c r="U39" s="24">
        <f t="shared" si="35"/>
        <v>66488.13</v>
      </c>
      <c r="V39" s="24">
        <f t="shared" si="36"/>
        <v>416425.68</v>
      </c>
      <c r="W39" s="25">
        <f t="shared" si="37"/>
        <v>416425.68</v>
      </c>
      <c r="Y39" s="25">
        <f t="shared" si="38"/>
        <v>1207979.9099999999</v>
      </c>
    </row>
    <row r="40" spans="1:25" ht="44.25" customHeight="1" x14ac:dyDescent="0.2">
      <c r="A40" s="8">
        <v>8</v>
      </c>
      <c r="B40" s="43" t="s">
        <v>42</v>
      </c>
      <c r="C40" s="43"/>
      <c r="D40" s="43"/>
      <c r="E40" s="43"/>
      <c r="F40" s="43"/>
      <c r="G40" s="42" t="s">
        <v>33</v>
      </c>
      <c r="H40" s="32">
        <v>1</v>
      </c>
      <c r="I40" s="31"/>
      <c r="J40" s="23">
        <v>8456.3700000000008</v>
      </c>
      <c r="K40" s="24">
        <f t="shared" si="29"/>
        <v>1606.71</v>
      </c>
      <c r="L40" s="24">
        <f t="shared" si="30"/>
        <v>10063.080000000002</v>
      </c>
      <c r="M40" s="25">
        <f t="shared" si="31"/>
        <v>10063.08</v>
      </c>
      <c r="O40" s="23">
        <f t="shared" si="32"/>
        <v>8828.4500000000007</v>
      </c>
      <c r="P40" s="24">
        <f t="shared" si="27"/>
        <v>1677.41</v>
      </c>
      <c r="Q40" s="24">
        <f t="shared" si="28"/>
        <v>10505.86</v>
      </c>
      <c r="R40" s="25">
        <f t="shared" si="33"/>
        <v>10505.86</v>
      </c>
      <c r="T40" s="23">
        <f t="shared" si="34"/>
        <v>9093.2999999999993</v>
      </c>
      <c r="U40" s="24">
        <f t="shared" si="35"/>
        <v>1727.73</v>
      </c>
      <c r="V40" s="24">
        <f t="shared" si="36"/>
        <v>10821.03</v>
      </c>
      <c r="W40" s="25">
        <f t="shared" si="37"/>
        <v>10821.03</v>
      </c>
      <c r="Y40" s="25">
        <f t="shared" si="38"/>
        <v>31389.97</v>
      </c>
    </row>
    <row r="41" spans="1:25" ht="44.25" customHeight="1" x14ac:dyDescent="0.2">
      <c r="A41" s="8">
        <v>9</v>
      </c>
      <c r="B41" s="43" t="s">
        <v>43</v>
      </c>
      <c r="C41" s="43"/>
      <c r="D41" s="43"/>
      <c r="E41" s="43"/>
      <c r="F41" s="43"/>
      <c r="G41" s="42" t="s">
        <v>33</v>
      </c>
      <c r="H41" s="32">
        <v>1</v>
      </c>
      <c r="I41" s="31"/>
      <c r="J41" s="23">
        <v>83995.47</v>
      </c>
      <c r="K41" s="24">
        <f t="shared" si="29"/>
        <v>15959.14</v>
      </c>
      <c r="L41" s="24">
        <f t="shared" si="30"/>
        <v>99954.61</v>
      </c>
      <c r="M41" s="25">
        <f t="shared" si="31"/>
        <v>99954.61</v>
      </c>
      <c r="O41" s="23">
        <f t="shared" si="32"/>
        <v>87691.27</v>
      </c>
      <c r="P41" s="24">
        <f t="shared" si="27"/>
        <v>16661.34</v>
      </c>
      <c r="Q41" s="24">
        <f t="shared" si="28"/>
        <v>104352.61</v>
      </c>
      <c r="R41" s="25">
        <f t="shared" si="33"/>
        <v>104352.61</v>
      </c>
      <c r="T41" s="23">
        <f t="shared" si="34"/>
        <v>90322.01</v>
      </c>
      <c r="U41" s="24">
        <f t="shared" si="35"/>
        <v>17161.18</v>
      </c>
      <c r="V41" s="24">
        <f t="shared" si="36"/>
        <v>107483.19</v>
      </c>
      <c r="W41" s="25">
        <f t="shared" si="37"/>
        <v>107483.19</v>
      </c>
      <c r="Y41" s="25">
        <f t="shared" si="38"/>
        <v>311790.40999999997</v>
      </c>
    </row>
    <row r="42" spans="1:25" ht="44.25" customHeight="1" x14ac:dyDescent="0.2">
      <c r="A42" s="8">
        <v>10</v>
      </c>
      <c r="B42" s="43" t="s">
        <v>77</v>
      </c>
      <c r="C42" s="43"/>
      <c r="D42" s="43"/>
      <c r="E42" s="43"/>
      <c r="F42" s="43"/>
      <c r="G42" s="42" t="s">
        <v>33</v>
      </c>
      <c r="H42" s="32">
        <v>1</v>
      </c>
      <c r="I42" s="31"/>
      <c r="J42" s="23">
        <v>837113.87</v>
      </c>
      <c r="K42" s="24">
        <f t="shared" si="29"/>
        <v>159051.64000000001</v>
      </c>
      <c r="L42" s="24">
        <f t="shared" si="30"/>
        <v>996165.51</v>
      </c>
      <c r="M42" s="25">
        <f t="shared" si="31"/>
        <v>996165.51</v>
      </c>
      <c r="O42" s="23">
        <f t="shared" si="32"/>
        <v>873946.88</v>
      </c>
      <c r="P42" s="24">
        <f t="shared" si="27"/>
        <v>166049.91</v>
      </c>
      <c r="Q42" s="24">
        <f t="shared" si="28"/>
        <v>1039996.79</v>
      </c>
      <c r="R42" s="25">
        <f t="shared" si="33"/>
        <v>1039996.79</v>
      </c>
      <c r="T42" s="23">
        <f t="shared" si="34"/>
        <v>900165.29</v>
      </c>
      <c r="U42" s="24">
        <f t="shared" si="35"/>
        <v>171031.41</v>
      </c>
      <c r="V42" s="24">
        <f t="shared" si="36"/>
        <v>1071196.7</v>
      </c>
      <c r="W42" s="25">
        <f t="shared" si="37"/>
        <v>1071196.7</v>
      </c>
      <c r="Y42" s="25">
        <f t="shared" si="38"/>
        <v>3107359</v>
      </c>
    </row>
    <row r="43" spans="1:25" ht="44.25" customHeight="1" x14ac:dyDescent="0.2">
      <c r="A43" s="8">
        <v>11</v>
      </c>
      <c r="B43" s="43" t="s">
        <v>44</v>
      </c>
      <c r="C43" s="43"/>
      <c r="D43" s="43"/>
      <c r="E43" s="43"/>
      <c r="F43" s="43"/>
      <c r="G43" s="42" t="s">
        <v>33</v>
      </c>
      <c r="H43" s="32">
        <v>1</v>
      </c>
      <c r="I43" s="31"/>
      <c r="J43" s="23">
        <v>481277.33</v>
      </c>
      <c r="K43" s="24">
        <f t="shared" si="29"/>
        <v>91442.69</v>
      </c>
      <c r="L43" s="24">
        <f t="shared" si="30"/>
        <v>572720.02</v>
      </c>
      <c r="M43" s="25">
        <f t="shared" si="31"/>
        <v>572720.02</v>
      </c>
      <c r="O43" s="23">
        <f t="shared" si="32"/>
        <v>502453.53</v>
      </c>
      <c r="P43" s="24">
        <f t="shared" si="27"/>
        <v>95466.17</v>
      </c>
      <c r="Q43" s="24">
        <f t="shared" si="28"/>
        <v>597919.69999999995</v>
      </c>
      <c r="R43" s="25">
        <f t="shared" si="33"/>
        <v>597919.69999999995</v>
      </c>
      <c r="T43" s="23">
        <f t="shared" si="34"/>
        <v>517527.14</v>
      </c>
      <c r="U43" s="24">
        <f t="shared" si="35"/>
        <v>98330.16</v>
      </c>
      <c r="V43" s="24">
        <f t="shared" si="36"/>
        <v>615857.30000000005</v>
      </c>
      <c r="W43" s="25">
        <f t="shared" si="37"/>
        <v>615857.30000000005</v>
      </c>
      <c r="Y43" s="25">
        <f t="shared" si="38"/>
        <v>1786497.02</v>
      </c>
    </row>
    <row r="44" spans="1:25" ht="44.25" customHeight="1" x14ac:dyDescent="0.2">
      <c r="A44" s="8">
        <v>12</v>
      </c>
      <c r="B44" s="43" t="s">
        <v>45</v>
      </c>
      <c r="C44" s="43"/>
      <c r="D44" s="43"/>
      <c r="E44" s="43"/>
      <c r="F44" s="43"/>
      <c r="G44" s="42" t="s">
        <v>33</v>
      </c>
      <c r="H44" s="32">
        <v>1</v>
      </c>
      <c r="I44" s="31"/>
      <c r="J44" s="23">
        <v>422818.26</v>
      </c>
      <c r="K44" s="24">
        <f t="shared" si="29"/>
        <v>80335.47</v>
      </c>
      <c r="L44" s="24">
        <f t="shared" si="30"/>
        <v>503153.73</v>
      </c>
      <c r="M44" s="25">
        <f t="shared" si="31"/>
        <v>503153.73</v>
      </c>
      <c r="O44" s="23">
        <f t="shared" si="32"/>
        <v>441422.26</v>
      </c>
      <c r="P44" s="24">
        <f t="shared" si="27"/>
        <v>83870.23</v>
      </c>
      <c r="Q44" s="24">
        <f t="shared" si="28"/>
        <v>525292.49</v>
      </c>
      <c r="R44" s="25">
        <f t="shared" si="33"/>
        <v>525292.49</v>
      </c>
      <c r="T44" s="23">
        <f t="shared" si="34"/>
        <v>454664.93</v>
      </c>
      <c r="U44" s="24">
        <f t="shared" si="35"/>
        <v>86386.34</v>
      </c>
      <c r="V44" s="24">
        <f t="shared" si="36"/>
        <v>541051.27</v>
      </c>
      <c r="W44" s="25">
        <f t="shared" si="37"/>
        <v>541051.27</v>
      </c>
      <c r="Y44" s="25">
        <f t="shared" si="38"/>
        <v>1569497.49</v>
      </c>
    </row>
    <row r="45" spans="1:25" ht="44.25" customHeight="1" x14ac:dyDescent="0.2">
      <c r="A45" s="8">
        <v>13</v>
      </c>
      <c r="B45" s="43" t="s">
        <v>46</v>
      </c>
      <c r="C45" s="43"/>
      <c r="D45" s="43"/>
      <c r="E45" s="43"/>
      <c r="F45" s="43"/>
      <c r="G45" s="42" t="s">
        <v>40</v>
      </c>
      <c r="H45" s="32">
        <v>1</v>
      </c>
      <c r="I45" s="31"/>
      <c r="J45" s="23">
        <v>253122.77</v>
      </c>
      <c r="K45" s="24">
        <f t="shared" si="29"/>
        <v>48093.33</v>
      </c>
      <c r="L45" s="24">
        <f t="shared" si="30"/>
        <v>301216.09999999998</v>
      </c>
      <c r="M45" s="25">
        <f t="shared" si="31"/>
        <v>301216.09999999998</v>
      </c>
      <c r="O45" s="23">
        <f t="shared" si="32"/>
        <v>264260.17</v>
      </c>
      <c r="P45" s="24">
        <f t="shared" si="27"/>
        <v>50209.43</v>
      </c>
      <c r="Q45" s="24">
        <f t="shared" si="28"/>
        <v>314469.59999999998</v>
      </c>
      <c r="R45" s="25">
        <f t="shared" si="33"/>
        <v>314469.59999999998</v>
      </c>
      <c r="T45" s="23">
        <f t="shared" si="34"/>
        <v>272187.98</v>
      </c>
      <c r="U45" s="24">
        <f t="shared" si="35"/>
        <v>51715.72</v>
      </c>
      <c r="V45" s="24">
        <f t="shared" si="36"/>
        <v>323903.7</v>
      </c>
      <c r="W45" s="25">
        <f t="shared" si="37"/>
        <v>323903.7</v>
      </c>
      <c r="Y45" s="25">
        <f t="shared" si="38"/>
        <v>939589.4</v>
      </c>
    </row>
    <row r="46" spans="1:25" ht="44.25" customHeight="1" x14ac:dyDescent="0.2">
      <c r="A46" s="8">
        <v>14</v>
      </c>
      <c r="B46" s="43" t="s">
        <v>47</v>
      </c>
      <c r="C46" s="43"/>
      <c r="D46" s="43"/>
      <c r="E46" s="43"/>
      <c r="F46" s="43"/>
      <c r="G46" s="42" t="s">
        <v>37</v>
      </c>
      <c r="H46" s="32">
        <v>1</v>
      </c>
      <c r="I46" s="31"/>
      <c r="J46" s="23">
        <v>891090.52</v>
      </c>
      <c r="K46" s="24">
        <f t="shared" si="29"/>
        <v>169307.2</v>
      </c>
      <c r="L46" s="24">
        <f t="shared" si="30"/>
        <v>1060397.72</v>
      </c>
      <c r="M46" s="25">
        <f t="shared" si="31"/>
        <v>1060397.72</v>
      </c>
      <c r="O46" s="23">
        <f t="shared" si="32"/>
        <v>930298.5</v>
      </c>
      <c r="P46" s="24">
        <f t="shared" si="27"/>
        <v>176756.72</v>
      </c>
      <c r="Q46" s="24">
        <f t="shared" si="28"/>
        <v>1107055.22</v>
      </c>
      <c r="R46" s="25">
        <f t="shared" si="33"/>
        <v>1107055.22</v>
      </c>
      <c r="T46" s="23">
        <f t="shared" si="34"/>
        <v>958207.46</v>
      </c>
      <c r="U46" s="24">
        <f t="shared" si="35"/>
        <v>182059.42</v>
      </c>
      <c r="V46" s="24">
        <f t="shared" si="36"/>
        <v>1140266.8799999999</v>
      </c>
      <c r="W46" s="25">
        <f t="shared" si="37"/>
        <v>1140266.8799999999</v>
      </c>
      <c r="Y46" s="25">
        <f t="shared" si="38"/>
        <v>3307719.8199999994</v>
      </c>
    </row>
    <row r="47" spans="1:25" ht="44.25" customHeight="1" x14ac:dyDescent="0.2">
      <c r="A47" s="8">
        <v>15</v>
      </c>
      <c r="B47" s="43" t="s">
        <v>48</v>
      </c>
      <c r="C47" s="43"/>
      <c r="D47" s="43"/>
      <c r="E47" s="43"/>
      <c r="F47" s="43"/>
      <c r="G47" s="42" t="s">
        <v>49</v>
      </c>
      <c r="H47" s="32">
        <v>1</v>
      </c>
      <c r="I47" s="31"/>
      <c r="J47" s="23">
        <v>1009650.23</v>
      </c>
      <c r="K47" s="24">
        <f t="shared" si="29"/>
        <v>191833.54</v>
      </c>
      <c r="L47" s="24">
        <f t="shared" si="30"/>
        <v>1201483.77</v>
      </c>
      <c r="M47" s="25">
        <f t="shared" si="31"/>
        <v>1201483.77</v>
      </c>
      <c r="O47" s="23">
        <f t="shared" si="32"/>
        <v>1054074.8400000001</v>
      </c>
      <c r="P47" s="24">
        <f t="shared" si="27"/>
        <v>200274.22</v>
      </c>
      <c r="Q47" s="24">
        <f t="shared" si="28"/>
        <v>1254349.06</v>
      </c>
      <c r="R47" s="25">
        <f t="shared" si="33"/>
        <v>1254349.06</v>
      </c>
      <c r="T47" s="23">
        <f t="shared" si="34"/>
        <v>1085697.0900000001</v>
      </c>
      <c r="U47" s="24">
        <f t="shared" si="35"/>
        <v>206282.45</v>
      </c>
      <c r="V47" s="24">
        <f t="shared" si="36"/>
        <v>1291979.54</v>
      </c>
      <c r="W47" s="25">
        <f t="shared" si="37"/>
        <v>1291979.54</v>
      </c>
      <c r="Y47" s="25">
        <f t="shared" si="38"/>
        <v>3747812.37</v>
      </c>
    </row>
    <row r="48" spans="1:25" ht="44.25" customHeight="1" x14ac:dyDescent="0.2">
      <c r="A48" s="8">
        <v>16</v>
      </c>
      <c r="B48" s="43" t="s">
        <v>50</v>
      </c>
      <c r="C48" s="43"/>
      <c r="D48" s="43"/>
      <c r="E48" s="43"/>
      <c r="F48" s="43"/>
      <c r="G48" s="42" t="s">
        <v>33</v>
      </c>
      <c r="H48" s="32">
        <v>1</v>
      </c>
      <c r="I48" s="31"/>
      <c r="J48" s="23">
        <v>364359.17</v>
      </c>
      <c r="K48" s="24">
        <f t="shared" si="29"/>
        <v>69228.240000000005</v>
      </c>
      <c r="L48" s="24">
        <f t="shared" si="30"/>
        <v>433587.41</v>
      </c>
      <c r="M48" s="25">
        <f t="shared" si="31"/>
        <v>433587.41</v>
      </c>
      <c r="O48" s="23">
        <f t="shared" si="32"/>
        <v>380390.97</v>
      </c>
      <c r="P48" s="24">
        <f t="shared" si="27"/>
        <v>72274.28</v>
      </c>
      <c r="Q48" s="24">
        <f t="shared" si="28"/>
        <v>452665.25</v>
      </c>
      <c r="R48" s="25">
        <f t="shared" si="33"/>
        <v>452665.25</v>
      </c>
      <c r="T48" s="23">
        <f t="shared" si="34"/>
        <v>391802.7</v>
      </c>
      <c r="U48" s="24">
        <f t="shared" si="35"/>
        <v>74442.509999999995</v>
      </c>
      <c r="V48" s="24">
        <f t="shared" si="36"/>
        <v>466245.21</v>
      </c>
      <c r="W48" s="25">
        <f t="shared" si="37"/>
        <v>466245.21</v>
      </c>
      <c r="Y48" s="25">
        <f t="shared" si="38"/>
        <v>1352497.8699999999</v>
      </c>
    </row>
    <row r="49" spans="1:25" ht="44.25" customHeight="1" x14ac:dyDescent="0.2">
      <c r="A49" s="8">
        <v>17</v>
      </c>
      <c r="B49" s="43" t="s">
        <v>51</v>
      </c>
      <c r="C49" s="43"/>
      <c r="D49" s="43"/>
      <c r="E49" s="43"/>
      <c r="F49" s="43"/>
      <c r="G49" s="42" t="s">
        <v>33</v>
      </c>
      <c r="H49" s="32">
        <v>1</v>
      </c>
      <c r="I49" s="31"/>
      <c r="J49" s="23">
        <v>837113.87</v>
      </c>
      <c r="K49" s="24">
        <f t="shared" si="29"/>
        <v>159051.64000000001</v>
      </c>
      <c r="L49" s="24">
        <f t="shared" si="30"/>
        <v>996165.51</v>
      </c>
      <c r="M49" s="25">
        <f t="shared" si="31"/>
        <v>996165.51</v>
      </c>
      <c r="O49" s="23">
        <f t="shared" si="32"/>
        <v>873946.88</v>
      </c>
      <c r="P49" s="24">
        <f t="shared" si="27"/>
        <v>166049.91</v>
      </c>
      <c r="Q49" s="24">
        <f t="shared" si="28"/>
        <v>1039996.79</v>
      </c>
      <c r="R49" s="25">
        <f t="shared" si="33"/>
        <v>1039996.79</v>
      </c>
      <c r="T49" s="23">
        <f t="shared" si="34"/>
        <v>900165.29</v>
      </c>
      <c r="U49" s="24">
        <f t="shared" si="35"/>
        <v>171031.41</v>
      </c>
      <c r="V49" s="24">
        <f t="shared" si="36"/>
        <v>1071196.7</v>
      </c>
      <c r="W49" s="25">
        <f t="shared" si="37"/>
        <v>1071196.7</v>
      </c>
      <c r="Y49" s="25">
        <f t="shared" si="38"/>
        <v>3107359</v>
      </c>
    </row>
    <row r="50" spans="1:25" ht="44.25" customHeight="1" x14ac:dyDescent="0.2">
      <c r="A50" s="8">
        <v>18</v>
      </c>
      <c r="B50" s="43" t="s">
        <v>52</v>
      </c>
      <c r="C50" s="43"/>
      <c r="D50" s="43"/>
      <c r="E50" s="43"/>
      <c r="F50" s="43"/>
      <c r="G50" s="42" t="s">
        <v>33</v>
      </c>
      <c r="H50" s="32">
        <v>1</v>
      </c>
      <c r="I50" s="31"/>
      <c r="J50" s="23">
        <v>30649.97</v>
      </c>
      <c r="K50" s="24">
        <f t="shared" si="29"/>
        <v>5823.49</v>
      </c>
      <c r="L50" s="24">
        <f t="shared" si="30"/>
        <v>36473.46</v>
      </c>
      <c r="M50" s="25">
        <f t="shared" si="31"/>
        <v>36473.46</v>
      </c>
      <c r="O50" s="23">
        <f t="shared" si="32"/>
        <v>31998.57</v>
      </c>
      <c r="P50" s="24">
        <f t="shared" si="27"/>
        <v>6079.73</v>
      </c>
      <c r="Q50" s="24">
        <f t="shared" si="28"/>
        <v>38078.300000000003</v>
      </c>
      <c r="R50" s="25">
        <f t="shared" si="33"/>
        <v>38078.300000000003</v>
      </c>
      <c r="T50" s="23">
        <f t="shared" si="34"/>
        <v>32958.53</v>
      </c>
      <c r="U50" s="24">
        <f t="shared" si="35"/>
        <v>6262.12</v>
      </c>
      <c r="V50" s="24">
        <f t="shared" si="36"/>
        <v>39220.65</v>
      </c>
      <c r="W50" s="25">
        <f t="shared" si="37"/>
        <v>39220.65</v>
      </c>
      <c r="Y50" s="25">
        <f t="shared" si="38"/>
        <v>113772.41</v>
      </c>
    </row>
    <row r="51" spans="1:25" ht="44.25" customHeight="1" x14ac:dyDescent="0.2">
      <c r="A51" s="8">
        <v>19</v>
      </c>
      <c r="B51" s="43" t="s">
        <v>53</v>
      </c>
      <c r="C51" s="43"/>
      <c r="D51" s="43"/>
      <c r="E51" s="43"/>
      <c r="F51" s="43"/>
      <c r="G51" s="42" t="s">
        <v>33</v>
      </c>
      <c r="H51" s="32">
        <v>1</v>
      </c>
      <c r="I51" s="31"/>
      <c r="J51" s="23">
        <v>5732.28</v>
      </c>
      <c r="K51" s="24">
        <f t="shared" si="29"/>
        <v>1089.1300000000001</v>
      </c>
      <c r="L51" s="24">
        <f t="shared" si="30"/>
        <v>6821.41</v>
      </c>
      <c r="M51" s="25">
        <f t="shared" si="31"/>
        <v>6821.41</v>
      </c>
      <c r="O51" s="23">
        <f t="shared" si="32"/>
        <v>5984.5</v>
      </c>
      <c r="P51" s="24">
        <f t="shared" si="27"/>
        <v>1137.06</v>
      </c>
      <c r="Q51" s="24">
        <f t="shared" si="28"/>
        <v>7121.56</v>
      </c>
      <c r="R51" s="25">
        <f t="shared" si="33"/>
        <v>7121.56</v>
      </c>
      <c r="T51" s="23">
        <f t="shared" si="34"/>
        <v>6164.04</v>
      </c>
      <c r="U51" s="24">
        <f t="shared" si="35"/>
        <v>1171.17</v>
      </c>
      <c r="V51" s="24">
        <f t="shared" si="36"/>
        <v>7335.21</v>
      </c>
      <c r="W51" s="25">
        <f t="shared" si="37"/>
        <v>7335.21</v>
      </c>
      <c r="Y51" s="25">
        <f t="shared" si="38"/>
        <v>21278.18</v>
      </c>
    </row>
    <row r="52" spans="1:25" ht="44.25" customHeight="1" x14ac:dyDescent="0.2">
      <c r="A52" s="8">
        <v>20</v>
      </c>
      <c r="B52" s="43" t="s">
        <v>54</v>
      </c>
      <c r="C52" s="43"/>
      <c r="D52" s="43"/>
      <c r="E52" s="43"/>
      <c r="F52" s="43"/>
      <c r="G52" s="42" t="s">
        <v>33</v>
      </c>
      <c r="H52" s="32">
        <v>1</v>
      </c>
      <c r="I52" s="31"/>
      <c r="J52" s="23">
        <v>6844.64</v>
      </c>
      <c r="K52" s="24">
        <f t="shared" si="29"/>
        <v>1300.48</v>
      </c>
      <c r="L52" s="24">
        <f t="shared" si="30"/>
        <v>8145.1200000000008</v>
      </c>
      <c r="M52" s="25">
        <f t="shared" si="31"/>
        <v>8145.12</v>
      </c>
      <c r="O52" s="23">
        <f t="shared" si="32"/>
        <v>7145.8</v>
      </c>
      <c r="P52" s="24">
        <f t="shared" si="27"/>
        <v>1357.7</v>
      </c>
      <c r="Q52" s="24">
        <f t="shared" si="28"/>
        <v>8503.5</v>
      </c>
      <c r="R52" s="25">
        <f t="shared" si="33"/>
        <v>8503.5</v>
      </c>
      <c r="T52" s="23">
        <f t="shared" si="34"/>
        <v>7360.17</v>
      </c>
      <c r="U52" s="24">
        <f t="shared" si="35"/>
        <v>1398.43</v>
      </c>
      <c r="V52" s="24">
        <f t="shared" si="36"/>
        <v>8758.6</v>
      </c>
      <c r="W52" s="25">
        <f t="shared" si="37"/>
        <v>8758.6</v>
      </c>
      <c r="Y52" s="25">
        <f t="shared" si="38"/>
        <v>25407.219999999998</v>
      </c>
    </row>
    <row r="53" spans="1:25" ht="44.25" customHeight="1" x14ac:dyDescent="0.2">
      <c r="A53" s="8">
        <v>21</v>
      </c>
      <c r="B53" s="43" t="s">
        <v>55</v>
      </c>
      <c r="C53" s="43"/>
      <c r="D53" s="43"/>
      <c r="E53" s="43"/>
      <c r="F53" s="43"/>
      <c r="G53" s="42" t="s">
        <v>49</v>
      </c>
      <c r="H53" s="32">
        <v>1</v>
      </c>
      <c r="I53" s="31"/>
      <c r="J53" s="23">
        <v>23383.64</v>
      </c>
      <c r="K53" s="24">
        <f t="shared" si="29"/>
        <v>4442.8900000000003</v>
      </c>
      <c r="L53" s="24">
        <f t="shared" si="30"/>
        <v>27826.53</v>
      </c>
      <c r="M53" s="25">
        <f t="shared" si="31"/>
        <v>27826.53</v>
      </c>
      <c r="O53" s="23">
        <f t="shared" si="32"/>
        <v>24412.52</v>
      </c>
      <c r="P53" s="24">
        <f t="shared" si="27"/>
        <v>4638.38</v>
      </c>
      <c r="Q53" s="24">
        <f t="shared" si="28"/>
        <v>29050.9</v>
      </c>
      <c r="R53" s="25">
        <f t="shared" si="33"/>
        <v>29050.9</v>
      </c>
      <c r="T53" s="23">
        <f t="shared" si="34"/>
        <v>25144.9</v>
      </c>
      <c r="U53" s="24">
        <f t="shared" si="35"/>
        <v>4777.53</v>
      </c>
      <c r="V53" s="24">
        <f t="shared" si="36"/>
        <v>29922.43</v>
      </c>
      <c r="W53" s="25">
        <f t="shared" si="37"/>
        <v>29922.43</v>
      </c>
      <c r="Y53" s="25">
        <f t="shared" si="38"/>
        <v>86799.86</v>
      </c>
    </row>
    <row r="54" spans="1:25" ht="44.25" customHeight="1" x14ac:dyDescent="0.2">
      <c r="A54" s="8">
        <v>22</v>
      </c>
      <c r="B54" s="43" t="s">
        <v>56</v>
      </c>
      <c r="C54" s="43"/>
      <c r="D54" s="43"/>
      <c r="E54" s="43"/>
      <c r="F54" s="43"/>
      <c r="G54" s="42" t="s">
        <v>33</v>
      </c>
      <c r="H54" s="32">
        <v>1</v>
      </c>
      <c r="I54" s="31"/>
      <c r="J54" s="23">
        <v>26164.55</v>
      </c>
      <c r="K54" s="24">
        <f t="shared" si="29"/>
        <v>4971.26</v>
      </c>
      <c r="L54" s="24">
        <f t="shared" si="30"/>
        <v>31135.809999999998</v>
      </c>
      <c r="M54" s="25">
        <f t="shared" si="31"/>
        <v>31135.81</v>
      </c>
      <c r="O54" s="23">
        <f t="shared" si="32"/>
        <v>27315.79</v>
      </c>
      <c r="P54" s="24">
        <f t="shared" si="27"/>
        <v>5190</v>
      </c>
      <c r="Q54" s="24">
        <f t="shared" si="28"/>
        <v>32505.79</v>
      </c>
      <c r="R54" s="25">
        <f t="shared" si="33"/>
        <v>32505.79</v>
      </c>
      <c r="T54" s="23">
        <f t="shared" si="34"/>
        <v>28135.26</v>
      </c>
      <c r="U54" s="24">
        <f t="shared" si="35"/>
        <v>5345.7</v>
      </c>
      <c r="V54" s="24">
        <f t="shared" si="36"/>
        <v>33480.959999999999</v>
      </c>
      <c r="W54" s="25">
        <f t="shared" si="37"/>
        <v>33480.959999999999</v>
      </c>
      <c r="Y54" s="25">
        <f t="shared" si="38"/>
        <v>97122.559999999998</v>
      </c>
    </row>
    <row r="55" spans="1:25" ht="44.25" customHeight="1" x14ac:dyDescent="0.2">
      <c r="A55" s="8">
        <v>23</v>
      </c>
      <c r="B55" s="43" t="s">
        <v>57</v>
      </c>
      <c r="C55" s="43"/>
      <c r="D55" s="43"/>
      <c r="E55" s="43"/>
      <c r="F55" s="43"/>
      <c r="G55" s="42" t="s">
        <v>33</v>
      </c>
      <c r="H55" s="32">
        <v>1</v>
      </c>
      <c r="I55" s="31"/>
      <c r="J55" s="23">
        <v>47335.43</v>
      </c>
      <c r="K55" s="24">
        <f t="shared" si="29"/>
        <v>8993.73</v>
      </c>
      <c r="L55" s="24">
        <f t="shared" si="30"/>
        <v>56329.16</v>
      </c>
      <c r="M55" s="25">
        <f t="shared" si="31"/>
        <v>56329.16</v>
      </c>
      <c r="O55" s="23">
        <f t="shared" si="32"/>
        <v>49418.19</v>
      </c>
      <c r="P55" s="24">
        <f t="shared" si="27"/>
        <v>9389.4599999999991</v>
      </c>
      <c r="Q55" s="24">
        <f t="shared" si="28"/>
        <v>58807.65</v>
      </c>
      <c r="R55" s="25">
        <f t="shared" si="33"/>
        <v>58807.65</v>
      </c>
      <c r="T55" s="23">
        <f t="shared" si="34"/>
        <v>50900.74</v>
      </c>
      <c r="U55" s="24">
        <f t="shared" si="35"/>
        <v>9671.14</v>
      </c>
      <c r="V55" s="24">
        <f t="shared" si="36"/>
        <v>60571.88</v>
      </c>
      <c r="W55" s="25">
        <f t="shared" si="37"/>
        <v>60571.88</v>
      </c>
      <c r="Y55" s="25">
        <f t="shared" si="38"/>
        <v>175708.69</v>
      </c>
    </row>
    <row r="56" spans="1:25" ht="44.25" customHeight="1" x14ac:dyDescent="0.2">
      <c r="A56" s="8">
        <v>24</v>
      </c>
      <c r="B56" s="43" t="s">
        <v>58</v>
      </c>
      <c r="C56" s="43"/>
      <c r="D56" s="43"/>
      <c r="E56" s="43"/>
      <c r="F56" s="43"/>
      <c r="G56" s="42" t="s">
        <v>40</v>
      </c>
      <c r="H56" s="32">
        <v>1</v>
      </c>
      <c r="I56" s="31"/>
      <c r="J56" s="23">
        <v>53465.440000000002</v>
      </c>
      <c r="K56" s="24">
        <f t="shared" si="29"/>
        <v>10158.43</v>
      </c>
      <c r="L56" s="24">
        <f t="shared" si="30"/>
        <v>63623.87</v>
      </c>
      <c r="M56" s="25">
        <f t="shared" si="31"/>
        <v>63623.87</v>
      </c>
      <c r="O56" s="23">
        <f t="shared" si="32"/>
        <v>55817.919999999998</v>
      </c>
      <c r="P56" s="24">
        <f t="shared" si="27"/>
        <v>10605.4</v>
      </c>
      <c r="Q56" s="24">
        <f t="shared" si="28"/>
        <v>66423.320000000007</v>
      </c>
      <c r="R56" s="25">
        <f t="shared" si="33"/>
        <v>66423.320000000007</v>
      </c>
      <c r="T56" s="23">
        <f t="shared" si="34"/>
        <v>57492.46</v>
      </c>
      <c r="U56" s="24">
        <f t="shared" si="35"/>
        <v>10923.57</v>
      </c>
      <c r="V56" s="24">
        <f t="shared" si="36"/>
        <v>68416.03</v>
      </c>
      <c r="W56" s="25">
        <f t="shared" si="37"/>
        <v>68416.03</v>
      </c>
      <c r="Y56" s="25">
        <f t="shared" si="38"/>
        <v>198463.22</v>
      </c>
    </row>
    <row r="57" spans="1:25" ht="44.25" customHeight="1" x14ac:dyDescent="0.2">
      <c r="A57" s="8">
        <v>25</v>
      </c>
      <c r="B57" s="43" t="s">
        <v>59</v>
      </c>
      <c r="C57" s="43"/>
      <c r="D57" s="43"/>
      <c r="E57" s="43"/>
      <c r="F57" s="43"/>
      <c r="G57" s="42" t="s">
        <v>33</v>
      </c>
      <c r="H57" s="32">
        <v>1</v>
      </c>
      <c r="I57" s="31"/>
      <c r="J57" s="23">
        <v>18105.900000000001</v>
      </c>
      <c r="K57" s="24">
        <f t="shared" si="29"/>
        <v>3440.12</v>
      </c>
      <c r="L57" s="24">
        <f t="shared" si="30"/>
        <v>21546.02</v>
      </c>
      <c r="M57" s="25">
        <f t="shared" si="31"/>
        <v>21546.02</v>
      </c>
      <c r="O57" s="23">
        <f t="shared" si="32"/>
        <v>18902.560000000001</v>
      </c>
      <c r="P57" s="24">
        <f t="shared" si="27"/>
        <v>3591.49</v>
      </c>
      <c r="Q57" s="24">
        <f t="shared" si="28"/>
        <v>22494.05</v>
      </c>
      <c r="R57" s="25">
        <f t="shared" si="33"/>
        <v>22494.05</v>
      </c>
      <c r="T57" s="23">
        <f t="shared" si="34"/>
        <v>19469.64</v>
      </c>
      <c r="U57" s="24">
        <f t="shared" si="35"/>
        <v>3699.23</v>
      </c>
      <c r="V57" s="24">
        <f t="shared" si="36"/>
        <v>23168.87</v>
      </c>
      <c r="W57" s="25">
        <f t="shared" si="37"/>
        <v>23168.87</v>
      </c>
      <c r="Y57" s="25">
        <f t="shared" si="38"/>
        <v>67208.94</v>
      </c>
    </row>
    <row r="58" spans="1:25" ht="44.25" customHeight="1" x14ac:dyDescent="0.2">
      <c r="A58" s="8">
        <v>26</v>
      </c>
      <c r="B58" s="43" t="s">
        <v>60</v>
      </c>
      <c r="C58" s="43"/>
      <c r="D58" s="43"/>
      <c r="E58" s="43"/>
      <c r="F58" s="43"/>
      <c r="G58" s="42" t="s">
        <v>33</v>
      </c>
      <c r="H58" s="32">
        <v>1</v>
      </c>
      <c r="I58" s="31"/>
      <c r="J58" s="23">
        <v>5732.28</v>
      </c>
      <c r="K58" s="24">
        <f t="shared" si="29"/>
        <v>1089.1300000000001</v>
      </c>
      <c r="L58" s="24">
        <f t="shared" si="30"/>
        <v>6821.41</v>
      </c>
      <c r="M58" s="25">
        <f t="shared" si="31"/>
        <v>6821.41</v>
      </c>
      <c r="O58" s="23">
        <f t="shared" si="32"/>
        <v>5984.5</v>
      </c>
      <c r="P58" s="24">
        <f t="shared" si="27"/>
        <v>1137.06</v>
      </c>
      <c r="Q58" s="24">
        <f t="shared" si="28"/>
        <v>7121.56</v>
      </c>
      <c r="R58" s="25">
        <f t="shared" si="33"/>
        <v>7121.56</v>
      </c>
      <c r="T58" s="23">
        <f t="shared" si="34"/>
        <v>6164.04</v>
      </c>
      <c r="U58" s="24">
        <f t="shared" si="35"/>
        <v>1171.17</v>
      </c>
      <c r="V58" s="24">
        <f t="shared" si="36"/>
        <v>7335.21</v>
      </c>
      <c r="W58" s="25">
        <f t="shared" si="37"/>
        <v>7335.21</v>
      </c>
      <c r="Y58" s="25">
        <f t="shared" si="38"/>
        <v>21278.18</v>
      </c>
    </row>
    <row r="59" spans="1:25" ht="44.25" customHeight="1" x14ac:dyDescent="0.2">
      <c r="A59" s="8">
        <v>27</v>
      </c>
      <c r="B59" s="43" t="s">
        <v>61</v>
      </c>
      <c r="C59" s="43"/>
      <c r="D59" s="43"/>
      <c r="E59" s="43"/>
      <c r="F59" s="43"/>
      <c r="G59" s="42" t="s">
        <v>33</v>
      </c>
      <c r="H59" s="32">
        <v>1</v>
      </c>
      <c r="I59" s="31"/>
      <c r="J59" s="23">
        <v>8456.3700000000008</v>
      </c>
      <c r="K59" s="24">
        <f t="shared" si="29"/>
        <v>1606.71</v>
      </c>
      <c r="L59" s="24">
        <f t="shared" si="30"/>
        <v>10063.080000000002</v>
      </c>
      <c r="M59" s="25">
        <f t="shared" si="31"/>
        <v>10063.08</v>
      </c>
      <c r="O59" s="23">
        <f t="shared" si="32"/>
        <v>8828.4500000000007</v>
      </c>
      <c r="P59" s="24">
        <f t="shared" si="27"/>
        <v>1677.41</v>
      </c>
      <c r="Q59" s="24">
        <f t="shared" si="28"/>
        <v>10505.86</v>
      </c>
      <c r="R59" s="25">
        <f t="shared" si="33"/>
        <v>10505.86</v>
      </c>
      <c r="T59" s="23">
        <f t="shared" si="34"/>
        <v>9093.2999999999993</v>
      </c>
      <c r="U59" s="24">
        <f t="shared" si="35"/>
        <v>1727.73</v>
      </c>
      <c r="V59" s="24">
        <f t="shared" si="36"/>
        <v>10821.03</v>
      </c>
      <c r="W59" s="25">
        <f t="shared" si="37"/>
        <v>10821.03</v>
      </c>
      <c r="Y59" s="25">
        <f t="shared" si="38"/>
        <v>31389.97</v>
      </c>
    </row>
    <row r="60" spans="1:25" ht="44.25" customHeight="1" x14ac:dyDescent="0.2">
      <c r="A60" s="8">
        <v>28</v>
      </c>
      <c r="B60" s="43" t="s">
        <v>62</v>
      </c>
      <c r="C60" s="43"/>
      <c r="D60" s="43"/>
      <c r="E60" s="43"/>
      <c r="F60" s="43"/>
      <c r="G60" s="42" t="s">
        <v>33</v>
      </c>
      <c r="H60" s="32">
        <v>1</v>
      </c>
      <c r="I60" s="31"/>
      <c r="J60" s="23">
        <v>83711.39</v>
      </c>
      <c r="K60" s="24">
        <f t="shared" si="29"/>
        <v>15905.16</v>
      </c>
      <c r="L60" s="24">
        <f t="shared" si="30"/>
        <v>99616.55</v>
      </c>
      <c r="M60" s="25">
        <f t="shared" si="31"/>
        <v>99616.55</v>
      </c>
      <c r="O60" s="23">
        <f t="shared" si="32"/>
        <v>87394.69</v>
      </c>
      <c r="P60" s="24">
        <f t="shared" si="27"/>
        <v>16604.990000000002</v>
      </c>
      <c r="Q60" s="24">
        <f t="shared" si="28"/>
        <v>103999.67999999999</v>
      </c>
      <c r="R60" s="25">
        <f t="shared" si="33"/>
        <v>103999.67999999999</v>
      </c>
      <c r="T60" s="23">
        <f t="shared" si="34"/>
        <v>90016.53</v>
      </c>
      <c r="U60" s="24">
        <f t="shared" si="35"/>
        <v>17103.14</v>
      </c>
      <c r="V60" s="24">
        <f t="shared" si="36"/>
        <v>107119.67</v>
      </c>
      <c r="W60" s="25">
        <f t="shared" si="37"/>
        <v>107119.67</v>
      </c>
      <c r="Y60" s="25">
        <f t="shared" si="38"/>
        <v>310735.89999999997</v>
      </c>
    </row>
    <row r="61" spans="1:25" ht="44.25" customHeight="1" x14ac:dyDescent="0.2">
      <c r="A61" s="8">
        <v>29</v>
      </c>
      <c r="B61" s="43" t="s">
        <v>63</v>
      </c>
      <c r="C61" s="43"/>
      <c r="D61" s="43"/>
      <c r="E61" s="43"/>
      <c r="F61" s="43"/>
      <c r="G61" s="42" t="s">
        <v>33</v>
      </c>
      <c r="H61" s="32">
        <v>1</v>
      </c>
      <c r="I61" s="31"/>
      <c r="J61" s="23">
        <v>140750.03</v>
      </c>
      <c r="K61" s="24">
        <f t="shared" si="29"/>
        <v>26742.51</v>
      </c>
      <c r="L61" s="24">
        <f t="shared" si="30"/>
        <v>167492.54</v>
      </c>
      <c r="M61" s="25">
        <f t="shared" si="31"/>
        <v>167492.54</v>
      </c>
      <c r="O61" s="23">
        <f t="shared" si="32"/>
        <v>146943.03</v>
      </c>
      <c r="P61" s="24">
        <f t="shared" si="27"/>
        <v>27919.18</v>
      </c>
      <c r="Q61" s="24">
        <f t="shared" si="28"/>
        <v>174862.21</v>
      </c>
      <c r="R61" s="25">
        <f t="shared" si="33"/>
        <v>174862.21</v>
      </c>
      <c r="T61" s="23">
        <f t="shared" si="34"/>
        <v>151351.32</v>
      </c>
      <c r="U61" s="24">
        <f t="shared" si="35"/>
        <v>28756.75</v>
      </c>
      <c r="V61" s="24">
        <f t="shared" si="36"/>
        <v>180108.07</v>
      </c>
      <c r="W61" s="25">
        <f t="shared" si="37"/>
        <v>180108.07</v>
      </c>
      <c r="Y61" s="25">
        <f>+W61+R61+M61</f>
        <v>522462.82000000007</v>
      </c>
    </row>
    <row r="62" spans="1:25" ht="45.75" customHeight="1" x14ac:dyDescent="0.2">
      <c r="A62" s="44" t="s">
        <v>64</v>
      </c>
      <c r="B62" s="44"/>
      <c r="C62" s="44"/>
      <c r="D62" s="44"/>
      <c r="E62" s="44"/>
      <c r="F62" s="44"/>
      <c r="G62" s="44"/>
      <c r="H62" s="44"/>
      <c r="I62" s="33"/>
      <c r="J62" s="34"/>
      <c r="K62" s="34"/>
      <c r="L62" s="19"/>
      <c r="M62" s="5">
        <f>ROUND(SUM(M33:M61),2)</f>
        <v>9071811.6699999999</v>
      </c>
      <c r="O62" s="34"/>
      <c r="P62" s="34"/>
      <c r="R62" s="5">
        <f>ROUND(SUM(R33:R61),2)</f>
        <v>9470971.4000000004</v>
      </c>
      <c r="T62" s="34"/>
      <c r="U62" s="34"/>
      <c r="W62" s="5">
        <f>ROUND(SUM(W33:W61),2)</f>
        <v>9755100.5800000001</v>
      </c>
      <c r="Y62" s="5">
        <f>SUM(Y33:Y61)</f>
        <v>28297883.649999999</v>
      </c>
    </row>
    <row r="63" spans="1:25" ht="43.5" customHeight="1" x14ac:dyDescent="0.2">
      <c r="A63" s="45" t="s">
        <v>65</v>
      </c>
      <c r="B63" s="45"/>
      <c r="C63" s="45"/>
      <c r="D63" s="45"/>
      <c r="E63" s="45"/>
      <c r="F63" s="45"/>
      <c r="G63" s="45"/>
      <c r="H63" s="45"/>
      <c r="I63" s="33"/>
      <c r="L63" s="19"/>
      <c r="M63" s="6">
        <f>+M62+M30</f>
        <v>13738366.85</v>
      </c>
      <c r="O63" s="35"/>
      <c r="P63" s="35"/>
      <c r="R63" s="6">
        <f>+R62+R30</f>
        <v>83264161.050000012</v>
      </c>
      <c r="T63" s="35"/>
      <c r="U63" s="35"/>
      <c r="W63" s="6">
        <f>+W62+W30</f>
        <v>80744046.140000001</v>
      </c>
      <c r="Y63" s="6">
        <f>+Y62+Y30</f>
        <v>177746574.03999999</v>
      </c>
    </row>
    <row r="66" spans="1:21" ht="17" x14ac:dyDescent="0.2">
      <c r="B66" s="39" t="s">
        <v>66</v>
      </c>
      <c r="C66" s="39"/>
      <c r="D66" s="40"/>
      <c r="E66" s="40"/>
      <c r="F66" s="40"/>
      <c r="G66" s="40"/>
      <c r="H66" s="40"/>
      <c r="I66" s="40"/>
      <c r="J66" s="32" t="s">
        <v>135</v>
      </c>
      <c r="K66" s="32">
        <v>2026</v>
      </c>
      <c r="L66" s="32">
        <v>2027</v>
      </c>
      <c r="M66" s="32">
        <v>2028</v>
      </c>
      <c r="N66" s="35"/>
      <c r="O66" s="35"/>
      <c r="P66" s="35"/>
      <c r="Q66" s="38"/>
    </row>
    <row r="67" spans="1:21" s="35" customFormat="1" ht="40.5" customHeight="1" x14ac:dyDescent="0.2">
      <c r="A67" s="19"/>
      <c r="B67" s="46" t="s">
        <v>76</v>
      </c>
      <c r="C67" s="46"/>
      <c r="D67" s="46"/>
      <c r="E67" s="46"/>
      <c r="F67" s="46"/>
      <c r="G67" s="46"/>
      <c r="H67" s="46"/>
      <c r="I67" s="41"/>
      <c r="J67" s="32" t="s">
        <v>129</v>
      </c>
      <c r="K67" s="32" t="s">
        <v>131</v>
      </c>
      <c r="L67" s="32" t="s">
        <v>131</v>
      </c>
      <c r="M67" s="32" t="s">
        <v>131</v>
      </c>
      <c r="Q67" s="38"/>
      <c r="R67" s="19"/>
      <c r="S67" s="19"/>
      <c r="T67" s="19"/>
      <c r="U67" s="19"/>
    </row>
    <row r="68" spans="1:21" ht="51" x14ac:dyDescent="0.2">
      <c r="J68" s="174" t="s">
        <v>130</v>
      </c>
      <c r="K68" s="175">
        <f>M30</f>
        <v>4666555.18</v>
      </c>
      <c r="L68" s="175">
        <f>R30</f>
        <v>73793189.650000006</v>
      </c>
      <c r="M68" s="175">
        <f>W30</f>
        <v>70988945.560000002</v>
      </c>
    </row>
    <row r="69" spans="1:21" ht="34" x14ac:dyDescent="0.2">
      <c r="J69" s="172" t="s">
        <v>132</v>
      </c>
      <c r="K69" s="175">
        <f>M62</f>
        <v>9071811.6699999999</v>
      </c>
      <c r="L69" s="175">
        <f>R62</f>
        <v>9470971.4000000004</v>
      </c>
      <c r="M69" s="175">
        <f>W62</f>
        <v>9755100.5800000001</v>
      </c>
    </row>
    <row r="70" spans="1:21" x14ac:dyDescent="0.2">
      <c r="J70" s="173" t="s">
        <v>133</v>
      </c>
      <c r="K70" s="24">
        <f>SUM(K68:K69)</f>
        <v>13738366.85</v>
      </c>
      <c r="L70" s="24">
        <f t="shared" ref="L70:M70" si="39">SUM(L68:L69)</f>
        <v>83264161.050000012</v>
      </c>
      <c r="M70" s="175">
        <f t="shared" si="39"/>
        <v>80744046.140000001</v>
      </c>
    </row>
    <row r="71" spans="1:21" x14ac:dyDescent="0.2">
      <c r="J71" s="176" t="s">
        <v>134</v>
      </c>
      <c r="K71" s="176"/>
      <c r="L71" s="176"/>
      <c r="M71" s="177">
        <f>SUM(K70:M70)</f>
        <v>177746574.04000002</v>
      </c>
    </row>
    <row r="75" spans="1:21" x14ac:dyDescent="0.2">
      <c r="M75" s="35"/>
      <c r="N75" s="35"/>
      <c r="O75" s="35"/>
    </row>
    <row r="76" spans="1:21" x14ac:dyDescent="0.2">
      <c r="M76" s="35"/>
      <c r="N76" s="35"/>
      <c r="O76" s="35"/>
    </row>
    <row r="77" spans="1:21" x14ac:dyDescent="0.2">
      <c r="M77" s="35"/>
      <c r="N77" s="35"/>
      <c r="O77" s="35"/>
    </row>
    <row r="78" spans="1:21" x14ac:dyDescent="0.2">
      <c r="M78" s="35"/>
      <c r="N78" s="35"/>
      <c r="O78" s="35"/>
    </row>
    <row r="79" spans="1:21" x14ac:dyDescent="0.2">
      <c r="M79" s="35"/>
      <c r="N79" s="35"/>
      <c r="O79" s="35"/>
    </row>
    <row r="80" spans="1:21" x14ac:dyDescent="0.2">
      <c r="M80" s="35"/>
      <c r="N80" s="35"/>
      <c r="O80" s="35"/>
    </row>
    <row r="81" spans="13:15" x14ac:dyDescent="0.2">
      <c r="M81" s="35"/>
      <c r="N81" s="35"/>
      <c r="O81" s="35"/>
    </row>
    <row r="82" spans="13:15" x14ac:dyDescent="0.2">
      <c r="M82" s="35"/>
      <c r="N82" s="35"/>
      <c r="O82" s="35"/>
    </row>
    <row r="83" spans="13:15" x14ac:dyDescent="0.2">
      <c r="M83" s="35"/>
      <c r="N83" s="35"/>
      <c r="O83" s="35"/>
    </row>
  </sheetData>
  <mergeCells count="58">
    <mergeCell ref="J71:L71"/>
    <mergeCell ref="B59:F59"/>
    <mergeCell ref="B60:F60"/>
    <mergeCell ref="B61:F61"/>
    <mergeCell ref="A62:H62"/>
    <mergeCell ref="A63:H63"/>
    <mergeCell ref="B67:H67"/>
    <mergeCell ref="B53:F53"/>
    <mergeCell ref="B54:F54"/>
    <mergeCell ref="B55:F55"/>
    <mergeCell ref="B56:F56"/>
    <mergeCell ref="B57:F57"/>
    <mergeCell ref="B58:F58"/>
    <mergeCell ref="B47:F47"/>
    <mergeCell ref="B48:F48"/>
    <mergeCell ref="B49:F49"/>
    <mergeCell ref="B50:F50"/>
    <mergeCell ref="B51:F51"/>
    <mergeCell ref="B52:F52"/>
    <mergeCell ref="B41:F41"/>
    <mergeCell ref="B42:F42"/>
    <mergeCell ref="B43:F43"/>
    <mergeCell ref="B44:F44"/>
    <mergeCell ref="B45:F45"/>
    <mergeCell ref="B46:F46"/>
    <mergeCell ref="B35:F35"/>
    <mergeCell ref="B36:F36"/>
    <mergeCell ref="B37:F37"/>
    <mergeCell ref="B38:F38"/>
    <mergeCell ref="B39:F39"/>
    <mergeCell ref="B40:F40"/>
    <mergeCell ref="J31:M31"/>
    <mergeCell ref="O31:R31"/>
    <mergeCell ref="T31:W31"/>
    <mergeCell ref="B32:F32"/>
    <mergeCell ref="B33:F33"/>
    <mergeCell ref="B34:F34"/>
    <mergeCell ref="B26:C26"/>
    <mergeCell ref="B27:C27"/>
    <mergeCell ref="B28:C28"/>
    <mergeCell ref="A29:H29"/>
    <mergeCell ref="A30:H30"/>
    <mergeCell ref="A31:H31"/>
    <mergeCell ref="A23:H23"/>
    <mergeCell ref="A24:H24"/>
    <mergeCell ref="J24:M24"/>
    <mergeCell ref="O24:R24"/>
    <mergeCell ref="T24:W24"/>
    <mergeCell ref="B25:C25"/>
    <mergeCell ref="A1:Y1"/>
    <mergeCell ref="A2:B2"/>
    <mergeCell ref="C2:Y2"/>
    <mergeCell ref="A4:H4"/>
    <mergeCell ref="J4:Y4"/>
    <mergeCell ref="A5:H5"/>
    <mergeCell ref="J5:M5"/>
    <mergeCell ref="O5:R5"/>
    <mergeCell ref="T5:W5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ANEXO 1 COSTOS HISTÓRICOS</vt:lpstr>
      <vt:lpstr>ANEXO 2 - PROY COSTOS</vt:lpstr>
      <vt:lpstr>ANEXO 3 - ESTUDIO DEL SECTOR 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Laura Patricia Lopez Forero</dc:creator>
  <cp:lastModifiedBy>andrea carrero</cp:lastModifiedBy>
  <dcterms:created xsi:type="dcterms:W3CDTF">2024-10-16T21:15:51Z</dcterms:created>
  <dcterms:modified xsi:type="dcterms:W3CDTF">2026-09-03T06:29:30Z</dcterms:modified>
</cp:coreProperties>
</file>