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defaultThemeVersion="124226"/>
  <mc:AlternateContent xmlns:mc="http://schemas.openxmlformats.org/markup-compatibility/2006">
    <mc:Choice Requires="x15">
      <x15ac:absPath xmlns:x15ac="http://schemas.microsoft.com/office/spreadsheetml/2010/11/ac" url="C:\Users\hrodrigle\Documents\2026\MÍNIMAS CUANTÍAS\CONSULTORÍA RCI\SUBSANACIÓN\"/>
    </mc:Choice>
  </mc:AlternateContent>
  <xr:revisionPtr revIDLastSave="0" documentId="13_ncr:1_{2B012A11-2723-488C-BD93-F3B0E85F2012}" xr6:coauthVersionLast="47" xr6:coauthVersionMax="47" xr10:uidLastSave="{00000000-0000-0000-0000-000000000000}"/>
  <bookViews>
    <workbookView xWindow="-120" yWindow="-120" windowWidth="29040" windowHeight="15720" firstSheet="4" activeTab="5" xr2:uid="{00000000-000D-0000-FFFF-FFFF00000000}"/>
  </bookViews>
  <sheets>
    <sheet name="POLIZAS" sheetId="384" state="hidden" r:id="rId1"/>
    <sheet name="AFCTORX AÑOS EXP." sheetId="385" state="hidden" r:id="rId2"/>
    <sheet name="FM" sheetId="383" state="hidden" r:id="rId3"/>
    <sheet name="AIU" sheetId="386" state="hidden" r:id="rId4"/>
    <sheet name="CONSULTORÍA RCI (X3)" sheetId="166" r:id="rId5"/>
    <sheet name="FINAL PROMEDIADO" sheetId="391" r:id="rId6"/>
    <sheet name="FORMATO COTIZACIÓN" sheetId="387" state="hidden" r:id="rId7"/>
    <sheet name="PPTO. EST.PREV." sheetId="373" state="hidden" r:id="rId8"/>
    <sheet name="Item 1.1" sheetId="198" state="hidden" r:id="rId9"/>
    <sheet name="Item 1.2" sheetId="197" state="hidden" r:id="rId10"/>
    <sheet name="Item 1.3" sheetId="66" state="hidden" r:id="rId11"/>
    <sheet name="Item 1.4" sheetId="202" state="hidden" r:id="rId12"/>
    <sheet name="Item 1.5" sheetId="62" state="hidden" r:id="rId13"/>
    <sheet name="Item 1.6" sheetId="205" state="hidden" r:id="rId14"/>
    <sheet name="Item 1.7" sheetId="206" state="hidden" r:id="rId15"/>
    <sheet name="Item 1.8" sheetId="209" state="hidden" r:id="rId16"/>
    <sheet name="Item 1.9" sheetId="210" state="hidden" r:id="rId17"/>
    <sheet name="Item 1.10" sheetId="217" state="hidden" r:id="rId18"/>
    <sheet name="Item 1.11" sheetId="219" state="hidden" r:id="rId19"/>
    <sheet name="Item 1.12" sheetId="374" state="hidden" r:id="rId20"/>
    <sheet name="Item 1.13" sheetId="375" state="hidden" r:id="rId21"/>
    <sheet name="Item 2.1 " sheetId="344" state="hidden" r:id="rId22"/>
    <sheet name="Item 2.2" sheetId="228" state="hidden" r:id="rId23"/>
    <sheet name="Item 3.1" sheetId="342" state="hidden" r:id="rId24"/>
    <sheet name="Item 3.2" sheetId="230" state="hidden" r:id="rId25"/>
    <sheet name="Item 3.3" sheetId="287" state="hidden" r:id="rId26"/>
    <sheet name="Item 3.4" sheetId="350" state="hidden" r:id="rId27"/>
    <sheet name="Item 3.5" sheetId="351" state="hidden" r:id="rId28"/>
    <sheet name="Item 3.6" sheetId="337" state="hidden" r:id="rId29"/>
    <sheet name="Item 3.7" sheetId="338" state="hidden" r:id="rId30"/>
    <sheet name="Item 3.8" sheetId="340" state="hidden" r:id="rId31"/>
    <sheet name="Item 3.9" sheetId="349" state="hidden" r:id="rId32"/>
    <sheet name="Item 3.10" sheetId="366" state="hidden" r:id="rId33"/>
    <sheet name="Item  4.1" sheetId="249" state="hidden" r:id="rId34"/>
    <sheet name="Item  4.2" sheetId="250" state="hidden" r:id="rId35"/>
    <sheet name="Item  4.3" sheetId="251" state="hidden" r:id="rId36"/>
    <sheet name="Item 4.4" sheetId="294" state="hidden" r:id="rId37"/>
    <sheet name="Item 4.5" sheetId="52" state="hidden" r:id="rId38"/>
    <sheet name="Item 4.6" sheetId="272" state="hidden" r:id="rId39"/>
    <sheet name="Item 4.7" sheetId="273" state="hidden" r:id="rId40"/>
    <sheet name="Item 4.8" sheetId="293" state="hidden" r:id="rId41"/>
    <sheet name="Item 4.9" sheetId="196" state="hidden" r:id="rId42"/>
    <sheet name="Item 4.10" sheetId="269" state="hidden" r:id="rId43"/>
    <sheet name="Item 4.11" sheetId="270" state="hidden" r:id="rId44"/>
    <sheet name="Item 4.12" sheetId="40" state="hidden" r:id="rId45"/>
    <sheet name="Item 4.13" sheetId="252" state="hidden" r:id="rId46"/>
    <sheet name="Item 4.14" sheetId="95" state="hidden" r:id="rId47"/>
    <sheet name="Item 4.15" sheetId="123" state="hidden" r:id="rId48"/>
    <sheet name="Item 5.1" sheetId="146" state="hidden" r:id="rId49"/>
    <sheet name="Item 5.2" sheetId="306" state="hidden" r:id="rId50"/>
    <sheet name="Item  5.1" sheetId="240" state="hidden" r:id="rId51"/>
    <sheet name="Item 6.1" sheetId="290" state="hidden" r:id="rId52"/>
    <sheet name="Item 6.2" sheetId="291" state="hidden" r:id="rId53"/>
    <sheet name="Item 6.3" sheetId="149" state="hidden" r:id="rId54"/>
    <sheet name="Item 7.1" sheetId="336" state="hidden" r:id="rId55"/>
    <sheet name="Item 7.2" sheetId="77" state="hidden" r:id="rId56"/>
    <sheet name="Item 7.3" sheetId="378" state="hidden" r:id="rId57"/>
    <sheet name="Item 7.4" sheetId="377" state="hidden" r:id="rId58"/>
    <sheet name="Item 7.5" sheetId="376" state="hidden" r:id="rId59"/>
    <sheet name="Item 8.1" sheetId="60" state="hidden" r:id="rId60"/>
    <sheet name="Item 9.1" sheetId="328" state="hidden" r:id="rId61"/>
    <sheet name="Item 9.2" sheetId="329" state="hidden" r:id="rId6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93" i="166" l="1"/>
  <c r="H93" i="166"/>
  <c r="E93" i="166"/>
  <c r="F7" i="166" l="1"/>
  <c r="G7" i="166" s="1"/>
  <c r="G6" i="166" s="1"/>
  <c r="I7" i="166"/>
  <c r="J7" i="166" s="1"/>
  <c r="J6" i="166" s="1"/>
  <c r="L7" i="166"/>
  <c r="M7" i="166" s="1"/>
  <c r="M6" i="166" s="1"/>
  <c r="F50" i="166"/>
  <c r="I50" i="166"/>
  <c r="L50" i="166"/>
  <c r="J50" i="166" l="1"/>
  <c r="I93" i="166"/>
  <c r="G50" i="166"/>
  <c r="F93" i="166"/>
  <c r="M50" i="166"/>
  <c r="L93" i="166"/>
  <c r="N6" i="166"/>
  <c r="E7" i="391"/>
  <c r="G49" i="166" l="1"/>
  <c r="G93" i="166"/>
  <c r="J49" i="166"/>
  <c r="J93" i="166"/>
  <c r="M49" i="166"/>
  <c r="M93" i="166"/>
  <c r="N93" i="166" s="1"/>
  <c r="F7" i="387"/>
  <c r="N49" i="166" l="1"/>
  <c r="E49" i="391"/>
  <c r="F25" i="387"/>
  <c r="F24" i="387" s="1"/>
  <c r="F23" i="387"/>
  <c r="F22" i="387" s="1"/>
  <c r="B10" i="386"/>
  <c r="B11" i="386" s="1"/>
  <c r="B12" i="386" s="1"/>
  <c r="I10" i="386"/>
  <c r="K10" i="386"/>
  <c r="J33" i="386"/>
  <c r="J31" i="386"/>
  <c r="K20" i="386"/>
  <c r="K19" i="386"/>
  <c r="K18" i="386"/>
  <c r="K17" i="386"/>
  <c r="K15" i="386"/>
  <c r="I13" i="386"/>
  <c r="K13" i="386" s="1"/>
  <c r="I12" i="386"/>
  <c r="K12" i="386" s="1"/>
  <c r="I11" i="386"/>
  <c r="K11" i="386" s="1"/>
  <c r="C18" i="385"/>
  <c r="C19" i="385" s="1"/>
  <c r="C16" i="385"/>
  <c r="C14" i="385"/>
  <c r="C12" i="385"/>
  <c r="C10" i="385"/>
  <c r="C8" i="385"/>
  <c r="C6" i="385"/>
  <c r="H10" i="384"/>
  <c r="G6" i="384"/>
  <c r="H6" i="384" s="1"/>
  <c r="G5" i="384"/>
  <c r="H5" i="384" s="1"/>
  <c r="G4" i="384"/>
  <c r="H4" i="384" s="1"/>
  <c r="E27" i="383"/>
  <c r="E23" i="383"/>
  <c r="E20" i="383"/>
  <c r="E19" i="383"/>
  <c r="E15" i="383"/>
  <c r="E11" i="383"/>
  <c r="E33" i="383" l="1"/>
  <c r="E35" i="383" s="1"/>
  <c r="E36" i="383" s="1"/>
  <c r="F26" i="387"/>
  <c r="F28" i="387" s="1"/>
  <c r="F29" i="387" s="1"/>
  <c r="F30" i="387" s="1"/>
  <c r="H7" i="384"/>
  <c r="J7" i="384" s="1"/>
  <c r="K9" i="386"/>
  <c r="K21" i="386" s="1"/>
  <c r="K23" i="386" l="1"/>
  <c r="F32" i="387"/>
  <c r="F34" i="387"/>
  <c r="F35" i="387" s="1"/>
  <c r="F33" i="387"/>
  <c r="K26" i="386" l="1"/>
  <c r="J29" i="386"/>
  <c r="F36" i="387"/>
  <c r="E91" i="391" l="1"/>
  <c r="F91" i="391"/>
  <c r="G18" i="377"/>
  <c r="G12" i="377"/>
  <c r="G17" i="377"/>
  <c r="G24" i="378"/>
  <c r="G25" i="378" s="1"/>
  <c r="G15" i="378"/>
  <c r="G14" i="378"/>
  <c r="G28" i="377"/>
  <c r="G29" i="377" s="1"/>
  <c r="G19" i="377"/>
  <c r="G16" i="377"/>
  <c r="G20" i="377" s="1"/>
  <c r="G30" i="377" l="1"/>
  <c r="F11" i="377" s="1"/>
  <c r="G11" i="377" s="1"/>
  <c r="G16" i="378"/>
  <c r="G26" i="378" s="1"/>
  <c r="F10" i="378" s="1"/>
  <c r="G10" i="378" s="1"/>
  <c r="G11" i="378" s="1"/>
  <c r="G27" i="378" s="1"/>
  <c r="G13" i="377" l="1"/>
  <c r="G31" i="377" s="1"/>
  <c r="G32" i="376" l="1"/>
  <c r="G33" i="376" s="1"/>
  <c r="F16" i="376" s="1"/>
  <c r="G16" i="376" s="1"/>
  <c r="G29" i="376"/>
  <c r="G22" i="376"/>
  <c r="G21" i="376"/>
  <c r="F23" i="376" s="1"/>
  <c r="G23" i="376" s="1"/>
  <c r="G25" i="376" s="1"/>
  <c r="G17" i="376"/>
  <c r="G28" i="375"/>
  <c r="G29" i="375" s="1"/>
  <c r="F13" i="375" s="1"/>
  <c r="G13" i="375" s="1"/>
  <c r="G24" i="375"/>
  <c r="G23" i="375"/>
  <c r="G25" i="375" s="1"/>
  <c r="G14" i="375"/>
  <c r="G28" i="374"/>
  <c r="G29" i="374" s="1"/>
  <c r="F13" i="374" s="1"/>
  <c r="G13" i="374" s="1"/>
  <c r="G15" i="374" s="1"/>
  <c r="H25" i="374"/>
  <c r="G24" i="374"/>
  <c r="G23" i="374"/>
  <c r="G25" i="374" s="1"/>
  <c r="H22" i="374"/>
  <c r="H6" i="374"/>
  <c r="G15" i="217"/>
  <c r="G14" i="206"/>
  <c r="G21" i="228"/>
  <c r="G22" i="228"/>
  <c r="G16" i="228"/>
  <c r="G15" i="228"/>
  <c r="G30" i="374" l="1"/>
  <c r="G15" i="375"/>
  <c r="G18" i="376"/>
  <c r="G34" i="376"/>
  <c r="G30" i="375"/>
  <c r="G29" i="366"/>
  <c r="G30" i="366" s="1"/>
  <c r="F13" i="366" s="1"/>
  <c r="G13" i="366" s="1"/>
  <c r="G26" i="366"/>
  <c r="G20" i="366"/>
  <c r="G19" i="366"/>
  <c r="G15" i="366"/>
  <c r="G14" i="366"/>
  <c r="G26" i="337"/>
  <c r="G25" i="337"/>
  <c r="G23" i="340"/>
  <c r="G28" i="340"/>
  <c r="G24" i="338"/>
  <c r="G28" i="337"/>
  <c r="G27" i="337"/>
  <c r="G28" i="351"/>
  <c r="G27" i="351"/>
  <c r="G29" i="350"/>
  <c r="G28" i="350"/>
  <c r="G28" i="287"/>
  <c r="G27" i="287"/>
  <c r="G33" i="287"/>
  <c r="G37" i="351"/>
  <c r="G38" i="351" s="1"/>
  <c r="F13" i="351" s="1"/>
  <c r="G13" i="351" s="1"/>
  <c r="G34" i="351"/>
  <c r="G26" i="351"/>
  <c r="G25" i="351"/>
  <c r="G24" i="351"/>
  <c r="G23" i="351"/>
  <c r="G22" i="351"/>
  <c r="G18" i="351"/>
  <c r="G17" i="351"/>
  <c r="G16" i="351"/>
  <c r="G15" i="351"/>
  <c r="G14" i="351"/>
  <c r="G23" i="350"/>
  <c r="G38" i="350"/>
  <c r="G39" i="350" s="1"/>
  <c r="F13" i="350" s="1"/>
  <c r="G13" i="350" s="1"/>
  <c r="G35" i="350"/>
  <c r="G27" i="350"/>
  <c r="G26" i="350"/>
  <c r="G25" i="350"/>
  <c r="G24" i="350"/>
  <c r="G22" i="350"/>
  <c r="G18" i="350"/>
  <c r="G17" i="350"/>
  <c r="G16" i="350"/>
  <c r="G15" i="350"/>
  <c r="G14" i="350"/>
  <c r="G22" i="349"/>
  <c r="G32" i="349"/>
  <c r="G33" i="349" s="1"/>
  <c r="F16" i="349" s="1"/>
  <c r="G16" i="349" s="1"/>
  <c r="G29" i="349"/>
  <c r="G21" i="349"/>
  <c r="G17" i="349"/>
  <c r="G25" i="230"/>
  <c r="G24" i="230"/>
  <c r="G23" i="230"/>
  <c r="G19" i="342"/>
  <c r="G18" i="342"/>
  <c r="G17" i="342"/>
  <c r="G16" i="342"/>
  <c r="G15" i="342"/>
  <c r="G26" i="342"/>
  <c r="G25" i="342"/>
  <c r="G24" i="342"/>
  <c r="G23" i="342"/>
  <c r="G34" i="230"/>
  <c r="G35" i="230" s="1"/>
  <c r="F13" i="230" s="1"/>
  <c r="G13" i="230" s="1"/>
  <c r="G31" i="230"/>
  <c r="G22" i="230"/>
  <c r="G18" i="230"/>
  <c r="G17" i="230"/>
  <c r="G16" i="230"/>
  <c r="G15" i="230"/>
  <c r="G14" i="230"/>
  <c r="G29" i="344"/>
  <c r="G30" i="344" s="1"/>
  <c r="F14" i="344" s="1"/>
  <c r="G14" i="344" s="1"/>
  <c r="G25" i="344"/>
  <c r="G24" i="344"/>
  <c r="G26" i="344" s="1"/>
  <c r="G15" i="344"/>
  <c r="G32" i="228"/>
  <c r="G35" i="342"/>
  <c r="G36" i="342" s="1"/>
  <c r="F14" i="342" s="1"/>
  <c r="G14" i="342" s="1"/>
  <c r="G32" i="342"/>
  <c r="G20" i="342" l="1"/>
  <c r="G16" i="344"/>
  <c r="G31" i="344" s="1"/>
  <c r="G19" i="351"/>
  <c r="G16" i="366"/>
  <c r="F21" i="366"/>
  <c r="G21" i="366" s="1"/>
  <c r="G22" i="366" s="1"/>
  <c r="G31" i="366" s="1"/>
  <c r="F23" i="349"/>
  <c r="G23" i="349"/>
  <c r="F29" i="351"/>
  <c r="G29" i="351" s="1"/>
  <c r="G30" i="351" s="1"/>
  <c r="G39" i="351" s="1"/>
  <c r="G19" i="350"/>
  <c r="F30" i="350"/>
  <c r="G30" i="350" s="1"/>
  <c r="G31" i="350" s="1"/>
  <c r="G40" i="350" s="1"/>
  <c r="G27" i="342"/>
  <c r="G37" i="342" s="1"/>
  <c r="G25" i="349"/>
  <c r="G18" i="349"/>
  <c r="F26" i="230"/>
  <c r="G19" i="230"/>
  <c r="G34" i="349" l="1"/>
  <c r="G26" i="230"/>
  <c r="G27" i="230" s="1"/>
  <c r="G36" i="230" s="1"/>
  <c r="G32" i="340" l="1"/>
  <c r="G33" i="340" s="1"/>
  <c r="F13" i="340" s="1"/>
  <c r="G13" i="340" s="1"/>
  <c r="G29" i="340"/>
  <c r="G22" i="340"/>
  <c r="F24" i="340" s="1"/>
  <c r="G24" i="340" s="1"/>
  <c r="G25" i="340" s="1"/>
  <c r="G18" i="340"/>
  <c r="G17" i="340"/>
  <c r="G16" i="340"/>
  <c r="G15" i="340"/>
  <c r="G14" i="340"/>
  <c r="G33" i="338"/>
  <c r="G34" i="338" s="1"/>
  <c r="F13" i="338" s="1"/>
  <c r="G13" i="338" s="1"/>
  <c r="G29" i="338"/>
  <c r="G30" i="338" s="1"/>
  <c r="G23" i="338"/>
  <c r="G22" i="338"/>
  <c r="G18" i="338"/>
  <c r="G17" i="338"/>
  <c r="G16" i="338"/>
  <c r="G15" i="338"/>
  <c r="G14" i="338"/>
  <c r="G37" i="337"/>
  <c r="G38" i="337" s="1"/>
  <c r="F13" i="337" s="1"/>
  <c r="G13" i="337" s="1"/>
  <c r="G34" i="337"/>
  <c r="G24" i="337"/>
  <c r="G23" i="337"/>
  <c r="G22" i="337"/>
  <c r="G18" i="337"/>
  <c r="G17" i="337"/>
  <c r="G16" i="337"/>
  <c r="G15" i="337"/>
  <c r="G14" i="337"/>
  <c r="G26" i="287"/>
  <c r="G36" i="287"/>
  <c r="G35" i="287"/>
  <c r="G32" i="287"/>
  <c r="G30" i="287"/>
  <c r="G29" i="287"/>
  <c r="G25" i="287"/>
  <c r="G24" i="287"/>
  <c r="G23" i="287"/>
  <c r="G22" i="287"/>
  <c r="G18" i="287"/>
  <c r="G17" i="287"/>
  <c r="G16" i="287"/>
  <c r="G15" i="287"/>
  <c r="G14" i="287"/>
  <c r="G19" i="340" l="1"/>
  <c r="G34" i="340"/>
  <c r="G19" i="338"/>
  <c r="G19" i="337"/>
  <c r="F29" i="337"/>
  <c r="G29" i="337" s="1"/>
  <c r="G30" i="337" s="1"/>
  <c r="G39" i="337" s="1"/>
  <c r="F25" i="338"/>
  <c r="G25" i="338" s="1"/>
  <c r="G26" i="338" s="1"/>
  <c r="G35" i="338" l="1"/>
  <c r="G27" i="336" l="1"/>
  <c r="G28" i="336" s="1"/>
  <c r="F13" i="336" s="1"/>
  <c r="G13" i="336" s="1"/>
  <c r="G24" i="336"/>
  <c r="G19" i="336"/>
  <c r="G31" i="202"/>
  <c r="G32" i="202" s="1"/>
  <c r="F14" i="202" s="1"/>
  <c r="G14" i="202" s="1"/>
  <c r="G27" i="202"/>
  <c r="G26" i="202"/>
  <c r="G22" i="202"/>
  <c r="G21" i="202"/>
  <c r="G20" i="202"/>
  <c r="G16" i="202"/>
  <c r="G15" i="202"/>
  <c r="G28" i="202" l="1"/>
  <c r="G23" i="202"/>
  <c r="G29" i="336"/>
  <c r="G17" i="202"/>
  <c r="G33" i="202" s="1"/>
  <c r="G35" i="95"/>
  <c r="G37" i="95" s="1"/>
  <c r="G31" i="95"/>
  <c r="G30" i="95"/>
  <c r="G29" i="95"/>
  <c r="G28" i="95"/>
  <c r="G27" i="95"/>
  <c r="G26" i="95"/>
  <c r="G22" i="95"/>
  <c r="G21" i="95"/>
  <c r="G20" i="95"/>
  <c r="G19" i="95"/>
  <c r="G18" i="95"/>
  <c r="G17" i="95"/>
  <c r="G20" i="293"/>
  <c r="G19" i="293"/>
  <c r="G18" i="293"/>
  <c r="G18" i="273"/>
  <c r="G31" i="251"/>
  <c r="G32" i="251" s="1"/>
  <c r="G20" i="251"/>
  <c r="G35" i="273"/>
  <c r="G36" i="273" s="1"/>
  <c r="F13" i="273" s="1"/>
  <c r="G31" i="273"/>
  <c r="G30" i="273"/>
  <c r="G29" i="273"/>
  <c r="G32" i="273" s="1"/>
  <c r="G24" i="273"/>
  <c r="F23" i="273"/>
  <c r="G23" i="273" s="1"/>
  <c r="G22" i="273"/>
  <c r="G21" i="273"/>
  <c r="G20" i="273"/>
  <c r="G19" i="273"/>
  <c r="G27" i="251"/>
  <c r="G26" i="251"/>
  <c r="G28" i="251" s="1"/>
  <c r="G22" i="251"/>
  <c r="G21" i="251"/>
  <c r="G19" i="251"/>
  <c r="G18" i="251"/>
  <c r="G19" i="250"/>
  <c r="G20" i="240"/>
  <c r="G27" i="329"/>
  <c r="G28" i="329" s="1"/>
  <c r="G22" i="329"/>
  <c r="G24" i="329" s="1"/>
  <c r="G18" i="329"/>
  <c r="G17" i="329"/>
  <c r="G27" i="328"/>
  <c r="G28" i="328" s="1"/>
  <c r="G22" i="328"/>
  <c r="G24" i="328" s="1"/>
  <c r="G18" i="328"/>
  <c r="G17" i="328"/>
  <c r="G27" i="123"/>
  <c r="G26" i="123"/>
  <c r="G25" i="123"/>
  <c r="G24" i="123"/>
  <c r="G28" i="123" s="1"/>
  <c r="G31" i="123"/>
  <c r="G33" i="123" s="1"/>
  <c r="F13" i="123" s="1"/>
  <c r="G13" i="123" s="1"/>
  <c r="G14" i="123" s="1"/>
  <c r="G18" i="123"/>
  <c r="G17" i="123"/>
  <c r="F19" i="123"/>
  <c r="G19" i="123" s="1"/>
  <c r="G22" i="60"/>
  <c r="G32" i="95" l="1"/>
  <c r="G23" i="251"/>
  <c r="G33" i="251"/>
  <c r="G19" i="329"/>
  <c r="G29" i="329" s="1"/>
  <c r="G19" i="328"/>
  <c r="G29" i="328" s="1"/>
  <c r="F20" i="123"/>
  <c r="G20" i="123" s="1"/>
  <c r="G21" i="123" s="1"/>
  <c r="G34" i="123" l="1"/>
  <c r="F13" i="329"/>
  <c r="G13" i="329" s="1"/>
  <c r="G14" i="329" s="1"/>
  <c r="G30" i="329" s="1"/>
  <c r="F13" i="328"/>
  <c r="G13" i="328" s="1"/>
  <c r="G14" i="328" s="1"/>
  <c r="G30" i="328" s="1"/>
  <c r="G23" i="149" l="1"/>
  <c r="G18" i="149"/>
  <c r="G29" i="291"/>
  <c r="G30" i="291" s="1"/>
  <c r="F13" i="291" s="1"/>
  <c r="G13" i="291" s="1"/>
  <c r="G14" i="291" s="1"/>
  <c r="G25" i="291"/>
  <c r="G24" i="291"/>
  <c r="G23" i="291"/>
  <c r="G19" i="291"/>
  <c r="G18" i="291"/>
  <c r="G17" i="291"/>
  <c r="G31" i="306"/>
  <c r="G30" i="306"/>
  <c r="G29" i="306"/>
  <c r="G28" i="306"/>
  <c r="G27" i="306"/>
  <c r="G22" i="306"/>
  <c r="G21" i="306"/>
  <c r="G20" i="306"/>
  <c r="G19" i="306"/>
  <c r="G18" i="306"/>
  <c r="G26" i="306"/>
  <c r="G35" i="306"/>
  <c r="G36" i="306" s="1"/>
  <c r="G17" i="306"/>
  <c r="G29" i="290"/>
  <c r="G30" i="290" s="1"/>
  <c r="G25" i="290"/>
  <c r="G24" i="290"/>
  <c r="G23" i="290"/>
  <c r="G26" i="290" s="1"/>
  <c r="G19" i="290"/>
  <c r="G18" i="290"/>
  <c r="G17" i="290"/>
  <c r="G29" i="294"/>
  <c r="G30" i="294" s="1"/>
  <c r="F13" i="294" s="1"/>
  <c r="G13" i="294" s="1"/>
  <c r="G14" i="294" s="1"/>
  <c r="G25" i="294"/>
  <c r="G24" i="294"/>
  <c r="G23" i="294"/>
  <c r="G19" i="294"/>
  <c r="G18" i="294"/>
  <c r="G17" i="294"/>
  <c r="G20" i="294" s="1"/>
  <c r="G29" i="40"/>
  <c r="F13" i="40" s="1"/>
  <c r="G13" i="40" s="1"/>
  <c r="G14" i="40" s="1"/>
  <c r="G23" i="40"/>
  <c r="G25" i="40" s="1"/>
  <c r="G19" i="40"/>
  <c r="G18" i="40"/>
  <c r="G17" i="40"/>
  <c r="G31" i="272"/>
  <c r="G30" i="272"/>
  <c r="G29" i="272"/>
  <c r="G32" i="272" s="1"/>
  <c r="G24" i="272"/>
  <c r="F23" i="272"/>
  <c r="G23" i="272" s="1"/>
  <c r="G22" i="272"/>
  <c r="G21" i="272"/>
  <c r="G20" i="272"/>
  <c r="G19" i="272"/>
  <c r="G18" i="272"/>
  <c r="G17" i="272"/>
  <c r="G29" i="293"/>
  <c r="G30" i="293" s="1"/>
  <c r="F13" i="293" s="1"/>
  <c r="G13" i="293" s="1"/>
  <c r="G14" i="293" s="1"/>
  <c r="G24" i="293"/>
  <c r="G26" i="293" s="1"/>
  <c r="G17" i="293"/>
  <c r="G45" i="287"/>
  <c r="G46" i="287" s="1"/>
  <c r="F13" i="287" s="1"/>
  <c r="G13" i="287" s="1"/>
  <c r="G42" i="287"/>
  <c r="G34" i="287"/>
  <c r="G31" i="287"/>
  <c r="G29" i="196"/>
  <c r="G28" i="196"/>
  <c r="G27" i="196"/>
  <c r="G26" i="196"/>
  <c r="G25" i="196"/>
  <c r="G21" i="196"/>
  <c r="G20" i="196"/>
  <c r="G19" i="196"/>
  <c r="G18" i="196"/>
  <c r="G17" i="196"/>
  <c r="G22" i="196" s="1"/>
  <c r="G30" i="217"/>
  <c r="G20" i="249"/>
  <c r="G17" i="273"/>
  <c r="G35" i="272"/>
  <c r="G36" i="272" s="1"/>
  <c r="G30" i="270"/>
  <c r="G31" i="270" s="1"/>
  <c r="G26" i="270"/>
  <c r="G25" i="270"/>
  <c r="G24" i="270"/>
  <c r="F19" i="270"/>
  <c r="G19" i="270" s="1"/>
  <c r="G18" i="270"/>
  <c r="G17" i="270"/>
  <c r="G30" i="269"/>
  <c r="G31" i="269" s="1"/>
  <c r="G26" i="269"/>
  <c r="G25" i="269"/>
  <c r="G24" i="269"/>
  <c r="F19" i="269"/>
  <c r="G19" i="269" s="1"/>
  <c r="G18" i="269"/>
  <c r="G17" i="269"/>
  <c r="G22" i="149"/>
  <c r="G26" i="146"/>
  <c r="G25" i="146"/>
  <c r="G24" i="146"/>
  <c r="G24" i="206"/>
  <c r="G24" i="205"/>
  <c r="G24" i="62"/>
  <c r="G27" i="66"/>
  <c r="F37" i="287" l="1"/>
  <c r="G37" i="287" s="1"/>
  <c r="G38" i="287" s="1"/>
  <c r="G26" i="291"/>
  <c r="G20" i="290"/>
  <c r="G32" i="306"/>
  <c r="G20" i="40"/>
  <c r="G30" i="40" s="1"/>
  <c r="G31" i="196"/>
  <c r="G26" i="294"/>
  <c r="F25" i="273"/>
  <c r="G25" i="273" s="1"/>
  <c r="G20" i="291"/>
  <c r="G31" i="291" s="1"/>
  <c r="G23" i="306"/>
  <c r="G31" i="290"/>
  <c r="F13" i="290"/>
  <c r="G13" i="290" s="1"/>
  <c r="G27" i="270"/>
  <c r="G31" i="294"/>
  <c r="F25" i="272"/>
  <c r="G25" i="272" s="1"/>
  <c r="G26" i="272" s="1"/>
  <c r="G27" i="269"/>
  <c r="G27" i="146"/>
  <c r="F20" i="270"/>
  <c r="G20" i="270" s="1"/>
  <c r="G21" i="270" s="1"/>
  <c r="F20" i="269"/>
  <c r="G20" i="269" s="1"/>
  <c r="G21" i="269" s="1"/>
  <c r="G26" i="149"/>
  <c r="G26" i="273" l="1"/>
  <c r="G37" i="273" s="1"/>
  <c r="F13" i="306"/>
  <c r="G13" i="306" s="1"/>
  <c r="G14" i="306" s="1"/>
  <c r="G37" i="306" s="1"/>
  <c r="F13" i="272"/>
  <c r="G13" i="272" s="1"/>
  <c r="G14" i="272" s="1"/>
  <c r="G37" i="272" s="1"/>
  <c r="G13" i="273"/>
  <c r="G14" i="273" s="1"/>
  <c r="F13" i="270"/>
  <c r="G13" i="270" s="1"/>
  <c r="G14" i="270" s="1"/>
  <c r="G32" i="270" s="1"/>
  <c r="F13" i="269"/>
  <c r="G13" i="269" s="1"/>
  <c r="G14" i="269" s="1"/>
  <c r="G32" i="269" s="1"/>
  <c r="G17" i="60"/>
  <c r="G18" i="60" s="1"/>
  <c r="G21" i="60"/>
  <c r="G24" i="60" s="1"/>
  <c r="G27" i="60"/>
  <c r="G28" i="60" s="1"/>
  <c r="G28" i="77"/>
  <c r="G29" i="77" s="1"/>
  <c r="G25" i="77"/>
  <c r="G19" i="77"/>
  <c r="G18" i="77"/>
  <c r="G17" i="77"/>
  <c r="G29" i="149"/>
  <c r="G30" i="149" s="1"/>
  <c r="G17" i="149"/>
  <c r="G19" i="149" s="1"/>
  <c r="G20" i="146"/>
  <c r="G19" i="146"/>
  <c r="G18" i="146"/>
  <c r="G21" i="146" s="1"/>
  <c r="F14" i="146"/>
  <c r="H9" i="146" s="1"/>
  <c r="G28" i="52"/>
  <c r="G29" i="52" s="1"/>
  <c r="G23" i="52"/>
  <c r="G25" i="52" s="1"/>
  <c r="G19" i="52"/>
  <c r="G18" i="52"/>
  <c r="G17" i="52"/>
  <c r="G30" i="146"/>
  <c r="G31" i="146" s="1"/>
  <c r="G20" i="77" l="1"/>
  <c r="F13" i="146"/>
  <c r="G13" i="146" s="1"/>
  <c r="G15" i="146" s="1"/>
  <c r="G32" i="146" s="1"/>
  <c r="G20" i="52"/>
  <c r="F13" i="60"/>
  <c r="G13" i="60" s="1"/>
  <c r="G14" i="60" s="1"/>
  <c r="G29" i="60" s="1"/>
  <c r="F13" i="52"/>
  <c r="G13" i="52" s="1"/>
  <c r="G14" i="52" s="1"/>
  <c r="G19" i="240"/>
  <c r="G23" i="62"/>
  <c r="G25" i="62" s="1"/>
  <c r="G29" i="252"/>
  <c r="G24" i="252"/>
  <c r="G26" i="252" s="1"/>
  <c r="G20" i="252"/>
  <c r="G19" i="252"/>
  <c r="G18" i="252"/>
  <c r="G31" i="250"/>
  <c r="G27" i="250"/>
  <c r="G26" i="250"/>
  <c r="G21" i="250"/>
  <c r="G20" i="250"/>
  <c r="G18" i="250"/>
  <c r="G32" i="249"/>
  <c r="G28" i="249"/>
  <c r="G27" i="249"/>
  <c r="G26" i="249"/>
  <c r="F21" i="249"/>
  <c r="G21" i="249" s="1"/>
  <c r="G19" i="249"/>
  <c r="G25" i="240"/>
  <c r="G24" i="240"/>
  <c r="G18" i="240"/>
  <c r="G29" i="240"/>
  <c r="G30" i="240" s="1"/>
  <c r="G23" i="240"/>
  <c r="G33" i="228"/>
  <c r="F14" i="228" s="1"/>
  <c r="G14" i="228" s="1"/>
  <c r="G17" i="228" s="1"/>
  <c r="G23" i="228"/>
  <c r="G20" i="228"/>
  <c r="G24" i="228" s="1"/>
  <c r="G33" i="249" l="1"/>
  <c r="F14" i="249" s="1"/>
  <c r="G14" i="249" s="1"/>
  <c r="G15" i="249" s="1"/>
  <c r="G32" i="250"/>
  <c r="F14" i="250" s="1"/>
  <c r="G14" i="250" s="1"/>
  <c r="G15" i="250" s="1"/>
  <c r="G30" i="252"/>
  <c r="F14" i="252" s="1"/>
  <c r="G14" i="252" s="1"/>
  <c r="G15" i="252" s="1"/>
  <c r="G30" i="52"/>
  <c r="G21" i="240"/>
  <c r="F13" i="149"/>
  <c r="G13" i="149" s="1"/>
  <c r="G14" i="149" s="1"/>
  <c r="G31" i="149" s="1"/>
  <c r="F13" i="77"/>
  <c r="G13" i="77" s="1"/>
  <c r="G14" i="77" s="1"/>
  <c r="G30" i="77" s="1"/>
  <c r="G28" i="250"/>
  <c r="G29" i="249"/>
  <c r="G26" i="240"/>
  <c r="F22" i="250"/>
  <c r="G22" i="250" s="1"/>
  <c r="G23" i="250" s="1"/>
  <c r="G33" i="250" s="1"/>
  <c r="G21" i="252"/>
  <c r="F22" i="249"/>
  <c r="G22" i="249" s="1"/>
  <c r="G23" i="249" s="1"/>
  <c r="G29" i="228"/>
  <c r="G31" i="252" l="1"/>
  <c r="G34" i="249"/>
  <c r="F14" i="240"/>
  <c r="G14" i="240" s="1"/>
  <c r="G15" i="240" s="1"/>
  <c r="G31" i="240" s="1"/>
  <c r="G34" i="228" l="1"/>
  <c r="G28" i="219"/>
  <c r="G29" i="219" s="1"/>
  <c r="G18" i="219"/>
  <c r="G20" i="219" s="1"/>
  <c r="G25" i="217"/>
  <c r="G24" i="217"/>
  <c r="G29" i="210"/>
  <c r="G30" i="210" s="1"/>
  <c r="F14" i="210" s="1"/>
  <c r="G25" i="210"/>
  <c r="G24" i="210"/>
  <c r="G29" i="209"/>
  <c r="G30" i="209" s="1"/>
  <c r="G25" i="209"/>
  <c r="G24" i="209"/>
  <c r="G26" i="209" s="1"/>
  <c r="G28" i="206"/>
  <c r="G29" i="206" s="1"/>
  <c r="G23" i="206"/>
  <c r="G25" i="206" s="1"/>
  <c r="G28" i="205"/>
  <c r="G29" i="205" s="1"/>
  <c r="G28" i="62"/>
  <c r="G23" i="205"/>
  <c r="G25" i="205" s="1"/>
  <c r="H6" i="205"/>
  <c r="G29" i="62" l="1"/>
  <c r="F13" i="62" s="1"/>
  <c r="G13" i="62" s="1"/>
  <c r="G15" i="62" s="1"/>
  <c r="G30" i="62" s="1"/>
  <c r="F13" i="205"/>
  <c r="G13" i="205" s="1"/>
  <c r="G15" i="205" s="1"/>
  <c r="G30" i="205" s="1"/>
  <c r="F14" i="219"/>
  <c r="G14" i="219" s="1"/>
  <c r="G15" i="219" s="1"/>
  <c r="G30" i="219" s="1"/>
  <c r="G26" i="217"/>
  <c r="F13" i="206"/>
  <c r="G13" i="206" s="1"/>
  <c r="G14" i="210"/>
  <c r="G16" i="210" s="1"/>
  <c r="G26" i="210"/>
  <c r="G31" i="210" l="1"/>
  <c r="G15" i="206"/>
  <c r="G30" i="206" s="1"/>
  <c r="F14" i="217"/>
  <c r="G14" i="217" s="1"/>
  <c r="G16" i="217" s="1"/>
  <c r="F14" i="209"/>
  <c r="G14" i="209" s="1"/>
  <c r="G31" i="217" l="1"/>
  <c r="G22" i="66"/>
  <c r="G21" i="66"/>
  <c r="G20" i="66"/>
  <c r="G23" i="66" s="1"/>
  <c r="G26" i="66"/>
  <c r="G28" i="66" s="1"/>
  <c r="G15" i="66"/>
  <c r="G16" i="66"/>
  <c r="G34" i="197"/>
  <c r="G35" i="197" s="1"/>
  <c r="G29" i="197"/>
  <c r="G31" i="197" s="1"/>
  <c r="G25" i="197"/>
  <c r="G24" i="197"/>
  <c r="G23" i="197"/>
  <c r="G22" i="197"/>
  <c r="G21" i="197"/>
  <c r="G20" i="197"/>
  <c r="G19" i="197"/>
  <c r="G18" i="197"/>
  <c r="G26" i="197" l="1"/>
  <c r="G18" i="198"/>
  <c r="G17" i="198"/>
  <c r="G22" i="198"/>
  <c r="G24" i="198" s="1"/>
  <c r="G27" i="198"/>
  <c r="G28" i="198" s="1"/>
  <c r="G31" i="66"/>
  <c r="G32" i="66" l="1"/>
  <c r="F14" i="66" s="1"/>
  <c r="G14" i="66" s="1"/>
  <c r="G17" i="66" s="1"/>
  <c r="G33" i="66" s="1"/>
  <c r="G19" i="198"/>
  <c r="F14" i="197"/>
  <c r="G14" i="197" s="1"/>
  <c r="G34" i="196"/>
  <c r="G35" i="196" s="1"/>
  <c r="H26" i="196"/>
  <c r="H28" i="196" s="1"/>
  <c r="H29" i="196" s="1"/>
  <c r="G15" i="197" l="1"/>
  <c r="G36" i="197" s="1"/>
  <c r="F13" i="198"/>
  <c r="G13" i="198" s="1"/>
  <c r="F13" i="196" l="1"/>
  <c r="G13" i="196" s="1"/>
  <c r="G14" i="196" s="1"/>
  <c r="G14" i="198"/>
  <c r="G29" i="198" s="1"/>
  <c r="G36" i="196" l="1"/>
  <c r="H22" i="62" l="1"/>
  <c r="H25" i="62" l="1"/>
  <c r="H6" i="62"/>
  <c r="G19" i="287" l="1"/>
  <c r="G47" i="287" s="1"/>
  <c r="G21" i="293"/>
  <c r="G31" i="293" s="1"/>
  <c r="G15" i="209" l="1"/>
  <c r="G16" i="209" s="1"/>
  <c r="G31" i="209" s="1"/>
  <c r="K33" i="386"/>
  <c r="K31" i="386"/>
  <c r="K30" i="386"/>
  <c r="K29" i="386"/>
  <c r="K32" i="386"/>
  <c r="K34" i="386"/>
  <c r="K35" i="38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Usuario</author>
  </authors>
  <commentList>
    <comment ref="H6" authorId="0" shapeId="0" xr:uid="{396A4BE6-93F2-454A-AB5C-DFC3056AB5E6}">
      <text>
        <r>
          <rPr>
            <sz val="11"/>
            <color theme="1"/>
            <rFont val="Calibri"/>
            <family val="2"/>
            <scheme val="minor"/>
          </rPr>
          <t>======
ID#AAAA43_Oi7Q
MIGUEL ORLANDO BENAVIDES PENAGOS    (2023-05-08 14:23:14)
CANTIDAD DE MESES DEL PROYECTO SEGÚN CRONOGRAMA</t>
        </r>
      </text>
    </comment>
    <comment ref="C10" authorId="1" shapeId="0" xr:uid="{22594DE9-65DB-485E-9721-25ACBF36425E}">
      <text>
        <r>
          <rPr>
            <b/>
            <sz val="9"/>
            <color indexed="81"/>
            <rFont val="Tahoma"/>
            <family val="2"/>
          </rPr>
          <t>Usuario:</t>
        </r>
        <r>
          <rPr>
            <sz val="9"/>
            <color indexed="81"/>
            <rFont val="Tahoma"/>
            <family val="2"/>
          </rPr>
          <t xml:space="preserve">
Valores estimados y aproximados a Construdata 214</t>
        </r>
      </text>
    </comment>
  </commentList>
</comments>
</file>

<file path=xl/sharedStrings.xml><?xml version="1.0" encoding="utf-8"?>
<sst xmlns="http://schemas.openxmlformats.org/spreadsheetml/2006/main" count="4599" uniqueCount="733">
  <si>
    <t>AMPARO</t>
  </si>
  <si>
    <t>SUFICIENCIA</t>
  </si>
  <si>
    <t>SOBRE EL VALOR</t>
  </si>
  <si>
    <t>VIGENCIA</t>
  </si>
  <si>
    <t>VALOR CONTRATO</t>
  </si>
  <si>
    <t>VR.EFICIENCIA</t>
  </si>
  <si>
    <t>VR APROX.POLIZA</t>
  </si>
  <si>
    <t>Cumplimiento</t>
  </si>
  <si>
    <t>Del valor del Contrato</t>
  </si>
  <si>
    <t>El plazo de ejecución del contrato y dos (2) años más</t>
  </si>
  <si>
    <t>Calidad del servicio</t>
  </si>
  <si>
    <t>Del Valor del Contrato</t>
  </si>
  <si>
    <t>El plazo de ejecución del contrato y cinco (5) años más</t>
  </si>
  <si>
    <t>Pago de salarios, prestaciones sociales legales e indemnizaciones laborales</t>
  </si>
  <si>
    <t>Del valor del contrato</t>
  </si>
  <si>
    <t>El plazo de ejecución del contrato y tres (3) años más</t>
  </si>
  <si>
    <t>TOTAL</t>
  </si>
  <si>
    <t>1,05 XVR.CONTRATO</t>
  </si>
  <si>
    <t>TABLA DE HONORARIOS DE LA SOCIEDAD COLOMBIANA DE INGENIEROS</t>
  </si>
  <si>
    <t>EXP. GENERAL</t>
  </si>
  <si>
    <t>HONORARIOS (SMMLV)</t>
  </si>
  <si>
    <t>ITEM</t>
  </si>
  <si>
    <t>DESCRPCIÓN</t>
  </si>
  <si>
    <t>PORCENTAJE</t>
  </si>
  <si>
    <t>Salarios</t>
  </si>
  <si>
    <t>Nomina</t>
  </si>
  <si>
    <t>Prestaciones Sociales</t>
  </si>
  <si>
    <t>Cesantías</t>
  </si>
  <si>
    <t>Intereses Cesantías</t>
  </si>
  <si>
    <t>Prima de servicios</t>
  </si>
  <si>
    <t>Auxilio de Transporte</t>
  </si>
  <si>
    <t>N.A</t>
  </si>
  <si>
    <t>Dotación de trabajo</t>
  </si>
  <si>
    <t>Vacaciones</t>
  </si>
  <si>
    <t>Subtotal 1- Prestaciones Sociales</t>
  </si>
  <si>
    <t>Seguridad Social</t>
  </si>
  <si>
    <t>Salud</t>
  </si>
  <si>
    <t>Pensión</t>
  </si>
  <si>
    <t>ARL</t>
  </si>
  <si>
    <t>Subtotal 2-Seguridad Social</t>
  </si>
  <si>
    <t>Parafiscales</t>
  </si>
  <si>
    <t>Aportes SENA</t>
  </si>
  <si>
    <t>Aportes ICBF</t>
  </si>
  <si>
    <t>Aportes Caja de Compensación Familiar</t>
  </si>
  <si>
    <t>Subtotal 3- Parafiscales</t>
  </si>
  <si>
    <r>
      <t xml:space="preserve">Costos Indirectos </t>
    </r>
    <r>
      <rPr>
        <sz val="12"/>
        <color theme="1"/>
        <rFont val="Arial Narrow"/>
        <family val="2"/>
      </rPr>
      <t>(Gastos Legales y de Administración)</t>
    </r>
  </si>
  <si>
    <t>4.1 Gastos directos no reembolsables</t>
  </si>
  <si>
    <t>4.1.1 Tasa prodeporte y recreación (1% del contrato)</t>
  </si>
  <si>
    <t>4.1.2 Pólizas</t>
  </si>
  <si>
    <t>4.2 Salarios y prestaciones no reembolsables</t>
  </si>
  <si>
    <t>4.2.1 Personal administrativo</t>
  </si>
  <si>
    <t>4.2.2 Personal técnico no facturable</t>
  </si>
  <si>
    <t>4.2.3 Personal técnico con sueldo por encima de topes</t>
  </si>
  <si>
    <t>4.3 Otros gastos no reembolsables</t>
  </si>
  <si>
    <t>4.3.1 Costos capital de trabajo</t>
  </si>
  <si>
    <t>4.3.2 Seguros</t>
  </si>
  <si>
    <t>4.3.3 Relaciones públicas y gastos de representación</t>
  </si>
  <si>
    <t>4.3.4 Depreciación instalaciones y equipos oficina</t>
  </si>
  <si>
    <t>4.3.5 Asesoría legal permanente (responsabilidad civil, penal, laboral, etc.)</t>
  </si>
  <si>
    <t>SUBTOTAL 4</t>
  </si>
  <si>
    <t>Honorarios</t>
  </si>
  <si>
    <t>SUBTOTAL 5</t>
  </si>
  <si>
    <t>FACTOR MULTIPLICADOR (%) (1+2+3+4+5)</t>
  </si>
  <si>
    <t>TOTAL FACTOR MULTIPLICADOR (DECIMAL)</t>
  </si>
  <si>
    <t>CÁLCULO DE ADMINISTRACIÓN, IMPREVISTOS Y UTILIDADES.</t>
  </si>
  <si>
    <t>ÍTEM</t>
  </si>
  <si>
    <t>DESCRIPCION</t>
  </si>
  <si>
    <t>CANTIDAD</t>
  </si>
  <si>
    <t>% DEDICACION</t>
  </si>
  <si>
    <t>TIEMPO (MESES)</t>
  </si>
  <si>
    <t>ASIGNACION BASICA</t>
  </si>
  <si>
    <t>FACTOR PRESTACIONAL</t>
  </si>
  <si>
    <t>VALOR</t>
  </si>
  <si>
    <t>EXPERIENCIA</t>
  </si>
  <si>
    <t>PERSONAL PROFESIONAL Y TECNICO  ADMINISTRATIVO</t>
  </si>
  <si>
    <t>AÑOS</t>
  </si>
  <si>
    <t>FACTOR MULT.</t>
  </si>
  <si>
    <t>Director de obra - Ingeniero Civil y/o Arquitecto</t>
  </si>
  <si>
    <t>Residente de obra - Ingeniero Civil y/o Arquitecto</t>
  </si>
  <si>
    <t>Residente SST</t>
  </si>
  <si>
    <t>Maestro de obra</t>
  </si>
  <si>
    <t>OTROS GASTOS</t>
  </si>
  <si>
    <t>GASTOS LEGALES OBRA</t>
  </si>
  <si>
    <t>3.1</t>
  </si>
  <si>
    <t>Póliza obra (Cumplimiento, Calidad, Pagos de Salarios, Buen manejo de anticipo, Estabilidad de Obra y RCE)</t>
  </si>
  <si>
    <t>%</t>
  </si>
  <si>
    <t>IMPUESTOS</t>
  </si>
  <si>
    <t>4.1</t>
  </si>
  <si>
    <t>Estampilla Pro-Universidad Nacional</t>
  </si>
  <si>
    <t>Impuesto del timbre (Decreto 175 de 2025) Catatumbo</t>
  </si>
  <si>
    <t>4.2</t>
  </si>
  <si>
    <t>Contribucion especial de obras publicas 5% del valor total del contrato</t>
  </si>
  <si>
    <t>TOTAL GASTOS ADMINISTRATIVOS (TOTAL A)</t>
  </si>
  <si>
    <t>TOTAL COSTOS DIRECTOS</t>
  </si>
  <si>
    <t>ADMINISTRACION (%)</t>
  </si>
  <si>
    <t>IMPREVISTOS (%)</t>
  </si>
  <si>
    <t>UTILIDAD (%)</t>
  </si>
  <si>
    <t>Nota: Costos estimados en junio de 2025, con una duración estimada de 3 meses</t>
  </si>
  <si>
    <t>TOTAL AIU (%)</t>
  </si>
  <si>
    <t>IVA SOBRE LA UTILIDAD (19%)</t>
  </si>
  <si>
    <t>TOTAL COSTOS DIRECTOS OBRA</t>
  </si>
  <si>
    <t>ADMINISTRACION</t>
  </si>
  <si>
    <t>IMPREVISTOS</t>
  </si>
  <si>
    <t>UTILIDAD</t>
  </si>
  <si>
    <t>TOTAL COSTOS INDIRECTOS (A+I+U)</t>
  </si>
  <si>
    <t>I.V.A. 19% SOBRE U</t>
  </si>
  <si>
    <t>TOTAL COSTOS INDIRECTOS OBRA</t>
  </si>
  <si>
    <t>TOTAL OBRA</t>
  </si>
  <si>
    <t>DIRECCION SECCIONAL ADMINISTRATIVA CUNDINAMARCA-AMAZONAS</t>
  </si>
  <si>
    <t>CONSEJO SUPERIOR DE LA JUDICATURA</t>
  </si>
  <si>
    <t>ACTIVIDADES</t>
  </si>
  <si>
    <t>I&amp;D</t>
  </si>
  <si>
    <t>EHR</t>
  </si>
  <si>
    <t>HIDROOBRAS</t>
  </si>
  <si>
    <t xml:space="preserve">ITEM </t>
  </si>
  <si>
    <t>SEDES JUDICIALES</t>
  </si>
  <si>
    <t xml:space="preserve">UN </t>
  </si>
  <si>
    <t xml:space="preserve">CANT. </t>
  </si>
  <si>
    <t>VALOR DE CONSULTORÍA</t>
  </si>
  <si>
    <t>IVA</t>
  </si>
  <si>
    <t xml:space="preserve">VALOR TOTAL </t>
  </si>
  <si>
    <t>ETAPA DE DIAGNOSTICO</t>
  </si>
  <si>
    <r>
      <rPr>
        <sz val="7"/>
        <color rgb="FF000000"/>
        <rFont val="Times New Roman"/>
        <family val="1"/>
      </rPr>
      <t xml:space="preserve">•  </t>
    </r>
    <r>
      <rPr>
        <sz val="10"/>
        <color rgb="FF000000"/>
        <rFont val="Arial"/>
        <family val="2"/>
      </rPr>
      <t>El Contratista debe elaborar para cada sede un documento informe con descripción general, la metodología precisa de diagnóstico desarrollada, el estado del arte y el normograma aplicable a los sistemas de detección, alarma, control de incendios y redes contra incendio (RCI), tablas de indicadores, matrices de información base por áreas funcionales discriminadas, pasos a seguir, plan de mejora eficiente acorde a las cualidades y restricciones espaciales y funcionales de cada una de las sedes, análisis del impacto de la implementación y modernización de los sistemas de detección, alarma, control y RCI en la operación y en la infraestructura de los edificios, así como la caracterización técnica y criterios base establecidos para la propuesta de modernización de cada edificio; el informe debe incluir los hallazgos y recomendaciones para intervención de los elementos de infraestructura inherentes a los sistemas de detección, alarma, control y RCI (cielos rasos, plafones, red eléctrica asociada, bandejas, ductos y demás componentes de soporte físico, entre otros)</t>
    </r>
  </si>
  <si>
    <t>Planos actualizados en formato CAD y PDF (Medio Magnético) con la ubicación codificada de todos los dispositivos y canalizaciones.</t>
  </si>
  <si>
    <t>Listado de dispositivos con identificación, ubicación, estado y observaciones de mantenimiento o reposición.</t>
  </si>
  <si>
    <t>Matriz de hallazgos y no conformidades, clasificada por criticidad y recomendación de acciones correctivas.</t>
  </si>
  <si>
    <t>Evidencia fotográfica organizada por zonas, asociada a los hallazgos principales de los sistemas.</t>
  </si>
  <si>
    <t>Matrices de riesgo y criticidad por sede, que identifiquen el criterio y alcance mínimo de protección requerido en sedes sin sistema y el nivel de renovación o reemplazo total requerido en sedes con sistemas antiguos.</t>
  </si>
  <si>
    <t>Informe técnico de diagnóstico, con diferenciación clara entre sedes sin sistema y sedes con sistema antiguo, incorporando análisis de riesgos, análisis de impactos en infraestructura y arquitectura, análisis de cumplimiento normativo.</t>
  </si>
  <si>
    <t>Bases de datos de inventario de equipos existentes.</t>
  </si>
  <si>
    <t>ETAPA DE DISEÑO</t>
  </si>
  <si>
    <t>Sistema de Detección de Incendios.</t>
  </si>
  <si>
    <t>Plantas generales de zonificación por áreas de riesgo, escala 1:100 identificando cotas generales, niveles, nombres de espacios, convenciones, notas, observaciones, versiones y rotulaciones para trazabilidad.</t>
  </si>
  <si>
    <t>Diagramas isométricos de redes de detección y canalizaciones asociadas, mostrando distribución, cambios de dirección, puntos de control, referenciación con arquitectura e infraestructura.</t>
  </si>
  <si>
    <t>Plantas diseño detección escala 1:100 con cotas generales/parciales, trazados, niveles, zonas de cobertura, tipos de detectores (térmicos, ópticos, multisensor, etc), convenciones, notas y rotulaciones.</t>
  </si>
  <si>
    <t>Cortes y alzados diseño detección identificando alturas, obstáculos, techos descolgados, soportes y especificaciones técnicas conforme NFPA 72 y normas técnicas aplicables.</t>
  </si>
  <si>
    <t>Planos parciales de espacios jerárquicos (auditorios, salas múltiples, entre otros) con distribución optimizada de detectores.</t>
  </si>
  <si>
    <t>Detalles, parciales técnicos escala 1:20, 1:10, 1:5, conforme la necesidad de representación</t>
  </si>
  <si>
    <t>Sistemas de Alarma de Incendios.</t>
  </si>
  <si>
    <t>Plantas diseño alarma escala 1:50 identificando estaciones manuales, dispositivos notificación audible-visual, rutas evacuación, cotas, especificaciones y convenciones.</t>
  </si>
  <si>
    <t>Diagramas isométricos de redes alarma y canalizaciones asociadas, mostrando distribución, cambios de dirección, puntos de control, referenciación con arquitectura e infraestructura.</t>
  </si>
  <si>
    <t>Plantas modernización redes eléctricas para alarma escala 1:50 con circuitos dedicados, protecciones y coordinación RETIE</t>
  </si>
  <si>
    <t xml:space="preserve"> Control de Incendios</t>
  </si>
  <si>
    <t>Planos diagramas unifilares del sistema completo (paneles control, módulos interfaz, alimentación).</t>
  </si>
  <si>
    <t>Plantas infraestructura RCI escala 1:50 (cielos rasos reflejados, ductos, bandejas porta cables, zonificación intervención).</t>
  </si>
  <si>
    <t>Cortes/alzados infraestructura control escala 1:50 con especificaciones soportes, canalizaciones y cumplimiento NSR-10 Título J.</t>
  </si>
  <si>
    <t>Sistemas de Control de Incendios.</t>
  </si>
  <si>
    <t>Plantas infraestructura RCI escala 1:50 (cielos rasos reflejados, redes, trazados, bandejas porta cables, zonificación intervención).</t>
  </si>
  <si>
    <t>Cortes/alzados infraestructura control escala 1:50 con especificaciones soportes, canalizaciones, válvulas de control en cumplimiento NSR-10 Título J y normatividad técnica aplicable</t>
  </si>
  <si>
    <t>Plantas sistemas RCI escala 1:100 identificando redes rociadores, válvulas, cabezales, zonas hidráulicas, cotas tuberías y conexiones bombeo.</t>
  </si>
  <si>
    <t>Cortes/alzados redes RCI con alturas techos, pendientes tuberías, soportes antisísmicos y especificaciones NFPA aplicable.</t>
  </si>
  <si>
    <t>Diagramas hidráulicos/nodos de redes RCI mostrando caudales, presiones, cálculos balanceo por zonas conforme modernización y redes nuevas.</t>
  </si>
  <si>
    <t>Planos parciales espacios críticos (auditorios, archivos y áreas críticas) con distribución optimizada rociadores y detección complementaria.</t>
  </si>
  <si>
    <t>Infraestructura y Arquitectura</t>
  </si>
  <si>
    <t>• Plantas de propuesta de mejoramiento y modernización de arquitectura escala 1:100, (plantas cielos rasos reflejados, zonificación de áreas a intervención, parciales de auditorios) en los cuales se identifiquen, cotas generales, cotas parciales, niveles, nombres de espacios, especificaciones, convenciones, notas, observaciones, versiones y rotulaciones que permitan trazabilidad de seguimiento</t>
  </si>
  <si>
    <t>• Cortes y alzados de propuesta de mejoramiento y modernización de arquitectura escala 1:50, en los cuales se identifiquen niveles, cotas generales, cotas parciales, nombres de espacios, especificaciones, convenciones, notas, observaciones, versiones y rotulaciones que permitan trazabilidad de seguimiento.</t>
  </si>
  <si>
    <t xml:space="preserve"> Planos de detalles técnicos y planos de detalles de arquitectura.</t>
  </si>
  <si>
    <t>DOCUMENTACIÓN</t>
  </si>
  <si>
    <t>Estudio de mercado</t>
  </si>
  <si>
    <t>Cantidades, presupuestos y APU’s.</t>
  </si>
  <si>
    <t>Especificaciones técnicas y programación de obra</t>
  </si>
  <si>
    <t>Y todos los productos, entregables y paquetes de trabajo establecidos y especificados, conforme las condiciones de los apéndices 2,3,5,7 y 8 del Anexo Técnico</t>
  </si>
  <si>
    <t>Planta diseño respaldo autosuficiente escala 1:50 identificando UPS, baterías, autonomía (24h mínima), cotas componentes.</t>
  </si>
  <si>
    <t>CONSULTORÍA MODERNIZACIÓN SISTEMA DE DETECCIÓN, ALARMA Y CONTROL DE INCENDIOS SEDE GACHETÁ</t>
  </si>
  <si>
    <t>1.5.1</t>
  </si>
  <si>
    <t>CONSULTORÍA MODERNIZACIÓN SISTEMA DE DETECCIÓN, ALARMA Y CONTROL DE INCENDIOS SEDE GIRARDOT</t>
  </si>
  <si>
    <t>1.6.1</t>
  </si>
  <si>
    <t>TOTAL CONSULTORÍA CON IVA INCLUIDO</t>
  </si>
  <si>
    <t xml:space="preserve">SUBTOTAL </t>
  </si>
  <si>
    <t>IVA 19%</t>
  </si>
  <si>
    <t>TOTAL CONSULTORÍA</t>
  </si>
  <si>
    <t>Firmas.</t>
  </si>
  <si>
    <t>NOMBRE.</t>
  </si>
  <si>
    <t>PROFESION.</t>
  </si>
  <si>
    <t>EMPRESA:</t>
  </si>
  <si>
    <t>CARGO:</t>
  </si>
  <si>
    <t>CORREO ELELCTRONICO:</t>
  </si>
  <si>
    <t>SUBTOTAL CON IVA</t>
  </si>
  <si>
    <t>TOTAL CONSULTORÍA CON IVA</t>
  </si>
  <si>
    <t>PRESUPUESTO PROMEDIO ESTUDIO DE MERCADO</t>
  </si>
  <si>
    <t>OBJETO: OBJETO:  SUMINISTRO E INSTALACIÓN DE LA CUBIERTA LIVIANA AUTOPORTANTE DEL ÁREA DE LA PLAZOLETA CENTRAL DEL MODULO E, EXTERIOR, DEL EDIFICIO DE LOS TRIBUNALES DE BOGOTÁ Y CUNDINAMARCA.</t>
  </si>
  <si>
    <t>FINAL PROMEDIADO</t>
  </si>
  <si>
    <t xml:space="preserve">DETALLE </t>
  </si>
  <si>
    <t xml:space="preserve">VALOR UNITARIO </t>
  </si>
  <si>
    <t>ACTIVIDADES COMPLEMENTARIAS PARA EL FUNCIONAMIENTO DE LOS SISTEMAS DE CUBIERTA PARA 240 M2 APROX</t>
  </si>
  <si>
    <t xml:space="preserve">desmonte de memprana/ textil/ Lona arquitectonico existente. </t>
  </si>
  <si>
    <t>m2</t>
  </si>
  <si>
    <t xml:space="preserve">Desmonte subestructura de membrana de acero postes metalicos, incluyes conexiones, tensores, platinas, pernos </t>
  </si>
  <si>
    <t>ml</t>
  </si>
  <si>
    <t>Demonte de paneles de vidrio templado existente, incluye desmonte de estructura de anclaje, acopio y protección durante las actividades</t>
  </si>
  <si>
    <t>Reinstalación de paneles de vidrio existente, incluye montaje de substructura demosntada, reemplazo de empaques y chapetas averiadas, anclajes a piso y todo lo necesario para la correcta reinstalación de las mamparas</t>
  </si>
  <si>
    <t>Limpieza profunda de pedestales de bases y sustratos en concreto  en concreto, incluye lavado con hidrolavado,</t>
  </si>
  <si>
    <t>un</t>
  </si>
  <si>
    <t>recomposisicón de áreas de paisajismo afectadas por instalación de sistema de cubierta retractil, incluye retiro y relleno de sustrato, limpieza, retiro de capa avegetal de paisajismo, reisnatalción y recomposisicón de especies vegentales puntuales</t>
  </si>
  <si>
    <t>Inspección, chequeo y validación tecnica de punto électrico de baja tensión, medidición de capacidad, validación de circuitos en tablero existente e informe de resultado y recomendaciones.</t>
  </si>
  <si>
    <t>intervención, traslado y adecuación de punto eléctrico existente, para dar suplencia a sistema de motorización de bajo consumo e iluminación led del sistema de cubierta retractil</t>
  </si>
  <si>
    <t>Suministro  e instalación de materiales y accesorios para las salidas electricas. incluyendo tubería EMT Ø 3/4", conduletas, cajas, toma corriente  y clavija monofásica normal con polo a tierra,15 A, 120V, y seguro de giro ,conductor de cobre CABLE  3No12 AWG   TC LS-ZH,  (FASE-NEUTRO-TIERRA), toma corriente tipo GFC, para exteriores.</t>
  </si>
  <si>
    <t>suministro e instalación de acesso point antena direccional tipo para exteriores tipo El TP-Link CPE710 o superior  para enlaces inalámbricos de largo alcance apta para exteriores, incluye canalización, validación e intregración al sistema de infraestrutura física de comunicaciones del edificio.</t>
  </si>
  <si>
    <t>Suministro, instalación y desmonte de Cerramiento de protección en polisombra, incluye subestructura de soporte.</t>
  </si>
  <si>
    <t>Lavado profundo con mesios mecánicos en obra de piso de concreto existente,  desbastado o rebaje conforme estado de las piezas de prefabricado instalado , recomposisición del color de la losetas</t>
  </si>
  <si>
    <t xml:space="preserve">Aseo, Acopio y empaque de escombros en lonas, incluye disposición final fuera del área. </t>
  </si>
  <si>
    <t>gl</t>
  </si>
  <si>
    <t>Disposición final de elementos de aceros y membrana textil desmontada, en sitios certificado.</t>
  </si>
  <si>
    <t>SISTEMA TOTAL MECANICO DE CUBIERTA RETRACTIL (240 m2)</t>
  </si>
  <si>
    <t>Sistema total tipo módulos de cubierta mecanizado para 240m2 aproa de cobertura total, compuesto por estructura perimetral 120x120 Aluminio; fijación mediante tornilleria.Totalmente autoportante y desmontable, con elementos propios del sistema de conexión y accesorios para ensamble de elementos  verticales y horizontales estructurantes , sistema de anclaje o apoyo a piso .Cubrimiento en palillera o perfilería  de 610x700 mm de guía o equivalente ;tejadillo o correas centrales y laterales. Incluye sistema de iluminación de incrustar en palillera o perfilería. Acabado final de techo en membrana o Lona arquitectónica  Soltis W96, sistema de motorización por modulo de apertura con pendiente para evacuación de agua pluvial (sistemas clima 120 y/o Pergotek y/o Isla Romana o superior), incluye control de agua entre módulos tipo tejadillo o equivalente</t>
  </si>
  <si>
    <t>UN</t>
  </si>
  <si>
    <t>SISTEMA DE TOLDO CORTAVIENTOS LATERAL</t>
  </si>
  <si>
    <t>Sistema general de cortavientos toldo o cortina tipo  Screen, Float Box o  e medidas conforme perimetro del área cubierta definida color a definir con tela o lona en membrana acrílica PVC tipo Soltis o equivalente con permeabilidad y translucidez, incluye sistema de anclaje a modulo de cubierta, motorización y mecanización.</t>
  </si>
  <si>
    <t xml:space="preserve">COSTO DIRECTO </t>
  </si>
  <si>
    <t>SUBTOTAL ANTES DE IVA</t>
  </si>
  <si>
    <t>subtotal antes de iva</t>
  </si>
  <si>
    <t>IVA SOBRE UTILIDAD</t>
  </si>
  <si>
    <t xml:space="preserve">IVA SOBRE UTILIDAD </t>
  </si>
  <si>
    <t>TOTAL PRESUPUESTO</t>
  </si>
  <si>
    <t>d</t>
  </si>
  <si>
    <t>PRESUPUESTO ESTIMADO A TODO COSTO</t>
  </si>
  <si>
    <t>OBJETO:  ADECUACIONES Y REPARACIONES LOCATIVAS DE LA PLAZOLETA Y ZONAS DE CIRCULACION DEL TRIBUNAL SUPERIOR DE BOGOTA Y CUNDINAMARCA.</t>
  </si>
  <si>
    <t xml:space="preserve">PRELIMINARES </t>
  </si>
  <si>
    <t>1.1</t>
  </si>
  <si>
    <t>Localizacion y replanteo</t>
  </si>
  <si>
    <t>M2</t>
  </si>
  <si>
    <t>1.2</t>
  </si>
  <si>
    <t>Campamento 18 M2</t>
  </si>
  <si>
    <t>DESMONTES Y DEMOLICIONES, INCLUYEN RETIROS A SITIO AUTORIZADO.</t>
  </si>
  <si>
    <t>1.3</t>
  </si>
  <si>
    <t>Corte placa concreto, demolición de piso en baldosa de cemento para fundición de zapatas en concreto armado. Incluye excavación manual y retiro de sobrantes.</t>
  </si>
  <si>
    <t>1.4</t>
  </si>
  <si>
    <t>Demolición muros en concreto e=0,15.</t>
  </si>
  <si>
    <t>1.5</t>
  </si>
  <si>
    <t>Desmonte barandas en aluminio y vidrio laminado, para su posterior reubicación.</t>
  </si>
  <si>
    <t>ML</t>
  </si>
  <si>
    <t>1.6</t>
  </si>
  <si>
    <t>Desmonte meson de cocina.</t>
  </si>
  <si>
    <t>1.7</t>
  </si>
  <si>
    <t xml:space="preserve">Desmonte estructura metálica y cubierta en policarbonato existente. </t>
  </si>
  <si>
    <t>1.8</t>
  </si>
  <si>
    <t>Desmonte de cubierta existente en lona arquitectónica</t>
  </si>
  <si>
    <t>1.9</t>
  </si>
  <si>
    <t>Demolición de Jardinera existente.</t>
  </si>
  <si>
    <t>1.10</t>
  </si>
  <si>
    <t>Desmonte tubería metálica anclada que sirve de amarre a la cubierta en lona existente.</t>
  </si>
  <si>
    <t>1.11</t>
  </si>
  <si>
    <t>Desmonte tomas eléctricas e interruptores, cableado, aparatos, conexiones y revisión de las ducterias existentes.</t>
  </si>
  <si>
    <t xml:space="preserve">GL </t>
  </si>
  <si>
    <t>1.12</t>
  </si>
  <si>
    <t>Desmonte tubulares soporte de la estructura metálica y cubierta en policarbonato ranurado</t>
  </si>
  <si>
    <t>1.13</t>
  </si>
  <si>
    <t>Desmonte estructura metálica y cubierta en policarbonato ranurado</t>
  </si>
  <si>
    <t>ESTRUCTURA EN CONCRETO</t>
  </si>
  <si>
    <t>2.1</t>
  </si>
  <si>
    <t>Corte placa concreto de piso para anclaje zapatas 50x50 cm</t>
  </si>
  <si>
    <t>2.2</t>
  </si>
  <si>
    <t>Fundición de pedestales en concreto reforzado de 40x40 cms. Altura de 1,5 metros. Acero de refuerzo en 4 varillas de 3/4”, incluye anclajes y flejes de 35x35 en 3/8" cada 10 cms.</t>
  </si>
  <si>
    <t>ESTRUCTURA EN MADERA</t>
  </si>
  <si>
    <t>Suministro e instalación de columnas Verticales en madera inmunizada tipo Abarco de rio, sección rectángular de 0.30 m x 0.30 m compuesta por 2 parales de 30 cms de ancho por 10 cms de espesor, con distanciadores intermedios de 30 cms de ancho por 10 cms de espesor y largo de 20 cms, bajo el sistema vacío presión, calidad estructural del tipo es6, con sales cca 9,6 kg/m3 tipo osmose, bajo estándares de calidad que permitan dar garantia contra hongos,insectos perforadores y pudricion por temprana por efectos climaticos.</t>
  </si>
  <si>
    <t>3.2</t>
  </si>
  <si>
    <t>Suministro e instalación de Vigas sobre columnas de madera de 24  y 18 metros de luz respectivamente , compuesta por vigas dobles ,tornillería ,platinas, repisas en madera inmunizada tipo  Abarco de rio, sección rectángular de 0.12m x 0.19m, compuesta por 2 vigas horizontales en paralelo de 0.04m x 0.19m,separadaor de 4 cms de espesor, de 0,019 cms de alto 20 cms de largo y una platina en U de 20 cms de alto por cada lado y 12 cms de ancho y platinas en L a cada lado de 12 cms de ancho y 40 cms de largo a cada lado como soporte adicional, adaptada para recibir y  unir estas vigas, bajo el sistema vacío presión, calidad estructural del tipo es6, con sales cca 9,6 kg/m3 tipo osmose, bajo estándares de calidad que permitan dar garantía contra hongos, insectos perforadores y pudrición por 20 años. incluye tornillería, platinas y accesorios de instalación en acero al carbono con recubrimiento multicapa 20 μm con tratamiento superficial a base de resina epóxica y hojuelas de aluminio tipo rothoblaas o similar para exteriores con fy=1000 MPa. 3,5X10+3,9X8=</t>
  </si>
  <si>
    <t>3.3</t>
  </si>
  <si>
    <t>Suministro e instalación de cerchas de  cubierta de 22  metros de luz,C1-A C5-altura 2.5 metros  compuesta por vigas doble superiores e inferiores ,parales, diagonales dobles, tornillería ,platinas, repisas en madera inmunizada tipo Chanul,sección rectángular de 0.12m x 0.19m, compuesta por 2 vigas horizontales en paralelo de 0.04m x 0.19m, dos vigas verticales en paralelo de 0,04 mx0,19 m, dos diagonales en paralelo de 0,03x0,14 muy para receptor de 0,10x0,10 m bajo el sistema vacío presión, calidad estructural del tipo es6, con sales cca 9,6 kg/m3 tipo osmose, bajo estándares de calidad que permitan dar garantía contra hongos, insectos perforadores y pudrición por 20 años. incluye tornillería, platinas y accesorios de instalación en acero al carbono con recubrimiento multicapa 20 μm con tratamiento superficial a base de resina epóxica y hojuelas de aluminio tipo rothoblaas o similar para exteriores con fy=1000 MPa.</t>
  </si>
  <si>
    <t>3.4</t>
  </si>
  <si>
    <t>Suministro e instalación de cercha  horizontal de cubierta No.6(C6) de 24 metros de luz , altura 2,5 metros, pendiente de compuesta por vigas doble superiores e inferiores ,parales, diagonales dobles, tornillería ,platinas, repisas en madera inmunizada tipo Abarco de rio,sección rectángular de 0.12m x 0.19m, compuesta por 2 vigas horizontales en paralelo de 2"x8"( 0.05m x 0.20m), dos vigas verticales en paralelo de 2"x8"(0,05 mx0,20 m),dos diagonales en paralelo de 2"x5"( 0,05x0,15 m),un paral receptor de4"x4"( 0,10x0,10 m),2,5 metros de alto, bajo el sistema vacío presión, calidad estructural del tipo es6, con sales cca 9,6 kg/m3 tipo osmose, bajo estándares de calidad que permitan dar garantía contra hongos, insectos perforadores y pudrición por 20 años. incluye tornillería, platinas y accesorios de instalación en acero al carbono con recubrimiento multicapa 20 μm con tratamiento superficial a base de resina epóxica y hojuelas de aluminio tipo rothoblaas o similar para exteriores con fy=1000 MPa.</t>
  </si>
  <si>
    <t>3.5</t>
  </si>
  <si>
    <t>Suministro e instalación de cercha  horizontal de cubierta No.7 (C7) de 24 metros de luz , altura 1.0 metro, compuesta por vigas doble superiores e inferiores ,parales, diagonales dobles, tornillería ,platinas, repisas en madera inmunizada tipo Chanul,sección rectángular de 0.12m x 0.19m, compuesta por 2 vigas horizontales en paralelo de 0.04m x 0.19m, dos vigas verticales en paralelo de 0,04 mx0,19 m, dos diagonales en paralelo de 0,03x0,14 muy para receptor de 0,10x0,10 m bajo el sistema vacío presión, calidad estructural del tipo es6, con sales cca 9,6 kg/m3 tipo osmose, bajo estándares de calidad que permitan dar garantía contra hongos, insectos perforadores y pudrición por 20 años. incluye tornillería, platinas y accesorios de instalación en acero al carbono con recubrimiento multicapa 20 μm con tratamiento superficial a base de resina epóxica y hojuelas de aluminio tipo rothoblaas o similar para exteriores con fy=1000 MPa.</t>
  </si>
  <si>
    <t>3.6</t>
  </si>
  <si>
    <t>Suministro e instalación de cerchas de cubierta de 24 metros de luz , No.8-(C-8) altura 0,25 compuesta por vigas doble superiores e inferiores ,parales, diagonales dobles, tornillería ,platinas, repisas en madera inmunizada tipo Abarco de rio,sección rectángular de 0.12m x 0.19m, compuesta por 2 vigas horizontales en paralelo de 0.04m x 0.19m, dos vigas verticales en paralelo de 0,04 mx0,19 m, dos diagonales en paralelo de 0,03x0,14 muy para receptor de 0,10x0,10 m bajo el sistema vacío presión, calidad estructural del tipo es6, con sales cca 9,6 kg/m3 tipo osmose, bajo estándares de calidad que permitan dar garantía contra hongos, insectos perforadores y pudrición por 20 años. incluye tornillería, platinas y accesorios de instalación en acero al carbono con recubrimiento multicapa 20 μm con tratamiento superficial a base de resina epóxica y hojuelas de aluminio tipo rothoblaas o similar para exteriores con fy=1000 MPa.</t>
  </si>
  <si>
    <t>3.7</t>
  </si>
  <si>
    <t>Suministro e instalación de Vigas sobre cerchas de cubierta de 24 metros de luz , SECCION 6X6 Mcompuesta por vigas 8 doble superiores ,tornilleria ,platinas, repisas en madera inmunizada tipo Abarco de rio,sección rectángular de 0.12m x 0.19m, compuesta por 2 vigas horizontales en paralelo de 0.04m x 0.19m y una platinaa de 50x50 cms adaptada para reciboir las 8 vigas dobles sobre esta cubierta, bajo el sistema vacío presión, calidad estructural del tipo es6, con sales cca 9,6 kg/m3 tipo osmose, bajo estándares de calidad que permitan dar garantía contra hongos, insectos perforadores y pudrición por 20 años. incluye tornillería,platinas y accesorios de instalación en acero al carbono con recubrimiento multicapa 20 μm con tratamiento superficial a base de resina epóxica y hojuelas de aluminio tipo rothoblaas o similar para exteriores con fy=1000 MPa.</t>
  </si>
  <si>
    <t>3.8</t>
  </si>
  <si>
    <t>Suministro e instalación de sobre cubierta de sección (4x4,5)(6x3)(6x4) 0 metros ,cuadricula inicial de 1x1 y aumenta progresivamente cada 50 cms ,formado  por vigas laterales de 10 cms de alto 5 cms de ancho y entramado interno con vigas de 5 cms de alto por 2 cms de espesor, tornillería ,platinas, repisas en madera inmunizada tipo Abarco de rio,sección rectángular de 4 m x 4.5, bajo el sistema vacío presión, calidad estructural del tipo es6, con sales cca 9,6 kg/m3 tipo osmose, bajo estándares de calidad que permitan dar garantía contra hongos, insectos perforadores y pudrición por 20 años. incluye tornillería, platinas y accesorios de instalación en acero al carbono con recubrimiento multicapa 20 μm con tratamiento superficial a base de resina epóxica y hojuelas de aluminio tipo rothoblaas o similar para exteriores con fy=1000 MPa.</t>
  </si>
  <si>
    <t>3.09</t>
  </si>
  <si>
    <t>Suministro e instalación de cubierta en Lamina Policarbonato Maciza Pc 4mm Cristal control solar de 2.05 x 5.80 Mts.</t>
  </si>
  <si>
    <t>3.10</t>
  </si>
  <si>
    <t>Caballetes en policarbonato alveolar para cubierta de la plazoleta</t>
  </si>
  <si>
    <t>INSTALACIONES ELECTRICAS /VOZ Y DATOS</t>
  </si>
  <si>
    <t>Suministro e instalacion de toma doble PTA 15 A 125 V Blanca.</t>
  </si>
  <si>
    <t>Construccion de salidas electricas para iluminacion.Incluye tendido de tuberia pvc,cable de cobre de 2x12+12 T,libre de halogenos y todos los accesorios en general para su perfecto funcionamiento.</t>
  </si>
  <si>
    <t>4.3</t>
  </si>
  <si>
    <t>Construccion de salidas elelctricas para toma corrientes reguladas color naranja..incluye tendidod e tuberia PVC, cable de cobre No.3x12+12T ,libre de halogenos,aparato y todos los accesorios en general para su correcto funcionamiento.</t>
  </si>
  <si>
    <t>4.4</t>
  </si>
  <si>
    <t>Suministro,transporte e instalacion  de luminaria de emergencia salida 90 led 300x185/45 sobreponer</t>
  </si>
  <si>
    <t>4.5</t>
  </si>
  <si>
    <t>Suministro e instalacion de canaleta plastica tipo malla de 3 metros  x 30 cms,con division para salida de voz,datos y energia.Incluye todo lo necesario para su correcto funcionamiento</t>
  </si>
  <si>
    <t>Un</t>
  </si>
  <si>
    <t>4.6</t>
  </si>
  <si>
    <t>Suministro e instalacion de materiales para la salida de toma sencilla +puerto USB</t>
  </si>
  <si>
    <t>4.7</t>
  </si>
  <si>
    <t>Salida trifasica estufa</t>
  </si>
  <si>
    <t>4.8</t>
  </si>
  <si>
    <t xml:space="preserve">Salida TV </t>
  </si>
  <si>
    <t>4.9</t>
  </si>
  <si>
    <t>Suministro,transporte e instalacion  de panel LED 60X60,40 W,3600 LM,4000 K 100-277 Vmarca Prpton LED o smilar 25000 horas de vida util,IP 65,on-off.Con extendsion de cable encauchetado maxi,o 1.o  t y clavija 10-A con polo a tierra ,L aluminariacompleta deb cumplir las uutlimas disposiciones  de RETIE Y RETILAB,se debe entregae curva fotometrica.</t>
  </si>
  <si>
    <t>4.10</t>
  </si>
  <si>
    <t>Suministro  e instalacion de luminarias LED Deco Bolardo 10W MV 700lm 3000K Blanco para exteriores.</t>
  </si>
  <si>
    <t>4.11</t>
  </si>
  <si>
    <t>Suministro e instalacion de reflector LED solar con sensor 10 W luz blanca para exteriores</t>
  </si>
  <si>
    <t>4.12</t>
  </si>
  <si>
    <t>Tablero TERCOL trifasico con puerta cerrada y espacio para totalizador de 12 circuitos galvanizado TRP312TG</t>
  </si>
  <si>
    <t>4.13</t>
  </si>
  <si>
    <t>Suministro e instalacion salida de voz y datos categoria 6A certificada.Incluye accesorios y  PATCH CORD DE 1.5 MTS</t>
  </si>
  <si>
    <t>4.14</t>
  </si>
  <si>
    <t>Suministro e instalacion lamparas circulares en LED.Incluye la instalacion electrica y todos los elementos necesarios para su funcionamient.</t>
  </si>
  <si>
    <t>4.15</t>
  </si>
  <si>
    <t>Suministro e instalacion de interruptor sencillo conmutable.</t>
  </si>
  <si>
    <t xml:space="preserve">INSTALACIONES HIDRAULICAS </t>
  </si>
  <si>
    <t>5.1</t>
  </si>
  <si>
    <t>Red de suministro de agua potable en tubería PVC-P1/2"RDE 21</t>
  </si>
  <si>
    <t>Ml</t>
  </si>
  <si>
    <t>5.2</t>
  </si>
  <si>
    <t>Llaves de control de 1/2”, incluye caja registro con tapa</t>
  </si>
  <si>
    <t xml:space="preserve">INSTALACIONES SANITARIAS </t>
  </si>
  <si>
    <t>6.1</t>
  </si>
  <si>
    <t xml:space="preserve">Punto sanitario d=4" sifones  </t>
  </si>
  <si>
    <t>6.2</t>
  </si>
  <si>
    <t>Suministro e instalación tubería PVC sanitaria 4”. incluye accesorios.</t>
  </si>
  <si>
    <t>6.3</t>
  </si>
  <si>
    <t xml:space="preserve">Suministro e instalación rejilla de piso en aluminio 3" x 2” con Sosco Tradicional - Ref. T-3"x2" Tipo Col rejillas o equivalente. </t>
  </si>
  <si>
    <t>CARPINTERIA METALICA VIDRIO Y ACERO INOXIDABLE</t>
  </si>
  <si>
    <t>7.1</t>
  </si>
  <si>
    <t xml:space="preserve">Retiro y re instalación barandas en vidrio 6 mm laminado y aluminio proyectante color natural. Incluye parales en acero inoxidable, anclados a la estructura de concreto existente y herrajes de instalación en acero inoxidable. </t>
  </si>
  <si>
    <t>7.2</t>
  </si>
  <si>
    <t>Suministro e instalación de mesón corrido para lavamanos en granito de 3 metros de largo por 50 centímetros de ancho.</t>
  </si>
  <si>
    <t>7.3</t>
  </si>
  <si>
    <t>Suministro e instalación tubulares en acero inoxidable de 3 metros de largo y diametro 4 pulgadas,para soportar estructura en acero inoxidable y cubierta en policarbonato macizo para la zona de rampas de ingreso a plazoleta central.Incluye anclaje a estructura existente y soldadura MIC 0,8 mm.</t>
  </si>
  <si>
    <t>7.4</t>
  </si>
  <si>
    <t>Suministro e instalacion cubierta en acero inooxidable T-316, tipo aporticado en modulos con desarrollo de 3 metros y riostras de amarre entre ellos con tuberia en acero inoxidable T-316 de 2 pulgadas para recibir la cubierta en policarbonato macizo a una sola agua.</t>
  </si>
  <si>
    <t>7.5</t>
  </si>
  <si>
    <t>Suministro e instalación de cubierta en Lamina Policarbonato Maciza Pc 4mm Cristal control solar de 2.05 x 5.80 metros a una sola agua.</t>
  </si>
  <si>
    <t xml:space="preserve">ASEO GENERAL Y RETIRO DE ESCOMBROS </t>
  </si>
  <si>
    <t>8.1</t>
  </si>
  <si>
    <t>Aseo permanente de la obra y limpieza .Entrega final de residuos de limpieza a sitio autorizado.</t>
  </si>
  <si>
    <t>SUMINISTRO APÁRATOS SANITARIOS</t>
  </si>
  <si>
    <t>9.1</t>
  </si>
  <si>
    <t>Suministro e instalacion de cocina integral con meson en Kuarzone/granito &amp; muebles en RH+lavaplatos+Campana+estufa electrica 4 puestos.</t>
  </si>
  <si>
    <t>9.2</t>
  </si>
  <si>
    <t>Suministro e instalación lavaplatos TRAMONTINA con grifería en acero inoxidable.</t>
  </si>
  <si>
    <t>DISEÑO ESTRUCTURAL</t>
  </si>
  <si>
    <t>10.1</t>
  </si>
  <si>
    <r>
      <t xml:space="preserve">Diseño estructural con planos, especificaciones técnicas y planos de taller. Se debe </t>
    </r>
    <r>
      <rPr>
        <sz val="10"/>
        <color rgb="FF000000"/>
        <rFont val="Arial"/>
        <family val="2"/>
      </rPr>
      <t xml:space="preserve">revisar la cimentación y estructura de la edificación existente, valorar su capacidad de carga, revisar y distribuir la ubicación de los pedestales y/o columnas de madera acorde al diseño de la  estructura en madera y cubierta en policarbonato macizo, comprende los anclajes del acero de refuerzo, los pedestales en concreto, columnas en madera, vigas aéreas en madera, cerchas transversales y longitudinales, arrostramiento en correas octogonales y entramado reticular en madera para soportar y amarrar  las placas de policarbonato  macizo según pre dimensionado en los renders y planos arquitectónicos anexos a este estudio; es decir diseñar todo los elementos estructurales. arquitectónicos, eléctricos, redes húmedas y secas, etc.  y todas aquellas consideraciones a tener en cuenta, para que este proyecto cumpla con la norma sismo resistente NSR-10 y se pueda dar en servicio para el confort y comodidad a sus usuarios, para el cual fue diseñado originalmente. </t>
    </r>
  </si>
  <si>
    <t xml:space="preserve">AIU </t>
  </si>
  <si>
    <t xml:space="preserve">ADMINISTRACION </t>
  </si>
  <si>
    <t xml:space="preserve">IMPREVISTOS </t>
  </si>
  <si>
    <t>CELULAR:</t>
  </si>
  <si>
    <t>FORMATO APU - ANALISIS DE PRECIOS UNITARIOS</t>
  </si>
  <si>
    <t>OBJETO:  OBRAS DE MEJORAMIENTO  Y MANTENIMIENTO PARA EL ANTIGUO EDIFICIO BANCO DE LA REPUBLICA A CARGO DE LA DIRECCION SECCIONAL DE ADMINISTRACION JUDICIAL DE CUNDINAMARCA-AMAZONAS.</t>
  </si>
  <si>
    <r>
      <rPr>
        <b/>
        <sz val="10"/>
        <rFont val="Arial"/>
        <family val="2"/>
      </rPr>
      <t>DATOS ESPECÍFICOS</t>
    </r>
  </si>
  <si>
    <r>
      <rPr>
        <b/>
        <sz val="10"/>
        <rFont val="Arial"/>
        <family val="2"/>
      </rPr>
      <t>ITEM</t>
    </r>
  </si>
  <si>
    <r>
      <rPr>
        <b/>
        <sz val="10"/>
        <rFont val="Arial"/>
        <family val="2"/>
      </rPr>
      <t>DESCRIPCION</t>
    </r>
  </si>
  <si>
    <r>
      <rPr>
        <b/>
        <sz val="10"/>
        <rFont val="Arial"/>
        <family val="2"/>
      </rPr>
      <t>UN</t>
    </r>
  </si>
  <si>
    <r>
      <rPr>
        <b/>
        <sz val="10"/>
        <rFont val="Arial"/>
        <family val="2"/>
      </rPr>
      <t>CANTIDAD</t>
    </r>
  </si>
  <si>
    <r>
      <rPr>
        <b/>
        <sz val="10"/>
        <rFont val="Arial"/>
        <family val="2"/>
      </rPr>
      <t>M2</t>
    </r>
  </si>
  <si>
    <r>
      <rPr>
        <b/>
        <sz val="11"/>
        <rFont val="Arial"/>
        <family val="2"/>
      </rPr>
      <t>Item</t>
    </r>
  </si>
  <si>
    <r>
      <rPr>
        <b/>
        <sz val="11"/>
        <rFont val="Arial"/>
        <family val="2"/>
      </rPr>
      <t>Descripción</t>
    </r>
  </si>
  <si>
    <r>
      <rPr>
        <b/>
        <sz val="11"/>
        <rFont val="Arial"/>
        <family val="2"/>
      </rPr>
      <t>U.M.</t>
    </r>
  </si>
  <si>
    <r>
      <rPr>
        <b/>
        <sz val="11"/>
        <rFont val="Arial"/>
        <family val="2"/>
      </rPr>
      <t>Cantidad</t>
    </r>
  </si>
  <si>
    <r>
      <rPr>
        <b/>
        <sz val="11"/>
        <rFont val="Arial"/>
        <family val="2"/>
      </rPr>
      <t>Valor</t>
    </r>
  </si>
  <si>
    <r>
      <rPr>
        <b/>
        <sz val="10"/>
        <rFont val="Arial"/>
        <family val="2"/>
      </rPr>
      <t>1. EQUIPO</t>
    </r>
  </si>
  <si>
    <r>
      <rPr>
        <sz val="10"/>
        <rFont val="Arial MT"/>
        <family val="2"/>
      </rPr>
      <t>Descripción</t>
    </r>
  </si>
  <si>
    <r>
      <rPr>
        <sz val="10"/>
        <rFont val="Arial MT"/>
        <family val="2"/>
      </rPr>
      <t>UN</t>
    </r>
  </si>
  <si>
    <r>
      <rPr>
        <sz val="10"/>
        <rFont val="Arial MT"/>
        <family val="2"/>
      </rPr>
      <t>Cantidad</t>
    </r>
  </si>
  <si>
    <r>
      <rPr>
        <sz val="10"/>
        <rFont val="Arial MT"/>
        <family val="2"/>
      </rPr>
      <t>Vr Unitario</t>
    </r>
  </si>
  <si>
    <r>
      <rPr>
        <sz val="10"/>
        <rFont val="Arial MT"/>
        <family val="2"/>
      </rPr>
      <t>Vr Total</t>
    </r>
  </si>
  <si>
    <t xml:space="preserve">Herramienta menor  </t>
  </si>
  <si>
    <r>
      <rPr>
        <sz val="10"/>
        <rFont val="Arial MT"/>
        <family val="2"/>
      </rPr>
      <t>%</t>
    </r>
  </si>
  <si>
    <r>
      <rPr>
        <b/>
        <sz val="10"/>
        <rFont val="Arial"/>
        <family val="2"/>
      </rPr>
      <t>SUBTOTAL</t>
    </r>
  </si>
  <si>
    <r>
      <rPr>
        <b/>
        <sz val="10"/>
        <rFont val="Arial"/>
        <family val="2"/>
      </rPr>
      <t>2. MATERIALES</t>
    </r>
  </si>
  <si>
    <r>
      <rPr>
        <sz val="10"/>
        <rFont val="Arial MT"/>
        <family val="2"/>
      </rPr>
      <t>Cant. - Rend.</t>
    </r>
  </si>
  <si>
    <t>Puntilla 1 1/2"</t>
  </si>
  <si>
    <t>Lb</t>
  </si>
  <si>
    <t>Simbra+color rojo</t>
  </si>
  <si>
    <t>Gl</t>
  </si>
  <si>
    <r>
      <rPr>
        <b/>
        <sz val="10"/>
        <rFont val="Arial"/>
        <family val="2"/>
      </rPr>
      <t>3. TRANSPORTES</t>
    </r>
  </si>
  <si>
    <t>Equipo de topografia y materiales 20 kg/Total M2</t>
  </si>
  <si>
    <t>kg</t>
  </si>
  <si>
    <r>
      <rPr>
        <b/>
        <sz val="10"/>
        <rFont val="Arial"/>
        <family val="2"/>
      </rPr>
      <t>4. MANO DE OBRA</t>
    </r>
  </si>
  <si>
    <r>
      <rPr>
        <sz val="10"/>
        <rFont val="Arial MT"/>
        <family val="2"/>
      </rPr>
      <t>Trabajador</t>
    </r>
  </si>
  <si>
    <t>dia</t>
  </si>
  <si>
    <r>
      <rPr>
        <sz val="10"/>
        <rFont val="Arial MT"/>
        <family val="2"/>
      </rPr>
      <t>Rendimiento</t>
    </r>
  </si>
  <si>
    <r>
      <rPr>
        <sz val="10"/>
        <rFont val="Arial MT"/>
        <family val="2"/>
      </rPr>
      <t>Vr. Total</t>
    </r>
  </si>
  <si>
    <t>Comision de topografia,incluye equipo</t>
  </si>
  <si>
    <t>SUBTOTAL</t>
  </si>
  <si>
    <t>COSTO DIRECTO</t>
  </si>
  <si>
    <r>
      <rPr>
        <b/>
        <sz val="10"/>
        <rFont val="Arial"/>
        <family val="2"/>
      </rPr>
      <t>Observaciones.</t>
    </r>
  </si>
  <si>
    <r>
      <rPr>
        <b/>
        <sz val="10"/>
        <rFont val="Arial"/>
        <family val="2"/>
      </rPr>
      <t>Firmas.</t>
    </r>
  </si>
  <si>
    <t>Ing.TITO ARTURO AGUDELO MUÑOZ</t>
  </si>
  <si>
    <t>Ap0yo tecnico a Supervision del Contrato</t>
  </si>
  <si>
    <r>
      <rPr>
        <sz val="11"/>
        <rFont val="Calibri"/>
        <family val="1"/>
      </rPr>
      <t>Base granular normal invias</t>
    </r>
  </si>
  <si>
    <r>
      <rPr>
        <sz val="11"/>
        <rFont val="Calibri"/>
        <family val="1"/>
      </rPr>
      <t>m3</t>
    </r>
  </si>
  <si>
    <r>
      <rPr>
        <sz val="11"/>
        <rFont val="Calibri"/>
        <family val="1"/>
      </rPr>
      <t>Bisagra gato omega 3"</t>
    </r>
  </si>
  <si>
    <r>
      <rPr>
        <sz val="11"/>
        <rFont val="Calibri"/>
        <family val="1"/>
      </rPr>
      <t>und</t>
    </r>
  </si>
  <si>
    <r>
      <rPr>
        <sz val="11"/>
        <rFont val="Calibri"/>
        <family val="1"/>
      </rPr>
      <t>Gancho teja eternit 55m</t>
    </r>
  </si>
  <si>
    <r>
      <rPr>
        <sz val="11"/>
        <rFont val="Calibri"/>
        <family val="1"/>
      </rPr>
      <t>Porta candado redondo 3"</t>
    </r>
  </si>
  <si>
    <r>
      <rPr>
        <sz val="11"/>
        <rFont val="Calibri"/>
        <family val="1"/>
      </rPr>
      <t>Puntilla con cabeza 2" x 500 gr</t>
    </r>
  </si>
  <si>
    <r>
      <rPr>
        <sz val="11"/>
        <rFont val="Calibri"/>
        <family val="1"/>
      </rPr>
      <t>lb</t>
    </r>
  </si>
  <si>
    <r>
      <rPr>
        <sz val="11"/>
        <rFont val="Calibri"/>
        <family val="1"/>
      </rPr>
      <t>Tabla chapa ordinario 0.02x0.3x3 m</t>
    </r>
  </si>
  <si>
    <r>
      <rPr>
        <sz val="11"/>
        <rFont val="Calibri"/>
        <family val="1"/>
      </rPr>
      <t>Teja fibrocemento p7 no. 6</t>
    </r>
  </si>
  <si>
    <r>
      <rPr>
        <sz val="11"/>
        <rFont val="Calibri"/>
        <family val="1"/>
      </rPr>
      <t>m2</t>
    </r>
  </si>
  <si>
    <r>
      <rPr>
        <sz val="11"/>
        <rFont val="Calibri"/>
        <family val="1"/>
      </rPr>
      <t>Vara de clavo d=6 a 8 cm (3m) eucalipto</t>
    </r>
  </si>
  <si>
    <t>Transporte materiales</t>
  </si>
  <si>
    <r>
      <rPr>
        <sz val="10"/>
        <rFont val="Arial MT"/>
        <family val="2"/>
      </rPr>
      <t>Jornal</t>
    </r>
  </si>
  <si>
    <r>
      <rPr>
        <sz val="10"/>
        <rFont val="Arial MT"/>
        <family val="2"/>
      </rPr>
      <t>Oficial de construccion + auxiliar</t>
    </r>
  </si>
  <si>
    <r>
      <t>SUBTOTAL</t>
    </r>
    <r>
      <rPr>
        <b/>
        <sz val="10"/>
        <rFont val="Arial"/>
        <family val="2"/>
      </rPr>
      <t xml:space="preserve"> </t>
    </r>
  </si>
  <si>
    <t>OBJETO:  CONSTRUCCION CUBOERTA EN MADERA Y POLICARBONATO PARA LA ZONA DE LA PLAZOLETA EN EL TRIBUNAL SUPERIOR DE BOGOTA Y CUNDINAMARCA</t>
  </si>
  <si>
    <r>
      <t xml:space="preserve">Herramienta menor  </t>
    </r>
    <r>
      <rPr>
        <sz val="6"/>
        <rFont val="Arial MT"/>
      </rPr>
      <t>(3% / M.O+TRANSP+MAT)</t>
    </r>
  </si>
  <si>
    <t>Pulidora con disco de corte</t>
  </si>
  <si>
    <t>Taladro percutor alquilado</t>
  </si>
  <si>
    <t>Monogafas</t>
  </si>
  <si>
    <t>Tapaoidoss</t>
  </si>
  <si>
    <t>Guantes de carnaza</t>
  </si>
  <si>
    <r>
      <rPr>
        <sz val="10"/>
        <rFont val="Arial MT"/>
        <family val="2"/>
      </rPr>
      <t>Disposicion final</t>
    </r>
  </si>
  <si>
    <r>
      <rPr>
        <sz val="10"/>
        <rFont val="Arial MT"/>
        <family val="2"/>
      </rPr>
      <t>m3</t>
    </r>
  </si>
  <si>
    <t>Tarifa disposicion final en sitio autorizado</t>
  </si>
  <si>
    <t>Consejo Superior de la Judicatura</t>
  </si>
  <si>
    <t>Demolicion  muros en concreto e=0,15.Incluye retiro a sitio autorizado.</t>
  </si>
  <si>
    <t>MoNogafas</t>
  </si>
  <si>
    <t>Desmonte barandas en aluminio y vidrio laminado,para su posterior re instalacion.</t>
  </si>
  <si>
    <t xml:space="preserve">Herramienta menor </t>
  </si>
  <si>
    <r>
      <rPr>
        <sz val="10"/>
        <rFont val="Arial MT"/>
        <family val="2"/>
      </rPr>
      <t>$                   -</t>
    </r>
  </si>
  <si>
    <t xml:space="preserve">Desmonte meson de  cocina.incluye retiro a sitio autorizado. </t>
  </si>
  <si>
    <t xml:space="preserve">Alquiler andamios </t>
  </si>
  <si>
    <r>
      <rPr>
        <b/>
        <sz val="10"/>
        <rFont val="Arial"/>
        <family val="2"/>
      </rPr>
      <t>SUBTOTAL</t>
    </r>
    <r>
      <rPr>
        <b/>
        <sz val="10"/>
        <rFont val="Arial"/>
        <family val="2"/>
      </rPr>
      <t xml:space="preserve"> MO+TRANSP.+MAT</t>
    </r>
  </si>
  <si>
    <t xml:space="preserve">Andamios </t>
  </si>
  <si>
    <t>m3</t>
  </si>
  <si>
    <t>Cuadrilla         para         trabajo         en         alturas (oficalde obra + auxiliar)</t>
  </si>
  <si>
    <t>Demolicon de Jardinera existente.Incluye retido de escombros a sitio autorizado.</t>
  </si>
  <si>
    <t>Puertas metalicas 2X1</t>
  </si>
  <si>
    <t xml:space="preserve">Desmonte tuberia metalica anclada que sirve de amarre a la cubierta en lona existente.Incñuye a sitio autorizado. </t>
  </si>
  <si>
    <t>Cuadrilla         para         trabajo         en         alturas (oficial de obra + auxiliar)</t>
  </si>
  <si>
    <t>Desmonte tomas electricas e interruptores,cableado,aparatos,conexiones  y revision de de ducterias existentes.</t>
  </si>
  <si>
    <t>GL</t>
  </si>
  <si>
    <r>
      <rPr>
        <sz val="10"/>
        <rFont val="Arial MT"/>
        <family val="2"/>
      </rPr>
      <t>Utiles y accesorios para trabajo de campo</t>
    </r>
  </si>
  <si>
    <r>
      <rPr>
        <sz val="10"/>
        <rFont val="Arial MT"/>
        <family val="2"/>
      </rPr>
      <t>Un</t>
    </r>
  </si>
  <si>
    <t>Profesional electrico +  2 auxiliar+ ALOJ.+ALIM.</t>
  </si>
  <si>
    <t>Cuadrilla   electrica      para         trabajo         en         alturas (oficial de obra + auxiliar)</t>
  </si>
  <si>
    <t>Fundicion de pedestales en concreto reforzado de 40x40 cms.Altura de 1,5 metros.Acero de refuerzo en 4 varillas de 3/4" ,incluye anclajes y flejes de 35x35 en 3/8" cada 10 cms.</t>
  </si>
  <si>
    <r>
      <rPr>
        <sz val="11"/>
        <rFont val="Calibri"/>
        <family val="1"/>
      </rPr>
      <t>Herramienta Menor (%Mano de Obra)</t>
    </r>
  </si>
  <si>
    <r>
      <rPr>
        <sz val="11"/>
        <rFont val="Calibri"/>
        <family val="1"/>
      </rPr>
      <t>%</t>
    </r>
  </si>
  <si>
    <r>
      <rPr>
        <sz val="11"/>
        <rFont val="Calibri"/>
        <family val="1"/>
      </rPr>
      <t>Alquiler de andamios certificados</t>
    </r>
  </si>
  <si>
    <r>
      <rPr>
        <sz val="11"/>
        <rFont val="Calibri"/>
        <family val="1"/>
      </rPr>
      <t>dia</t>
    </r>
  </si>
  <si>
    <t>Formaleta en madera aserrada para concreto a la vista</t>
  </si>
  <si>
    <t>Concreto 4000 psi</t>
  </si>
  <si>
    <t>M3</t>
  </si>
  <si>
    <t>Anclaje de 4 varillas 15 cms p´rofundidad con sikadur 31 o similar</t>
  </si>
  <si>
    <t>Acero de refuerzo de 3/4"</t>
  </si>
  <si>
    <t>KG</t>
  </si>
  <si>
    <t>Acwero de refuerzos flejes 3/8"</t>
  </si>
  <si>
    <t>GK</t>
  </si>
  <si>
    <t>Cuadrilla   trabajos en albañileria con   certificados en alturas (oficial deconstruccion + auxiliar)</t>
  </si>
  <si>
    <t xml:space="preserve">UNIDAD </t>
  </si>
  <si>
    <t>SON 18 COLUMNAS</t>
  </si>
  <si>
    <t>1.0</t>
  </si>
  <si>
    <t>Herramienta Menor</t>
  </si>
  <si>
    <r>
      <rPr>
        <sz val="11"/>
        <rFont val="Calibri"/>
        <family val="1"/>
      </rPr>
      <t>Alquiler taladro inalambrico 20v percutor pretulo</t>
    </r>
  </si>
  <si>
    <t>Alquiler Sierra manual eléctrica</t>
  </si>
  <si>
    <r>
      <rPr>
        <sz val="11"/>
        <rFont val="Calibri"/>
        <family val="1"/>
      </rPr>
      <t>Alquiler adh caladora inal ubermann  20v 4ah i-l</t>
    </r>
  </si>
  <si>
    <r>
      <rPr>
        <sz val="11"/>
        <rFont val="Calibri"/>
        <family val="1"/>
      </rPr>
      <t>Alquiler acolilladora</t>
    </r>
  </si>
  <si>
    <t>Madera aserrada abarco de rio,larguero 20 cm de ancho  x 10 cm de espesor  x 3 ml de largo cada una.</t>
  </si>
  <si>
    <r>
      <rPr>
        <sz val="11"/>
        <rFont val="Calibri"/>
        <family val="1"/>
      </rPr>
      <t>ml</t>
    </r>
  </si>
  <si>
    <r>
      <t>VIGA 4 x 8 CHANUL</t>
    </r>
    <r>
      <rPr>
        <sz val="11"/>
        <color rgb="FF474747"/>
        <rFont val="Arial"/>
        <family val="2"/>
      </rPr>
      <t> x MT. $264.286. </t>
    </r>
  </si>
  <si>
    <t>Taco de madera en Abarco de rio de 20 cms de ancho por 10 cms de espesor y 20 cms de largo</t>
  </si>
  <si>
    <r>
      <t>iga de madera aserrada de pino insigne (Pinus radiata), de 10x10 a 15x30 cm de sección y hasta 6 m de longitud, clase resistente C16, protección de la madera con clase de penetración NP2, trabajada en taller</t>
    </r>
    <r>
      <rPr>
        <sz val="8"/>
        <color rgb="FF000000"/>
        <rFont val="Arial"/>
        <family val="2"/>
      </rPr>
      <t>.</t>
    </r>
  </si>
  <si>
    <t>Platina en acero al carbono en L, de 30 cmx de ancho por 40 cms de largo por cada lado y espesor 3/8".</t>
  </si>
  <si>
    <r>
      <rPr>
        <sz val="11"/>
        <rFont val="Calibri"/>
        <family val="1"/>
      </rPr>
      <t>HBS softwood screw for wood 6x120</t>
    </r>
  </si>
  <si>
    <t>Código</t>
  </si>
  <si>
    <t>Unidad</t>
  </si>
  <si>
    <t>Descripción</t>
  </si>
  <si>
    <t>Cantidad</t>
  </si>
  <si>
    <t>Valor</t>
  </si>
  <si>
    <t>unitario</t>
  </si>
  <si>
    <t>parcial</t>
  </si>
  <si>
    <t>Materiales</t>
  </si>
  <si>
    <t>mt07mee015s</t>
  </si>
  <si>
    <t>m³</t>
  </si>
  <si>
    <t>Madera aserrada de pino insigne (Pinus radiata) con acabado cepillado, para viga de 10x10 a 15x30 cm de sección y hasta 6 m de longitud, para aplicaciones estructurales, clase resistente C16 y protección frente a agentes bióticos que se corresponde con la clase de penetración NP2 (3 mm en las caras laterales de la albura), trabajada en taller.</t>
  </si>
  <si>
    <t>Subtotal materiales:</t>
  </si>
  <si>
    <t>Mano de obra</t>
  </si>
  <si>
    <t>mo048</t>
  </si>
  <si>
    <t>h</t>
  </si>
  <si>
    <t>Oficial 1ª montador de estructura de madera.</t>
  </si>
  <si>
    <t>mo095</t>
  </si>
  <si>
    <t>Ayudante montador de estructura de madera.</t>
  </si>
  <si>
    <t>Cuadrilla   trabajos en madera  certificados en alturas (oficial de carpinteria + auxiliar)</t>
  </si>
  <si>
    <t>Subtotal mano de obra:</t>
  </si>
  <si>
    <t>Herramienta menor</t>
  </si>
  <si>
    <t>Coste de mantenimiento decenal: $ 184.402,64 en los primeros 10 años.</t>
  </si>
  <si>
    <r>
      <t>Costos directos</t>
    </r>
    <r>
      <rPr>
        <sz val="8"/>
        <color rgb="FF000000"/>
        <rFont val="Arial"/>
        <family val="2"/>
      </rPr>
      <t> (1+2+3):</t>
    </r>
  </si>
  <si>
    <t>OBJETO:  OBRAS DE MEJORAMIENTO  Y ADECUACION  DE LA CUBIERTA DE LA PLAZOLETA DE TRIBUNALES</t>
  </si>
  <si>
    <t>Suministro e instalación de Vigas sobre columnas de madera de 24  metrros y de  18 metros de luz respectovamente , compuesta por vigas dobles ,tornilleria ,platinas, repisas en madera inmunizada tipo Chanul,sección rectángular de 0.12m x 0.19m, compuesta por 2 vigas horizontales en paralelo de 0.05m x 0.20m (2x8"),separadaor de 4 cms de espesor,de 0,019 cms de altoy 20 cms de largo y una platina en U de 20 cms de alto por cada lado y 12 cms de ancho y platinas en L a cada lado de 12 cms de ancho y 40 cms de largo a cada lado como soporte adicional, adaptada para recibir y  unir estas vigas, bajo el sistema vacío presión, calidad estructural del tipo es6, con sales cca 9,6 kg/m3 tipo osmose, bajo estándares de calidad que permitan dar garantía contra hongos, insectos perforadores y pudrición por 20 años. incluye tornillería,platinas y accesorios de instalación en acero al carbono con recubrimiento multicapa 20 μm con tratamiento superficial a base de resina epóxica y hojuelas de aluminio tipo rothoblaas o similar para exteriores con fy=1000 MPa.</t>
  </si>
  <si>
    <r>
      <rPr>
        <sz val="11"/>
        <rFont val="Calibri"/>
        <family val="1"/>
      </rPr>
      <t>Sierra manual eléctrica</t>
    </r>
  </si>
  <si>
    <t>Viga en Abarco de rio de 4 m de largo x8" (0,20 de alto) y x2" (0,050 m) de espesor.</t>
  </si>
  <si>
    <t>Viga Abarco de rio de 8" ( 20 cms de largo)x8"( por 20 cms de alto) ypor 2"(5 cms) de espesor.</t>
  </si>
  <si>
    <t xml:space="preserve">Platina en L de union entre vigas  y columnas  de 40 cms de largo a cada lado  y 12 cms de ancho; espesor de la platina de 3mm y en acero al carbon.36 PLATINAS757.4 MTS DE VIGAS </t>
  </si>
  <si>
    <t>Tornillos con tuerca y arandela  HBS Softwood screw for wood 6x100 6 und -36 PLATINAS POR 2 TORNILLOS</t>
  </si>
  <si>
    <r>
      <rPr>
        <sz val="10"/>
        <rFont val="Arial MT"/>
        <family val="2"/>
      </rPr>
      <t>Consumibles  de  aplicación  y  acabado  (lija,  rodillo, brocha, otros) - (1% / Vr. Item)</t>
    </r>
  </si>
  <si>
    <t>Oficial de Ebanisteria  + auxiliar</t>
  </si>
  <si>
    <t>C1-A-C5 SON 5 CERCHAS</t>
  </si>
  <si>
    <t xml:space="preserve">Herramienta Menor </t>
  </si>
  <si>
    <t>Cordon superior compuesto por 2 Vigas en Abarco de rio de 11.30 m de largo x8" (0,20 ms) de alto y x2" (0,05 m de espesor).</t>
  </si>
  <si>
    <t>Cordon inferior compuesto por 2 Vigas en Abarco de rio de 11,0 m de largo x8" (0,20 de alto) y x2" (0,05 m de espesor).</t>
  </si>
  <si>
    <t>Diagonal compuestas por 2 Vigas en Abarco de rio de 3,2 m de largo x6"(0,15 m de alto) y x2" (0,05m de espesor).</t>
  </si>
  <si>
    <t>Diagonal compuesta por 2 Vigas en Abarco de rio de 2,80 m de largo x6"(0,15 m de alto) y x2" (0,05m de espesor).</t>
  </si>
  <si>
    <t>Diagonal compúesta por 2 Vigas en Abarco de rio de 2,60 m de largo x6"(0,15 m de alto) y x2" (0,05m de espesor).</t>
  </si>
  <si>
    <t>Diagonal compúesta por 2 Vigas en Abarco de rio de 2,30 m de largo x6"(0,15 m de alto) y x2" (0,05m de espesor).</t>
  </si>
  <si>
    <t>Separador Diagonal compúesta por 1 Vigas en Abarco de rio de 0,20 m de largo x8"(0,20 m de alto) y x4" (0,10 m de espesor).</t>
  </si>
  <si>
    <t>Montante o  Paral de madera Abarco de rio de 70 cms de largo por 10x10 cms de seccion.</t>
  </si>
  <si>
    <t>Montante o Paral de madera Abarco de rio de 1,2 m de largo por 10x10 cms de seccion.</t>
  </si>
  <si>
    <t>Montante o Paral de madera Abarco de rio de 1,6 m de largo por 10x10 cms de seccion.</t>
  </si>
  <si>
    <t>Montante o Paral de madera abarco de rio de 2.0 m de largo por 10x10 cms de seccion.</t>
  </si>
  <si>
    <t>Pendolon o Paral de madera abarco de rio de 2.5 m de largo por 10x10 cms de seccion.</t>
  </si>
  <si>
    <t>Platina de union horizontal en U 40 cms  de largo de cada inferior,15 cms de alto de las caras laterales y ancho de 10 cms,espesor de las platinas de 3 mm y en acero al carbon.</t>
  </si>
  <si>
    <t>Varilla roscada de 3/8" de 20 cms de largo + 2 tuercas +2 arandelas</t>
  </si>
  <si>
    <t>Varilla roscada de 1/4" de 20 cms de largo + 2 tuercas +2 arandelas</t>
  </si>
  <si>
    <r>
      <t>Viga de madera aserrada de pino silvestre (Pinus sylvestris), de 10x10 a 15x30 cm de sección y hasta 6 m de longitud, clase resistente C18, protección de la madera con clase de penetración NP3, trabajada en taller</t>
    </r>
    <r>
      <rPr>
        <sz val="8"/>
        <color rgb="FF000000"/>
        <rFont val="Arial"/>
        <family val="2"/>
      </rPr>
      <t>.</t>
    </r>
  </si>
  <si>
    <t>mt07mee015k</t>
  </si>
  <si>
    <t>Madera aserrada de pino silvestre (Pinus sylvestris) con acabado cepillado, para viga de 10x10 a 15x30 cm de sección y hasta 6 m de longitud, para aplicaciones estructurales, clase resistente C18 y protección frente a agentes bióticos que se corresponde con la clase de penetración NP3 (6 mm en las caras laterales de la albura), trabajada en taller.</t>
  </si>
  <si>
    <t>Coste de mantenimiento decenal: $ 173.759,14 en los primeros 10 años.</t>
  </si>
  <si>
    <t>Pliego de condiciones</t>
  </si>
  <si>
    <t>ÍTEM EMV010: VIGA DE MADERA ASERRADA.</t>
  </si>
  <si>
    <t>MEDIDAS PARA ASEGURAR LA COMPATIBILIDAD ENTRE LOS DIFERENTES PRODUCTOS, ELEMENTOS Y SISTEMAS CONSTRUCTIVOS QUE COMPONEN EL ÍTEM.</t>
  </si>
  <si>
    <t>Se evitará el contacto directo de la madera con el cemento y la cal.</t>
  </si>
  <si>
    <t>CARACTERÍSTICAS TÉCNICAS</t>
  </si>
  <si>
    <r>
      <t>Viga de madera aserrada de pino silvestre (Pinus sylvestris), acabado cepillado, de 10x10 a 15x30 cm de sección y hasta 6 m de longitud, para aplicaciones estructurales, clase resistente C18 y protección frente a agentes bióticos que se corresponde con la clase de penetración NP3 (6 mm en las caras laterales de la albura)</t>
    </r>
    <r>
      <rPr>
        <sz val="8"/>
        <color rgb="FF000000"/>
        <rFont val="Arial"/>
        <family val="2"/>
      </rPr>
      <t>. Incluso cortes, entalladuras para su correcto acoplamiento, nivelación y colocación de los elementos de atado y refuerzo. Trabajada en taller y colocada en obra.</t>
    </r>
  </si>
  <si>
    <t>CRITERIO DE MEDICIÓN EN PROYECTO</t>
  </si>
  <si>
    <t>Volumen medido según documentación gráfica de Proyecto, apoyándose en las mayores dimensiones transversales para aquellas piezas que no tengan escuadrías rectangulares o cuadradas, y la longitud incluyendo las entregas.</t>
  </si>
  <si>
    <t>CONDICIONES PREVIAS QUE HAN DE CUMPLIRSE ANTES DE LA EJECUCIÓN DE LOS ÍTEMS</t>
  </si>
  <si>
    <t>DEL SOPORTE.</t>
  </si>
  <si>
    <t>El contenido de humedad de la madera será el de equilibrio higroscópico antes de su utilización en obra.</t>
  </si>
  <si>
    <t>PROCESO DE EJECUCIÓN</t>
  </si>
  <si>
    <t>FASES DE EJECUCIÓN.</t>
  </si>
  <si>
    <t>Replanteo y marcado de ejes, en los puntos de apoyo de las vigas. Colocación y fijación provisional de la viga. Aplomado y nivelación. Ejecución de las uniones. Comprobación final del aplomado y de los niveles.</t>
  </si>
  <si>
    <t>CONDICIONES DE TERMINACIÓN.</t>
  </si>
  <si>
    <t>Las cargas se transmitirán correctamente a la estructura. El acabado superficial será el adecuado para el posterior tratamiento de protección.</t>
  </si>
  <si>
    <t>CONSERVACIÓN Y MANTENIMIENTO.</t>
  </si>
  <si>
    <t>Se evitará la actuación sobre el elemento de acciones mecánicas no previstas en el cálculo.</t>
  </si>
  <si>
    <t>MEDIDA Y FORMA DE PAGO</t>
  </si>
  <si>
    <t>Se medirá el volumen realmente ejecutado según especificaciones de Proyecto, apoyándose en las mayores dimensiones transversales para aquellas piezas que no tengan escuadrías rectangulares o cuadradas, incluyendo en la longitud las entregas. Se consideran incluidos todos los elementos integrantes de la estructura señalados en los planos y detalles del Proyecto.</t>
  </si>
  <si>
    <t>C-6 ES UNA CERCHA</t>
  </si>
  <si>
    <t>Viga en chanul de 12.0 m de largo x 8"(0,20 de alto) y2"( x0,05 m) de espesor.Son 4 Un.$100.000/5=$20.000</t>
  </si>
  <si>
    <t>Viga en chanul de 10,0 m de largo x8"(0,20 de alto) y x 2"(0,05 m de espesor).Son 4 Un.</t>
  </si>
  <si>
    <t>Viga en Abarco de rio de 3,2 m de largo x n6"(0,15 de alto) y x 2"(0,05m de espesor).Son 44 Un.</t>
  </si>
  <si>
    <t>Paral de madera chanul de 250 cms de largo por 10x10 cms de seccion 0,14 m de alto y 0,03 m de espesor. Son 11 Un.</t>
  </si>
  <si>
    <t>Platina vertical de union vertices de lado externo de estos de 40 cms.ancho de cada lado del vertice de 10 cms y espesor de la platina de 3mm y en acero al carbon.</t>
  </si>
  <si>
    <t>Varilla roscada dd 3/8" de 20 cms de largo + 2 tuercas +2 arandelas</t>
  </si>
  <si>
    <t>Varilla roscada dd 1/4" de 20 cms de largo + 2 tuercas +2 arandelas</t>
  </si>
  <si>
    <t>Viga de madera aserrada.</t>
  </si>
  <si>
    <t>C-7 SON DOS CERCHAS</t>
  </si>
  <si>
    <t>Suministro e instalación de cercha  horizontal de cubierta No.7 (C7) de 24 metros de luz , altura 1.15 metro,compuesta por vigas doble superiores e inferiores ,parales,diagonales dobles,tornilleria ,platinas, repisas en madera inmunizada tipo Chanul,sección rectángular de 0.12m x 0.19m, compuesta por 2 vigas horizontales en paralelo de 0.04m x 0.19m, dos vigas verticales en paralelo de 0,04 mx0,19 m,dos diagonales en paralelo de 0,03x0,14 m,un para receptor de 0,10x0,10 m bajo el sistema vacío presión, calidad estructural del tipo es6, con sales cca 9,6 kg/m3 tipo osmose, bajo estándares de calidad que permitan dar garantía contra hongos, insectos perforadores y pudrición por 20 años. incluye tornillería,platinas y accesorios de instalación en acero al carbono con recubrimiento multicapa 20 μm con tratamiento superficial a base de resina epóxica y hojuelas de aluminio tipo rothoblaas o similar para exteriores con fy=1000 MPa.</t>
  </si>
  <si>
    <t>Cordon superior compuesto por 2 Vigas en Abarco de 12.0 m de largo x 8"(0,20 de alto) y 2"( 0,05 m de espesor).Son 4 Un.VIGA 4 x 8 CHANUL x MT. $264.286.00 2x8"$132.143.00vigas de abarco de 20cm x 10cm x 4mts por alrededor de $350.000.SERIAN 8 metros de 8x2" =350000/8=$45.000+inmunizacion+remate=$65,000.00</t>
  </si>
  <si>
    <t>Cordon inferior compuesto por 2 Vigas en Abarco de 10,0 m de largo x8"(0,20 de alto) y x 2"(0,05 m de espesor).Son 4 Un.</t>
  </si>
  <si>
    <t>Diagonal compuesta por 2 Vigas en Abarcol de 2,3 m de largo x6"(0,14 de alto)x 2"(0,05m) de espesor.Son 44 Un.</t>
  </si>
  <si>
    <t>Pendolon,montante  o Paral de madera Abaco de 115 cms de largo por 10x10 cms . Son 11 Un.</t>
  </si>
  <si>
    <t>C-8 SON DOS CERCHAS</t>
  </si>
  <si>
    <t>Pendolón.</t>
  </si>
  <si>
    <t>Par.</t>
  </si>
  <si>
    <t>Tirante.</t>
  </si>
  <si>
    <t>Jabalcón.</t>
  </si>
  <si>
    <t>Montante.</t>
  </si>
  <si>
    <t>Cordon superior compuesto por 2 Vigas en abaraco de rio  de 12,10 m de largo x8"(0,20 m de alto) y x2"(0,05 m de espesor).Son 4 de  12</t>
  </si>
  <si>
    <t>Cordon inferior compuesto pór 2 Vigas en abaraco de rio de 10 m de largo x8"(0,20 m de alto) y x2"(0,05 m de espesor).son 4 de 102</t>
  </si>
  <si>
    <t>Diagonales 2.Par o diagonales Viga en abarco de rio  de 2,10 m de largo x6"(0,15 m de alto) y x2"(0,05 m de espesor).Son 4 de 2</t>
  </si>
  <si>
    <t>Pendolon,mpmtamte o Paral de madera Abaco de 0,45 m de largo por 10x10 cms . Son 11 Un.</t>
  </si>
  <si>
    <t>SON 20 SECCIONES SOBRE CUBIERTA DE 4X4,5 M</t>
  </si>
  <si>
    <t>Viga en abarco de rio compuesta por  dos vigas de(4,2x4+3x+4)=28,8 m de largo x5"(0,15 m de alto) y x2"(0,05 m de espesor).Son 8</t>
  </si>
  <si>
    <t>Platina vertical de union entre 8 vertices de lado externo de estos de 50 cms.ancho de cada lado del vertice de 10 cms y espesor de la platina de 3mm y en acero al carbon.</t>
  </si>
  <si>
    <t>Seccion completa</t>
  </si>
  <si>
    <t>SON 20 SECCIONES SOBRE CUBIERTA DE 4X4,5 M cada una de 46 metros de vigas</t>
  </si>
  <si>
    <t>Cuarton de madera abarco de rio de 4 m de largo por 10x5 cms (4x2") de seccion.$105.000/3=</t>
  </si>
  <si>
    <t>A=22X2+20X2 ÓR 2 METROS DE ANCHO TOTAL 168 M2 ES DECIR 773 UNIDADES</t>
  </si>
  <si>
    <t>SON 50 SECCIONES  bajo cubierta de 1x1 m</t>
  </si>
  <si>
    <t>3.9</t>
  </si>
  <si>
    <t>SON 530 M2</t>
  </si>
  <si>
    <t>Lamina Policarbonato Maciza Pc 4mm Cristal de 2.05 x 5.80 Mts. Gris control solar</t>
  </si>
  <si>
    <t>Tornillos con tuerca y arandela  HBS Softwood screw for wood 5x70</t>
  </si>
  <si>
    <t>Caballetes en policarbonato alveolar oara cubierta de la plazoleta</t>
  </si>
  <si>
    <t>Caballete en polcarbonato alveolar</t>
  </si>
  <si>
    <t>Tornillo autoperforante con proteccion anti goteras</t>
  </si>
  <si>
    <t>Toma Doble P/T Clickme Blanco</t>
  </si>
  <si>
    <r>
      <rPr>
        <sz val="10"/>
        <rFont val="Arial MT"/>
        <family val="2"/>
      </rPr>
      <t>Cableado  LSCH  -  3  lineas  (1#12F  +  1#12N  + 1#12T) - (3 metros lineales)</t>
    </r>
  </si>
  <si>
    <t>Caja 4x4" metalica galvanizada con tapa suplemento</t>
  </si>
  <si>
    <t>Tuberia PVC 1/2" + accesorios )</t>
  </si>
  <si>
    <r>
      <rPr>
        <sz val="10"/>
        <rFont val="Arial MT"/>
        <family val="2"/>
      </rPr>
      <t>ml</t>
    </r>
  </si>
  <si>
    <r>
      <rPr>
        <sz val="10"/>
        <rFont val="Arial MT"/>
        <family val="2"/>
      </rPr>
      <t>Elementos   de   fijacion   e   instalacion   (chazos   + tornillos, otros)</t>
    </r>
  </si>
  <si>
    <t>Tuberia PVC 1/2 3 ml</t>
  </si>
  <si>
    <t>Toma doble según especificacion</t>
  </si>
  <si>
    <r>
      <rPr>
        <sz val="10"/>
        <rFont val="Arial MT"/>
        <family val="2"/>
      </rPr>
      <t>Kg</t>
    </r>
  </si>
  <si>
    <t>Cable (0,046x3,3)+accesorios(2x20gr)</t>
  </si>
  <si>
    <r>
      <rPr>
        <sz val="10"/>
        <rFont val="Arial MT"/>
        <family val="2"/>
      </rPr>
      <t>Electricista + auxiliar</t>
    </r>
  </si>
  <si>
    <t>SUBTOTAL TRANSPORTE+M.O</t>
  </si>
  <si>
    <r>
      <rPr>
        <b/>
        <sz val="10"/>
        <rFont val="Arial"/>
        <family val="2"/>
      </rPr>
      <t>TOTAL COSTO DIRECTO</t>
    </r>
  </si>
  <si>
    <t>Tuberia pvc 1/2" + accesorios (3 metros lineales)</t>
  </si>
  <si>
    <t>Caja Ratwelt</t>
  </si>
  <si>
    <r>
      <rPr>
        <sz val="10"/>
        <rFont val="Arial MT"/>
        <family val="2"/>
      </rPr>
      <t xml:space="preserve">Elementos de fijacion e instalacion (grapas, chazos
</t>
    </r>
    <r>
      <rPr>
        <sz val="10"/>
        <rFont val="Arial MT"/>
        <family val="2"/>
      </rPr>
      <t>+ tornillos, abrazaderas)</t>
    </r>
  </si>
  <si>
    <t>Construccion de salidas electricas para toma corrientes reguladas color naranja.incluye tendidod e tuberia PVC, cable de cobre No.3x12+12T ,libre de halogenos,aparato y todos los accesorios en general para su correcto funcionamiento.</t>
  </si>
  <si>
    <t>Tuberia PVC1/2" + accesorios (3 metros lineales)</t>
  </si>
  <si>
    <t>Caja Radwell</t>
  </si>
  <si>
    <t>Toma Doble Codelca P/T Clickme Naranja polo a tierra aislado</t>
  </si>
  <si>
    <r>
      <rPr>
        <sz val="10"/>
        <rFont val="Arial MT"/>
        <family val="2"/>
      </rPr>
      <t>Elementos   de   fijacion   e   instalacion   (grapas, chazos + tornillos, abrazaderas)</t>
    </r>
  </si>
  <si>
    <t>Tuberia PVC 1/2 3 ml+accesorios</t>
  </si>
  <si>
    <t>Jornal</t>
  </si>
  <si>
    <t xml:space="preserve">Cuadrilla elelctrica </t>
  </si>
  <si>
    <t>Luminaria emergencia salida 90 E  300X185/45 Sobreponer</t>
  </si>
  <si>
    <t>Cable No.3x14 AWG encauchetado</t>
  </si>
  <si>
    <t>Clavija con polo a tierra de caucho</t>
  </si>
  <si>
    <t>Kg</t>
  </si>
  <si>
    <t>Electricista + auxiliar</t>
  </si>
  <si>
    <r>
      <rPr>
        <b/>
        <sz val="10"/>
        <rFont val="Arial"/>
        <family val="2"/>
      </rPr>
      <t>ML</t>
    </r>
  </si>
  <si>
    <r>
      <rPr>
        <sz val="10"/>
        <rFont val="Arial MT"/>
        <family val="2"/>
      </rPr>
      <t>Herramienta menor  (3% / M.O)</t>
    </r>
  </si>
  <si>
    <r>
      <rPr>
        <sz val="10"/>
        <rFont val="Arial MT"/>
        <family val="2"/>
      </rPr>
      <t>Canaleta según especificacion</t>
    </r>
  </si>
  <si>
    <t>Accesorios</t>
  </si>
  <si>
    <r>
      <rPr>
        <sz val="10"/>
        <rFont val="Arial MT"/>
        <family val="2"/>
      </rPr>
      <t>Elementos de fijacion e instalacion (chazo + tornillo)</t>
    </r>
  </si>
  <si>
    <r>
      <rPr>
        <sz val="10"/>
        <rFont val="Arial MT"/>
        <family val="2"/>
      </rPr>
      <t>Transporte y traslado a sitio de obra</t>
    </r>
  </si>
  <si>
    <t>Toma sencilla con puerto USB</t>
  </si>
  <si>
    <t>Curva Conduit 1/2"</t>
  </si>
  <si>
    <t>Union</t>
  </si>
  <si>
    <t>Adaptador</t>
  </si>
  <si>
    <t>conectot</t>
  </si>
  <si>
    <t>Tuberia PVC 1/2" + accesorios 63 metros lineales)</t>
  </si>
  <si>
    <t>Caja 4x4" metalica galvanizadacon tapa suplementpo</t>
  </si>
  <si>
    <r>
      <rPr>
        <sz val="10"/>
        <rFont val="Arial MT"/>
        <family val="2"/>
      </rPr>
      <t>Cableado       según       especificacion       (3No.8F+ 1No.8N+1No.8)-(</t>
    </r>
    <r>
      <rPr>
        <sz val="10"/>
        <rFont val="Arial MT"/>
      </rPr>
      <t>776124/100)x4</t>
    </r>
  </si>
  <si>
    <t>3.62 </t>
  </si>
  <si>
    <t>7.24 </t>
  </si>
  <si>
    <t>Salida TV</t>
  </si>
  <si>
    <t>1.00 </t>
  </si>
  <si>
    <t>0.36 </t>
  </si>
  <si>
    <t>0.35 </t>
  </si>
  <si>
    <t>6.50 </t>
  </si>
  <si>
    <t>Tubo PVC Conduit  1/2" x 3 metros</t>
  </si>
  <si>
    <t xml:space="preserve">Caja PVC rectangular  103x60x45mm 2 salidas </t>
  </si>
  <si>
    <t>Union PVC Conduit de 1/2"</t>
  </si>
  <si>
    <t xml:space="preserve">Cable coaxial RG 6 Conect blanco </t>
  </si>
  <si>
    <r>
      <rPr>
        <sz val="10"/>
        <rFont val="Arial MT"/>
        <family val="2"/>
      </rPr>
      <t>Transporte y traslado a obra</t>
    </r>
  </si>
  <si>
    <t xml:space="preserve"> COSTO DIRECTO</t>
  </si>
  <si>
    <t>Suministro,transporte e instalacion  de panel LED 60X60,40 W,3600 LM,4000 K 100-277 Vmarca Prpton LED o smilar 25000 horas de vida util,IP 65,on-off.Con extendsion de cable encauchetado maxi,o 1.o  t y clavija 10-A con polo a tierra ,L aluminariacompleta deb cumplir las uutlimas disposiciones  de RETIE Y RETILAB,se debe entregae curva fotometrica certificada del fabricante.</t>
  </si>
  <si>
    <t>Luminaria panel  60x60 40W 3600 LM 4000K 100-277 V 25000 HORAS  DE VIDA UTILT5 LED</t>
  </si>
  <si>
    <t>LB</t>
  </si>
  <si>
    <t>Sistemas de fijacion según norma NSR-10/marco dry wall con moldura de aluminio blanco elelctrotastico</t>
  </si>
  <si>
    <t>Cable No.3x14 AWG encauchetdo</t>
  </si>
  <si>
    <t>Presna estopa</t>
  </si>
  <si>
    <t xml:space="preserve">ENTRE </t>
  </si>
  <si>
    <t>30000 Y 60000</t>
  </si>
  <si>
    <t>Suministro e instalacion de luminarias LED Deco Bolardo 10W MV 700lm 3000K Blanco para exteriores</t>
  </si>
  <si>
    <t>Luminaria según especificacion</t>
  </si>
  <si>
    <t>Suministro e instalacion de Reflector Led Solar con sensor 10 W Luz blanca para exteriores.</t>
  </si>
  <si>
    <t>Reflector según especificacion</t>
  </si>
  <si>
    <t>Tuberia PVC 1/2" + accesorios  metros lineales)</t>
  </si>
  <si>
    <r>
      <rPr>
        <sz val="10"/>
        <rFont val="Arial MT"/>
        <family val="2"/>
      </rPr>
      <t>Tablero según especificacion</t>
    </r>
  </si>
  <si>
    <t>Breakers de 1o 2x20,1 0 2x30</t>
  </si>
  <si>
    <r>
      <rPr>
        <sz val="10"/>
        <rFont val="Arial MT"/>
        <family val="2"/>
      </rPr>
      <t xml:space="preserve">Elementos   para   conexión   y   puesta   en   servicio
</t>
    </r>
    <r>
      <rPr>
        <sz val="10"/>
        <rFont val="Arial MT"/>
        <family val="2"/>
      </rPr>
      <t>(terminales de ojo, chazos, otros)</t>
    </r>
  </si>
  <si>
    <t>Tablero según especigicacion</t>
  </si>
  <si>
    <r>
      <rPr>
        <sz val="10"/>
        <rFont val="Arial MT"/>
        <family val="2"/>
      </rPr>
      <t>Face Plate docle</t>
    </r>
  </si>
  <si>
    <t>Conectores Jack</t>
  </si>
  <si>
    <r>
      <rPr>
        <sz val="10"/>
        <rFont val="Arial MT"/>
        <family val="2"/>
      </rPr>
      <t>Pacht Core 1.5 mts</t>
    </r>
  </si>
  <si>
    <r>
      <rPr>
        <sz val="10"/>
        <rFont val="Arial MT"/>
        <family val="2"/>
      </rPr>
      <t>Traslado a sitio de obra</t>
    </r>
  </si>
  <si>
    <r>
      <rPr>
        <sz val="10"/>
        <rFont val="Arial MT"/>
        <family val="2"/>
      </rPr>
      <t>Tecnico de sistemas + auxiliar</t>
    </r>
  </si>
  <si>
    <t>Suministro e instalacion de lamparas circualares en LED .Incluye instalacion elelctricay todos los elementos necesarios pára su correcto funcionamiento.</t>
  </si>
  <si>
    <t>herramienta menor</t>
  </si>
  <si>
    <r>
      <rPr>
        <sz val="10"/>
        <rFont val="Arial MT"/>
        <family val="2"/>
      </rPr>
      <t>Lampara según especificacion</t>
    </r>
  </si>
  <si>
    <t>Tuberia Conduit 1/2" + accesorios (3 metros lineales)</t>
  </si>
  <si>
    <r>
      <rPr>
        <sz val="10"/>
        <rFont val="Arial MT"/>
        <family val="2"/>
      </rPr>
      <t>Caja Ratwelt</t>
    </r>
  </si>
  <si>
    <r>
      <rPr>
        <sz val="10"/>
        <rFont val="Arial MT"/>
        <family val="2"/>
      </rPr>
      <t>Toma corriente LEVITON o equivalente</t>
    </r>
  </si>
  <si>
    <t>75000*50000=125,000X0,6 prestaciones</t>
  </si>
  <si>
    <t>Suministro e instalacion de interruptor sencillo conmutable</t>
  </si>
  <si>
    <r>
      <rPr>
        <sz val="10"/>
        <rFont val="Arial MT"/>
        <family val="2"/>
      </rPr>
      <t>Interruptor sencillo conmutable</t>
    </r>
  </si>
  <si>
    <t>Tuberia PVC conduit 1/2" + accesorios  metros lineales)</t>
  </si>
  <si>
    <t>Red de suministro de agua en tuberia PVC-P 1/2"RED 21.</t>
  </si>
  <si>
    <t>Herramienta menor  (5% / M.O)</t>
  </si>
  <si>
    <r>
      <rPr>
        <sz val="10"/>
        <rFont val="Arial MT"/>
        <family val="2"/>
      </rPr>
      <t>$                       -</t>
    </r>
  </si>
  <si>
    <r>
      <rPr>
        <sz val="10"/>
        <rFont val="Arial MT"/>
        <family val="2"/>
      </rPr>
      <t>Tuberia PVC-P 1/2"</t>
    </r>
  </si>
  <si>
    <t>Union pvc 1/2</t>
  </si>
  <si>
    <r>
      <rPr>
        <sz val="10"/>
        <rFont val="Arial MT"/>
        <family val="2"/>
      </rPr>
      <t>Soldadura + limpiador - 1/8 galon</t>
    </r>
  </si>
  <si>
    <r>
      <rPr>
        <sz val="10"/>
        <rFont val="Arial MT"/>
        <family val="2"/>
      </rPr>
      <t>Plomero + auxiliar</t>
    </r>
  </si>
  <si>
    <t>Llaves de control de  1/2",incluye caja registro con tapa</t>
  </si>
  <si>
    <t>Llave de control de 1/2" cierre rapido</t>
  </si>
  <si>
    <t>Cinta teflon</t>
  </si>
  <si>
    <t>Caja registros con tapa de 20x20 cms</t>
  </si>
  <si>
    <t>Silicona blanca anti hongos de 310 ml</t>
  </si>
  <si>
    <t>Tubo</t>
  </si>
  <si>
    <t>Adaptador macho de 1/2"</t>
  </si>
  <si>
    <t>Llave de control de 1/2"</t>
  </si>
  <si>
    <t>Suministro e instalacion de enchape pared en porcelanato  60*30,incluye pegacor cubriendo la zona completamente, asi como tambien del lleno en pegacor de toda la pieza ceramica.Boquilla anti humedad, anti hongos y mancha prematura.</t>
  </si>
  <si>
    <r>
      <rPr>
        <sz val="10"/>
        <rFont val="Arial MT"/>
        <family val="2"/>
      </rPr>
      <t>Ceramica según especificacion</t>
    </r>
  </si>
  <si>
    <r>
      <rPr>
        <sz val="10"/>
        <rFont val="Arial MT"/>
        <family val="2"/>
      </rPr>
      <t>m2</t>
    </r>
  </si>
  <si>
    <t>Pegacor o similar</t>
  </si>
  <si>
    <r>
      <rPr>
        <sz val="10"/>
        <rFont val="Arial MT"/>
        <family val="2"/>
      </rPr>
      <t>kg</t>
    </r>
  </si>
  <si>
    <t>Concolor Antimanchas es una boquilla epóxica de dos componentes (parte A y parte B) con desempeño mejorado. Clasificada como Clase RG Adhesivo reactivo para juntas según la norma EN 13888, y como Clase R2T Adhesivo reactivo mejorado con deslizamiento vertical nulo según la norma EN12004. La parte A del CONCOLOR® ANTIMANCHAS está constituida por una mezcla de resina epóxica, agregados silíceos y aditivos. La parte B está constituida por una mezcla de catalizadores de naturaleza orgánica con bajo impacto ambiental y riesgo reducido para los aplicadores.</t>
  </si>
  <si>
    <t>1 Kg</t>
  </si>
  <si>
    <r>
      <rPr>
        <sz val="10"/>
        <rFont val="Arial MT"/>
        <family val="2"/>
      </rPr>
      <t>Boquilla</t>
    </r>
  </si>
  <si>
    <t>Punto sanitario d=4" salidas lavamanos corridos .sanitarios</t>
  </si>
  <si>
    <t>Tuberia sanitaria PVC-S 3" (1 metros lineal)</t>
  </si>
  <si>
    <t>Sifon de 3"</t>
  </si>
  <si>
    <t>Tuberia sanitaria PVC-S 4" (1 metros lineal)</t>
  </si>
  <si>
    <t>Sifon de32"</t>
  </si>
  <si>
    <t>Suministro e instalacion tuberia PVC sanitaria 4".Incluye accesorios.</t>
  </si>
  <si>
    <t>Tuberia PVC-S 4"</t>
  </si>
  <si>
    <t>Union de 4"</t>
  </si>
  <si>
    <r>
      <rPr>
        <sz val="10"/>
        <rFont val="Arial MT"/>
        <family val="2"/>
      </rPr>
      <t>Und</t>
    </r>
  </si>
  <si>
    <t>SUBTOTAÑ</t>
  </si>
  <si>
    <t xml:space="preserve">Suministro e instalacion rejilla de piso en aluminio  3" x 2"  con Sosco Tradicional  - Ref. T-3"x2" Tipo Colrejillas o equivalente .			</t>
  </si>
  <si>
    <t>Rejilla de piso anti cucarachas con sosco 3x2"</t>
  </si>
  <si>
    <t xml:space="preserve">pegacor </t>
  </si>
  <si>
    <t>Bto.</t>
  </si>
  <si>
    <t>Rejilla de piso con sosco 3x2"</t>
  </si>
  <si>
    <t>Pegacor</t>
  </si>
  <si>
    <t xml:space="preserve">Retiro y re instalacion de barandas  de proteccion en vidrio 6 mm con sanblasting ,aluminio proyectamnte color natural. incluye herrajes en acero inoxidable , pomos, cierres, bisagras y gancho. </t>
  </si>
  <si>
    <r>
      <rPr>
        <sz val="10"/>
        <rFont val="Arial MT"/>
        <family val="2"/>
      </rPr>
      <t>Ventanero + auxiliar</t>
    </r>
  </si>
  <si>
    <t>Suministro e instalacion de meson corrido para lavamanos  en granito pulido de 2,5 metros de largo por 50 centimetos de ancho.</t>
  </si>
  <si>
    <t>Soportes en perfileria, angulo o equivalente</t>
  </si>
  <si>
    <r>
      <rPr>
        <sz val="10"/>
        <rFont val="Arial MT"/>
        <family val="2"/>
      </rPr>
      <t>Meson según especificacion</t>
    </r>
  </si>
  <si>
    <r>
      <rPr>
        <sz val="10"/>
        <rFont val="Arial MT"/>
        <family val="2"/>
      </rPr>
      <t>Elementos de fijacion (tornilleria + chazos)</t>
    </r>
  </si>
  <si>
    <t>OBJETO:  MANTENIMIENTO DE LA INFRAESTRUCTURA FISICA Y TECNOLOGICA DEL PALACIO DE JUSTICIA DE LETICIA - AMAZONAS</t>
  </si>
  <si>
    <t>Suministro e instalación tubulares en acero inoxidable  de 3 metros de largpo y diameytro 4 pulgadas,para soportar estructura en acero inoxidable y cubierta en policarbonato macizo para la zona de rampas de ingreso a plazoleta central.Unidad de Medida:MTS.Referencia:0933-088,Código de ERP:23746,Categoría:Calibre 10 (SCH 10),conexion:SOLDAR A TOPE,DiÁmetro:4",lÍnea:TUBERIA,marca:SMLESCO,material:	ACERO INOXIDABLE,nicho de mercado:COMERCIO,presion:	SCH 10,tipo de producto:	TUBERIA DE LÍNEA</t>
  </si>
  <si>
    <t xml:space="preserve">Caño Acero Inoxidable T316 Diametro 4.00 Mm X 1.00 X Metro. </t>
  </si>
  <si>
    <r>
      <t>Caño Acero Inoxidable T304 Diametro 4.00 Mm X 1.00 X Metro</t>
    </r>
    <r>
      <rPr>
        <sz val="11"/>
        <color rgb="FF474747"/>
        <rFont val="Arial"/>
        <family val="2"/>
      </rPr>
      <t>. $19.000.</t>
    </r>
  </si>
  <si>
    <r>
      <rPr>
        <sz val="10"/>
        <rFont val="Arial MT"/>
        <family val="2"/>
      </rPr>
      <t>Tornilleria y elementos de fijacion</t>
    </r>
  </si>
  <si>
    <t>Cuadrilla         para         trabajo         en         alturas (Oficial de obra + auxiliar)</t>
  </si>
  <si>
    <t>SUBTOTAL TRANSPORTE+M.O+mat.</t>
  </si>
  <si>
    <t>SUMINISTRO  E  INSTALACION SOPORTE  CUBIERTA  EN  ACERO INOXIDABLE en tuberia curva doble que se apoto entre tubulares de 4 pulgadas.</t>
  </si>
  <si>
    <t>Tuberia acero inoxidable 3 pulgadas T.316 por 3 metros para conectar entre porticos</t>
  </si>
  <si>
    <t>Soldadura MIC  0,8 MM</t>
  </si>
  <si>
    <t>Aseo permanente de la obra y limpieza .Entrega final de residuos a sitio autorizado.</t>
  </si>
  <si>
    <r>
      <rPr>
        <sz val="10"/>
        <rFont val="Arial MT"/>
        <family val="2"/>
      </rPr>
      <t>Insumos     de     aseo     (lonas,     bolsas,     escoba, recogedor, otros)</t>
    </r>
  </si>
  <si>
    <t>Elementos de aseo</t>
  </si>
  <si>
    <t>Disposicion final</t>
  </si>
  <si>
    <t>Ayudantes de construccion</t>
  </si>
  <si>
    <t>Suministro e instalacion de cocina integral con meson en Kuarzone/granito de 2,5 metros &amp; muebles en RH+Campana+estufa electrica 4 puestos.</t>
  </si>
  <si>
    <t>COCINA INTEGRAL CON MESON EN KUARZONE/GRANITO &amp; MUEBLES EN RH+CAMPANA+ESTUFA</t>
  </si>
  <si>
    <t xml:space="preserve">Accesorios de conexión </t>
  </si>
  <si>
    <t>Suministro e instalacion de cocina integral con meson en Kuarzone/granito de 2,5 metross  &amp; muebles en RH+Campana+estufa electrica 4 puestos.</t>
  </si>
  <si>
    <t>Instalador + auxiliar</t>
  </si>
  <si>
    <t>COSTP DIRECTO</t>
  </si>
  <si>
    <t>Suministro e instalacion lavaplatos TRAMONTINA con griferia y base en acero inoxidable.Mueble bajo color cromo.</t>
  </si>
  <si>
    <t>Lavaplatos según especificacion</t>
  </si>
  <si>
    <t>OBJETO: “CONSULTORÍA PARA LA ELABORACIÓN DE LOS ESTUDIOS Y DISEÑOS ORIENTADOS A LA MODERNIZACIÓN, ACTUALIZACIÓN TECNOLÓGICA E INTEGRACIÓN DEL SISTEMA DE DETECCIÓN DE INCENDIOS Y DE LA RED CONTRA INCENDIOS EN LAS SEDES JUDICIALES DE GACHETÁ Y GIRARDOT"</t>
  </si>
  <si>
    <t>ESTUDIO DE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</si>
</sst>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4" formatCode="_-&quot;$&quot;\ * #,##0.00_-;\-&quot;$&quot;\ * #,##0.00_-;_-&quot;$&quot;\ * &quot;-&quot;??_-;_-@_-"/>
    <numFmt numFmtId="43" formatCode="_-* #,##0.00_-;\-* #,##0.00_-;_-* &quot;-&quot;??_-;_-@_-"/>
    <numFmt numFmtId="164" formatCode="_(&quot;$&quot;* #,##0.00_);_(&quot;$&quot;* \(#,##0.00\);_(&quot;$&quot;* &quot;-&quot;??_);_(@_)"/>
    <numFmt numFmtId="165" formatCode="_(* #,##0.00_);_(* \(#,##0.00\);_(* &quot;-&quot;??_);_(@_)"/>
    <numFmt numFmtId="166" formatCode="\$\ #,##0.00"/>
    <numFmt numFmtId="167" formatCode="\$\ 0.00"/>
    <numFmt numFmtId="168" formatCode="0.000"/>
    <numFmt numFmtId="169" formatCode="0.0000"/>
    <numFmt numFmtId="170" formatCode="0.0"/>
    <numFmt numFmtId="171" formatCode="_-&quot;$&quot;\ * #,##0.0_-;\-&quot;$&quot;\ * #,##0.0_-;_-&quot;$&quot;\ * &quot;-&quot;?_-;_-@_-"/>
    <numFmt numFmtId="172" formatCode="_-&quot;$&quot;\ * #,##0_-;\-&quot;$&quot;\ * #,##0_-;_-&quot;$&quot;\ * &quot;-&quot;??_-;_-@_-"/>
    <numFmt numFmtId="173" formatCode="0.000%"/>
    <numFmt numFmtId="174" formatCode="_-* #,##0.00\ _€_-;\-* #,##0.00\ _€_-;_-* &quot;-&quot;??\ _€_-;_-@_-"/>
    <numFmt numFmtId="175" formatCode="#,##0.00_ ;\-#,##0.00\ "/>
    <numFmt numFmtId="176" formatCode="_(&quot;$&quot;\ * #,##0.00_);_(&quot;$&quot;\ * \(#,##0.00\);_(&quot;$&quot;\ * &quot;-&quot;??_);_(@_)"/>
    <numFmt numFmtId="177" formatCode="_(&quot;$&quot;\ * #,##0_);_(&quot;$&quot;\ * \(#,##0\);_(&quot;$&quot;\ * &quot;-&quot;??_);_(@_)"/>
    <numFmt numFmtId="178" formatCode="0.0000%"/>
    <numFmt numFmtId="179" formatCode="0.0%"/>
    <numFmt numFmtId="180" formatCode="\•@"/>
  </numFmts>
  <fonts count="67">
    <font>
      <sz val="10"/>
      <color rgb="FF000000"/>
      <name val="Times New Roman"/>
      <charset val="204"/>
    </font>
    <font>
      <sz val="11"/>
      <color theme="1"/>
      <name val="Calibri"/>
      <family val="2"/>
      <scheme val="minor"/>
    </font>
    <font>
      <b/>
      <sz val="10"/>
      <name val="Arial"/>
      <family val="2"/>
    </font>
    <font>
      <b/>
      <sz val="10"/>
      <color rgb="FF000000"/>
      <name val="Arial"/>
      <family val="2"/>
    </font>
    <font>
      <b/>
      <sz val="11"/>
      <name val="Arial"/>
      <family val="2"/>
    </font>
    <font>
      <sz val="10"/>
      <name val="Arial MT"/>
    </font>
    <font>
      <sz val="10"/>
      <color rgb="FF000000"/>
      <name val="Arial MT"/>
      <family val="2"/>
    </font>
    <font>
      <sz val="10"/>
      <name val="Arial MT"/>
      <family val="2"/>
    </font>
    <font>
      <sz val="10"/>
      <color rgb="FF000000"/>
      <name val="Times New Roman"/>
      <family val="1"/>
    </font>
    <font>
      <sz val="10"/>
      <name val="Arial"/>
      <family val="2"/>
    </font>
    <font>
      <sz val="10"/>
      <color rgb="FF000000"/>
      <name val="Times New Roman"/>
      <family val="1"/>
    </font>
    <font>
      <b/>
      <sz val="12"/>
      <name val="Arial"/>
      <family val="2"/>
    </font>
    <font>
      <sz val="10"/>
      <color theme="1"/>
      <name val="Calibri"/>
      <family val="2"/>
    </font>
    <font>
      <b/>
      <sz val="10"/>
      <color theme="1"/>
      <name val="Calibri"/>
      <family val="2"/>
    </font>
    <font>
      <sz val="8"/>
      <name val="Times New Roman"/>
      <family val="1"/>
    </font>
    <font>
      <sz val="10"/>
      <color rgb="FF000000"/>
      <name val="Georgia"/>
      <family val="1"/>
    </font>
    <font>
      <b/>
      <sz val="10"/>
      <color rgb="FF000000"/>
      <name val="Georgia"/>
      <family val="1"/>
    </font>
    <font>
      <sz val="11"/>
      <name val="Calibri"/>
      <family val="2"/>
    </font>
    <font>
      <sz val="11"/>
      <name val="Calibri"/>
      <family val="1"/>
    </font>
    <font>
      <sz val="11"/>
      <color rgb="FF000000"/>
      <name val="Calibri"/>
      <family val="2"/>
    </font>
    <font>
      <sz val="6"/>
      <name val="Arial MT"/>
    </font>
    <font>
      <sz val="11"/>
      <color rgb="FF474747"/>
      <name val="Arial"/>
      <family val="2"/>
    </font>
    <font>
      <b/>
      <sz val="11"/>
      <color rgb="FF767676"/>
      <name val="Arial"/>
      <family val="2"/>
    </font>
    <font>
      <b/>
      <sz val="10"/>
      <color rgb="FF333333"/>
      <name val="Arial"/>
      <family val="2"/>
    </font>
    <font>
      <sz val="12"/>
      <color rgb="FF212529"/>
      <name val="Arial"/>
      <family val="2"/>
    </font>
    <font>
      <sz val="9"/>
      <color rgb="FF000000"/>
      <name val="Arial"/>
      <family val="2"/>
    </font>
    <font>
      <b/>
      <sz val="10"/>
      <name val="Calibri"/>
      <family val="2"/>
    </font>
    <font>
      <b/>
      <sz val="23"/>
      <color rgb="FF192A3D"/>
      <name val="Arial"/>
      <family val="2"/>
    </font>
    <font>
      <b/>
      <sz val="8"/>
      <color rgb="FF000000"/>
      <name val="Arial"/>
      <family val="2"/>
    </font>
    <font>
      <sz val="14"/>
      <color rgb="FF000000"/>
      <name val="Times New Roman"/>
      <family val="1"/>
    </font>
    <font>
      <b/>
      <sz val="14"/>
      <color rgb="FF000000"/>
      <name val="Times New Roman"/>
      <family val="1"/>
    </font>
    <font>
      <sz val="8"/>
      <color rgb="FF000000"/>
      <name val="Arial"/>
      <family val="2"/>
    </font>
    <font>
      <b/>
      <sz val="10"/>
      <color rgb="FF000000"/>
      <name val="Verdana"/>
      <family val="2"/>
    </font>
    <font>
      <b/>
      <sz val="8"/>
      <color rgb="FF000000"/>
      <name val="Verdana"/>
      <family val="2"/>
    </font>
    <font>
      <sz val="1"/>
      <color rgb="FF000000"/>
      <name val="Arial"/>
      <family val="2"/>
    </font>
    <font>
      <b/>
      <sz val="11"/>
      <name val="Calibri"/>
      <family val="1"/>
    </font>
    <font>
      <b/>
      <sz val="10"/>
      <color rgb="FF000000"/>
      <name val="Times New Roman"/>
      <family val="1"/>
    </font>
    <font>
      <b/>
      <sz val="10"/>
      <color rgb="FF000000"/>
      <name val="Arial MT"/>
    </font>
    <font>
      <sz val="11"/>
      <color rgb="FF5E5E5E"/>
      <name val="Arial"/>
      <family val="2"/>
    </font>
    <font>
      <b/>
      <sz val="12"/>
      <color rgb="FF31374A"/>
      <name val="Open Sans"/>
      <family val="2"/>
    </font>
    <font>
      <sz val="10"/>
      <color rgb="FF222834"/>
      <name val="Open Sans"/>
      <family val="2"/>
    </font>
    <font>
      <b/>
      <sz val="10"/>
      <color rgb="FF000000"/>
      <name val="Calibri"/>
      <family val="2"/>
    </font>
    <font>
      <sz val="10"/>
      <color rgb="FF000000"/>
      <name val="Calibri"/>
      <family val="2"/>
    </font>
    <font>
      <sz val="10"/>
      <color rgb="FF000000"/>
      <name val="Arial"/>
      <family val="2"/>
    </font>
    <font>
      <sz val="11"/>
      <color rgb="FF000000"/>
      <name val="Times New Roman"/>
      <family val="1"/>
    </font>
    <font>
      <sz val="10"/>
      <color theme="1"/>
      <name val="Calibri"/>
      <family val="2"/>
      <scheme val="minor"/>
    </font>
    <font>
      <sz val="10"/>
      <color rgb="FF000000"/>
      <name val="Times New Roman"/>
      <family val="1"/>
    </font>
    <font>
      <b/>
      <sz val="11"/>
      <color theme="1"/>
      <name val="Calibri"/>
      <family val="2"/>
      <scheme val="minor"/>
    </font>
    <font>
      <b/>
      <sz val="12"/>
      <color theme="1"/>
      <name val="Arial Narrow"/>
      <family val="2"/>
    </font>
    <font>
      <sz val="12"/>
      <color theme="1"/>
      <name val="Arial Narrow"/>
      <family val="2"/>
    </font>
    <font>
      <b/>
      <sz val="12"/>
      <name val="Arial Narrow"/>
      <family val="2"/>
    </font>
    <font>
      <sz val="12"/>
      <name val="Arial Narrow"/>
      <family val="2"/>
    </font>
    <font>
      <b/>
      <sz val="16"/>
      <name val="Arial Narrow"/>
      <family val="2"/>
    </font>
    <font>
      <b/>
      <sz val="9"/>
      <color theme="1"/>
      <name val="Arial"/>
      <family val="2"/>
    </font>
    <font>
      <b/>
      <sz val="9"/>
      <color rgb="FF000000"/>
      <name val="Arial"/>
      <family val="2"/>
    </font>
    <font>
      <sz val="10"/>
      <color theme="1"/>
      <name val="Arial"/>
      <family val="2"/>
    </font>
    <font>
      <sz val="11"/>
      <color theme="1"/>
      <name val="Calibri"/>
      <family val="2"/>
      <scheme val="minor"/>
    </font>
    <font>
      <b/>
      <sz val="10"/>
      <color theme="1"/>
      <name val="Swis721 LtCn BT"/>
      <family val="2"/>
    </font>
    <font>
      <b/>
      <sz val="10"/>
      <color theme="0"/>
      <name val="Swis721 LtCn BT"/>
      <family val="2"/>
    </font>
    <font>
      <sz val="11"/>
      <color theme="1"/>
      <name val="Calibri"/>
      <family val="2"/>
    </font>
    <font>
      <b/>
      <sz val="10"/>
      <color rgb="FF000000"/>
      <name val="Swis721 LtCn BT"/>
      <family val="2"/>
    </font>
    <font>
      <sz val="10"/>
      <color rgb="FF000000"/>
      <name val="Swis721 LtCn BT"/>
      <family val="2"/>
    </font>
    <font>
      <b/>
      <sz val="11"/>
      <color theme="4"/>
      <name val="Calibri"/>
      <family val="2"/>
    </font>
    <font>
      <b/>
      <sz val="9"/>
      <color indexed="81"/>
      <name val="Tahoma"/>
      <family val="2"/>
    </font>
    <font>
      <sz val="9"/>
      <color indexed="81"/>
      <name val="Tahoma"/>
      <family val="2"/>
    </font>
    <font>
      <sz val="10"/>
      <color rgb="FF000000"/>
      <name val="Symbol"/>
      <family val="1"/>
      <charset val="2"/>
    </font>
    <font>
      <sz val="7"/>
      <color rgb="FF000000"/>
      <name val="Times New Roman"/>
      <family val="1"/>
    </font>
  </fonts>
  <fills count="23">
    <fill>
      <patternFill patternType="none"/>
    </fill>
    <fill>
      <patternFill patternType="gray125"/>
    </fill>
    <fill>
      <patternFill patternType="solid">
        <fgColor rgb="FFC0C0C0"/>
      </patternFill>
    </fill>
    <fill>
      <patternFill patternType="solid">
        <fgColor rgb="FFBEBEBE"/>
      </patternFill>
    </fill>
    <fill>
      <patternFill patternType="solid">
        <fgColor rgb="FFDDEBF7"/>
      </patternFill>
    </fill>
    <fill>
      <patternFill patternType="solid">
        <fgColor rgb="FFFFFF00"/>
        <bgColor indexed="64"/>
      </patternFill>
    </fill>
    <fill>
      <patternFill patternType="solid">
        <fgColor theme="0"/>
        <bgColor indexed="64"/>
      </patternFill>
    </fill>
    <fill>
      <patternFill patternType="solid">
        <fgColor rgb="FFFFFFFF"/>
        <bgColor rgb="FF000000"/>
      </patternFill>
    </fill>
    <fill>
      <patternFill patternType="solid">
        <fgColor theme="8" tint="0.79998168889431442"/>
        <bgColor indexed="64"/>
      </patternFill>
    </fill>
    <fill>
      <patternFill patternType="solid">
        <fgColor rgb="FFCCCCCC"/>
        <bgColor indexed="64"/>
      </patternFill>
    </fill>
    <fill>
      <patternFill patternType="solid">
        <fgColor rgb="FFFFFFFF"/>
        <bgColor indexed="64"/>
      </patternFill>
    </fill>
    <fill>
      <patternFill patternType="solid">
        <fgColor rgb="FFDAEEF3"/>
        <bgColor indexed="64"/>
      </patternFill>
    </fill>
    <fill>
      <patternFill patternType="solid">
        <fgColor rgb="FF006FC0"/>
      </patternFill>
    </fill>
    <fill>
      <patternFill patternType="solid">
        <fgColor rgb="FF00B0F0"/>
        <bgColor indexed="64"/>
      </patternFill>
    </fill>
    <fill>
      <patternFill patternType="solid">
        <fgColor rgb="FF92D050"/>
        <bgColor indexed="64"/>
      </patternFill>
    </fill>
    <fill>
      <patternFill patternType="solid">
        <fgColor theme="0" tint="-0.14999847407452621"/>
        <bgColor indexed="64"/>
      </patternFill>
    </fill>
    <fill>
      <patternFill patternType="solid">
        <fgColor rgb="FFF2F2F2"/>
        <bgColor indexed="64"/>
      </patternFill>
    </fill>
    <fill>
      <patternFill patternType="solid">
        <fgColor rgb="FF548135"/>
        <bgColor rgb="FF548135"/>
      </patternFill>
    </fill>
    <fill>
      <patternFill patternType="solid">
        <fgColor rgb="FFC5E0B3"/>
        <bgColor rgb="FFC5E0B3"/>
      </patternFill>
    </fill>
    <fill>
      <patternFill patternType="solid">
        <fgColor rgb="FFDEEAF6"/>
        <bgColor rgb="FFDEEAF6"/>
      </patternFill>
    </fill>
    <fill>
      <patternFill patternType="solid">
        <fgColor theme="0"/>
        <bgColor theme="0"/>
      </patternFill>
    </fill>
    <fill>
      <patternFill patternType="solid">
        <fgColor theme="6" tint="0.79998168889431442"/>
        <bgColor indexed="64"/>
      </patternFill>
    </fill>
    <fill>
      <patternFill patternType="solid">
        <fgColor theme="4" tint="0.79998168889431442"/>
        <bgColor indexed="64"/>
      </patternFill>
    </fill>
  </fills>
  <borders count="100">
    <border>
      <left/>
      <right/>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rgb="FF000000"/>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right style="thin">
        <color rgb="FF000000"/>
      </right>
      <top style="thin">
        <color indexed="64"/>
      </top>
      <bottom style="thin">
        <color indexed="64"/>
      </bottom>
      <diagonal/>
    </border>
    <border>
      <left style="thin">
        <color indexed="64"/>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indexed="64"/>
      </top>
      <bottom style="thin">
        <color rgb="FF000000"/>
      </bottom>
      <diagonal/>
    </border>
    <border>
      <left/>
      <right style="thin">
        <color rgb="FF000000"/>
      </right>
      <top style="thin">
        <color indexed="64"/>
      </top>
      <bottom style="thin">
        <color rgb="FF000000"/>
      </bottom>
      <diagonal/>
    </border>
    <border>
      <left/>
      <right style="thin">
        <color indexed="64"/>
      </right>
      <top style="thin">
        <color rgb="FF000000"/>
      </top>
      <bottom style="thin">
        <color rgb="FF000000"/>
      </bottom>
      <diagonal/>
    </border>
    <border>
      <left style="thin">
        <color rgb="FF000000"/>
      </left>
      <right/>
      <top/>
      <bottom/>
      <diagonal/>
    </border>
    <border>
      <left style="thin">
        <color indexed="64"/>
      </left>
      <right/>
      <top/>
      <bottom/>
      <diagonal/>
    </border>
    <border>
      <left/>
      <right style="thin">
        <color rgb="FF000000"/>
      </right>
      <top/>
      <bottom/>
      <diagonal/>
    </border>
    <border>
      <left style="thin">
        <color rgb="FF000000"/>
      </left>
      <right/>
      <top style="medium">
        <color indexed="64"/>
      </top>
      <bottom/>
      <diagonal/>
    </border>
    <border>
      <left style="medium">
        <color indexed="64"/>
      </left>
      <right/>
      <top/>
      <bottom/>
      <diagonal/>
    </border>
    <border>
      <left/>
      <right style="thin">
        <color rgb="FF000000"/>
      </right>
      <top style="medium">
        <color indexed="64"/>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hair">
        <color rgb="FF000000"/>
      </left>
      <right style="hair">
        <color rgb="FF000000"/>
      </right>
      <top/>
      <bottom/>
      <diagonal/>
    </border>
    <border>
      <left style="hair">
        <color rgb="FF000000"/>
      </left>
      <right/>
      <top/>
      <bottom/>
      <diagonal/>
    </border>
    <border>
      <left/>
      <right style="hair">
        <color rgb="FF000000"/>
      </right>
      <top/>
      <bottom/>
      <diagonal/>
    </border>
    <border>
      <left style="hair">
        <color rgb="FF000000"/>
      </left>
      <right style="hair">
        <color rgb="FF000000"/>
      </right>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bottom/>
      <diagonal/>
    </border>
    <border>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2">
    <xf numFmtId="0" fontId="0" fillId="0" borderId="0"/>
    <xf numFmtId="0" fontId="9" fillId="0" borderId="0"/>
    <xf numFmtId="44" fontId="10" fillId="0" borderId="0" applyFont="0" applyFill="0" applyBorder="0" applyAlignment="0" applyProtection="0"/>
    <xf numFmtId="9" fontId="10" fillId="0" borderId="0" applyFont="0" applyFill="0" applyBorder="0" applyAlignment="0" applyProtection="0"/>
    <xf numFmtId="0" fontId="9" fillId="0" borderId="0"/>
    <xf numFmtId="43" fontId="46" fillId="0" borderId="0" applyFont="0" applyFill="0" applyBorder="0" applyAlignment="0" applyProtection="0"/>
    <xf numFmtId="0" fontId="1" fillId="0" borderId="0"/>
    <xf numFmtId="9" fontId="1" fillId="0" borderId="0" applyFont="0" applyFill="0" applyBorder="0" applyAlignment="0" applyProtection="0"/>
    <xf numFmtId="0" fontId="9" fillId="0" borderId="0"/>
    <xf numFmtId="9" fontId="9" fillId="0" borderId="0" applyFont="0" applyFill="0" applyBorder="0" applyAlignment="0" applyProtection="0"/>
    <xf numFmtId="174" fontId="1" fillId="0" borderId="0" applyFont="0" applyFill="0" applyBorder="0" applyAlignment="0" applyProtection="0"/>
    <xf numFmtId="0" fontId="56" fillId="0" borderId="0"/>
  </cellStyleXfs>
  <cellXfs count="591">
    <xf numFmtId="0" fontId="0" fillId="0" borderId="0" xfId="0" applyAlignment="1">
      <alignment horizontal="left" vertical="top"/>
    </xf>
    <xf numFmtId="0" fontId="2" fillId="3" borderId="5" xfId="0" applyFont="1" applyFill="1" applyBorder="1" applyAlignment="1">
      <alignment horizontal="center" vertical="top" wrapText="1"/>
    </xf>
    <xf numFmtId="0" fontId="2" fillId="0" borderId="5" xfId="0" applyFont="1" applyBorder="1" applyAlignment="1">
      <alignment horizontal="center" vertical="center" wrapText="1"/>
    </xf>
    <xf numFmtId="0" fontId="4" fillId="2" borderId="5" xfId="0" applyFont="1" applyFill="1" applyBorder="1" applyAlignment="1">
      <alignment horizontal="center" vertical="top" wrapText="1"/>
    </xf>
    <xf numFmtId="0" fontId="4" fillId="2" borderId="5" xfId="0" applyFont="1" applyFill="1" applyBorder="1" applyAlignment="1">
      <alignment horizontal="left" vertical="top" wrapText="1" indent="4"/>
    </xf>
    <xf numFmtId="0" fontId="5" fillId="2" borderId="5" xfId="0" applyFont="1" applyFill="1" applyBorder="1" applyAlignment="1">
      <alignment horizontal="center" vertical="top" wrapText="1"/>
    </xf>
    <xf numFmtId="0" fontId="5" fillId="2" borderId="5" xfId="0" applyFont="1" applyFill="1" applyBorder="1" applyAlignment="1">
      <alignment horizontal="left" vertical="top" wrapText="1" indent="3"/>
    </xf>
    <xf numFmtId="0" fontId="5" fillId="0" borderId="5" xfId="0" applyFont="1" applyBorder="1" applyAlignment="1">
      <alignment horizontal="left" vertical="top" wrapText="1"/>
    </xf>
    <xf numFmtId="0" fontId="5" fillId="0" borderId="5" xfId="0" applyFont="1" applyBorder="1" applyAlignment="1">
      <alignment horizontal="center" vertical="top" wrapText="1"/>
    </xf>
    <xf numFmtId="9" fontId="6" fillId="0" borderId="5" xfId="0" applyNumberFormat="1" applyFont="1" applyBorder="1" applyAlignment="1">
      <alignment horizontal="center" vertical="top" shrinkToFit="1"/>
    </xf>
    <xf numFmtId="166" fontId="6" fillId="0" borderId="5" xfId="0" applyNumberFormat="1" applyFont="1" applyBorder="1" applyAlignment="1">
      <alignment horizontal="center" vertical="top" shrinkToFit="1"/>
    </xf>
    <xf numFmtId="167" fontId="6" fillId="0" borderId="5" xfId="0" applyNumberFormat="1" applyFont="1" applyBorder="1" applyAlignment="1">
      <alignment horizontal="left" vertical="top" shrinkToFit="1"/>
    </xf>
    <xf numFmtId="0" fontId="0" fillId="0" borderId="5" xfId="0" applyBorder="1" applyAlignment="1">
      <alignment horizontal="left" wrapText="1"/>
    </xf>
    <xf numFmtId="2" fontId="6" fillId="0" borderId="5" xfId="0" applyNumberFormat="1" applyFont="1" applyBorder="1" applyAlignment="1">
      <alignment horizontal="center" vertical="top" shrinkToFit="1"/>
    </xf>
    <xf numFmtId="166" fontId="6" fillId="0" borderId="5" xfId="0" applyNumberFormat="1" applyFont="1" applyBorder="1" applyAlignment="1">
      <alignment horizontal="left" vertical="top" shrinkToFit="1"/>
    </xf>
    <xf numFmtId="166" fontId="3" fillId="2" borderId="5" xfId="0" applyNumberFormat="1" applyFont="1" applyFill="1" applyBorder="1" applyAlignment="1">
      <alignment horizontal="left" vertical="top" shrinkToFit="1"/>
    </xf>
    <xf numFmtId="168" fontId="6" fillId="0" borderId="5" xfId="0" applyNumberFormat="1" applyFont="1" applyBorder="1" applyAlignment="1">
      <alignment horizontal="center" vertical="top" shrinkToFit="1"/>
    </xf>
    <xf numFmtId="167" fontId="6" fillId="0" borderId="5" xfId="0" applyNumberFormat="1" applyFont="1" applyBorder="1" applyAlignment="1">
      <alignment horizontal="center" vertical="top" shrinkToFit="1"/>
    </xf>
    <xf numFmtId="166" fontId="3" fillId="2" borderId="5" xfId="0" applyNumberFormat="1" applyFont="1" applyFill="1" applyBorder="1" applyAlignment="1">
      <alignment horizontal="center" vertical="top" shrinkToFit="1"/>
    </xf>
    <xf numFmtId="0" fontId="2" fillId="0" borderId="5" xfId="0" applyFont="1" applyBorder="1" applyAlignment="1">
      <alignment horizontal="center" vertical="top" wrapText="1"/>
    </xf>
    <xf numFmtId="0" fontId="5" fillId="2" borderId="5" xfId="0" applyFont="1" applyFill="1" applyBorder="1" applyAlignment="1">
      <alignment horizontal="left" vertical="top" wrapText="1" indent="4"/>
    </xf>
    <xf numFmtId="166" fontId="6" fillId="5" borderId="5" xfId="0" applyNumberFormat="1" applyFont="1" applyFill="1" applyBorder="1" applyAlignment="1">
      <alignment horizontal="center" vertical="top" shrinkToFit="1"/>
    </xf>
    <xf numFmtId="166" fontId="6" fillId="5" borderId="5" xfId="0" applyNumberFormat="1" applyFont="1" applyFill="1" applyBorder="1" applyAlignment="1">
      <alignment horizontal="left" vertical="top" shrinkToFit="1"/>
    </xf>
    <xf numFmtId="9" fontId="0" fillId="0" borderId="5" xfId="0" applyNumberFormat="1" applyBorder="1" applyAlignment="1">
      <alignment horizontal="left" wrapText="1"/>
    </xf>
    <xf numFmtId="166" fontId="6" fillId="0" borderId="5" xfId="0" applyNumberFormat="1" applyFont="1" applyBorder="1" applyAlignment="1">
      <alignment horizontal="right" vertical="top" shrinkToFit="1"/>
    </xf>
    <xf numFmtId="0" fontId="0" fillId="0" borderId="0" xfId="0" applyAlignment="1">
      <alignment horizontal="right" vertical="top" shrinkToFit="1"/>
    </xf>
    <xf numFmtId="167" fontId="6" fillId="0" borderId="5" xfId="0" applyNumberFormat="1" applyFont="1" applyBorder="1" applyAlignment="1">
      <alignment horizontal="right" vertical="top" shrinkToFit="1"/>
    </xf>
    <xf numFmtId="166" fontId="3" fillId="2" borderId="5" xfId="0" applyNumberFormat="1" applyFont="1" applyFill="1" applyBorder="1" applyAlignment="1">
      <alignment horizontal="right" vertical="top" shrinkToFit="1"/>
    </xf>
    <xf numFmtId="0" fontId="7" fillId="0" borderId="5" xfId="0" applyFont="1" applyBorder="1" applyAlignment="1">
      <alignment horizontal="center" vertical="top" wrapText="1"/>
    </xf>
    <xf numFmtId="0" fontId="8" fillId="0" borderId="5" xfId="0" applyFont="1" applyBorder="1" applyAlignment="1">
      <alignment horizontal="left" wrapText="1"/>
    </xf>
    <xf numFmtId="166" fontId="0" fillId="0" borderId="5" xfId="0" applyNumberFormat="1" applyBorder="1" applyAlignment="1">
      <alignment horizontal="left" wrapText="1"/>
    </xf>
    <xf numFmtId="169" fontId="6" fillId="0" borderId="5" xfId="0" applyNumberFormat="1" applyFont="1" applyBorder="1" applyAlignment="1">
      <alignment horizontal="center" vertical="top" shrinkToFit="1"/>
    </xf>
    <xf numFmtId="9" fontId="6" fillId="0" borderId="5" xfId="3" applyFont="1" applyFill="1" applyBorder="1" applyAlignment="1">
      <alignment horizontal="center" vertical="top" shrinkToFit="1"/>
    </xf>
    <xf numFmtId="166" fontId="6" fillId="6" borderId="5" xfId="0" applyNumberFormat="1" applyFont="1" applyFill="1" applyBorder="1" applyAlignment="1">
      <alignment horizontal="center" vertical="top" shrinkToFit="1"/>
    </xf>
    <xf numFmtId="0" fontId="13" fillId="0" borderId="10" xfId="0" applyFont="1" applyBorder="1" applyAlignment="1">
      <alignment horizontal="center" vertical="center" wrapText="1"/>
    </xf>
    <xf numFmtId="0" fontId="13"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5" fillId="0" borderId="8" xfId="0" applyFont="1" applyBorder="1" applyAlignment="1">
      <alignment horizontal="left" vertical="top" wrapText="1"/>
    </xf>
    <xf numFmtId="0" fontId="2" fillId="3" borderId="6" xfId="0" applyFont="1" applyFill="1" applyBorder="1" applyAlignment="1">
      <alignment horizontal="center" vertical="top" wrapText="1"/>
    </xf>
    <xf numFmtId="0" fontId="2" fillId="2" borderId="6" xfId="0" applyFont="1" applyFill="1" applyBorder="1" applyAlignment="1">
      <alignment horizontal="left" vertical="top" wrapText="1"/>
    </xf>
    <xf numFmtId="0" fontId="2" fillId="2" borderId="7" xfId="0" applyFont="1" applyFill="1" applyBorder="1" applyAlignment="1">
      <alignment horizontal="left" vertical="top" wrapText="1"/>
    </xf>
    <xf numFmtId="0" fontId="2" fillId="2" borderId="8" xfId="0" applyFont="1" applyFill="1" applyBorder="1" applyAlignment="1">
      <alignment horizontal="left" vertical="top" wrapText="1"/>
    </xf>
    <xf numFmtId="0" fontId="0" fillId="0" borderId="6" xfId="0" applyBorder="1" applyAlignment="1">
      <alignment horizontal="left" wrapText="1"/>
    </xf>
    <xf numFmtId="0" fontId="0" fillId="0" borderId="8" xfId="0" applyBorder="1" applyAlignment="1">
      <alignment horizontal="left" wrapText="1"/>
    </xf>
    <xf numFmtId="0" fontId="2" fillId="0" borderId="6" xfId="0" applyFont="1" applyBorder="1" applyAlignment="1">
      <alignment horizontal="right" vertical="top" wrapText="1"/>
    </xf>
    <xf numFmtId="0" fontId="2" fillId="0" borderId="7" xfId="0" applyFont="1" applyBorder="1" applyAlignment="1">
      <alignment horizontal="right" vertical="top" wrapText="1"/>
    </xf>
    <xf numFmtId="0" fontId="5" fillId="0" borderId="6" xfId="0" applyFont="1" applyBorder="1" applyAlignment="1">
      <alignment horizontal="left" vertical="top" wrapText="1"/>
    </xf>
    <xf numFmtId="2" fontId="3" fillId="0" borderId="6" xfId="0" applyNumberFormat="1" applyFont="1" applyBorder="1" applyAlignment="1">
      <alignment horizontal="center" vertical="top" shrinkToFit="1"/>
    </xf>
    <xf numFmtId="0" fontId="2" fillId="2" borderId="3" xfId="0" applyFont="1" applyFill="1" applyBorder="1" applyAlignment="1">
      <alignment horizontal="center" vertical="top" wrapText="1"/>
    </xf>
    <xf numFmtId="0" fontId="2" fillId="2" borderId="11"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6" xfId="0" applyFont="1" applyFill="1" applyBorder="1" applyAlignment="1">
      <alignment vertical="top" wrapText="1"/>
    </xf>
    <xf numFmtId="0" fontId="2" fillId="2" borderId="7" xfId="0" applyFont="1" applyFill="1" applyBorder="1" applyAlignment="1">
      <alignment vertical="top" wrapText="1"/>
    </xf>
    <xf numFmtId="0" fontId="2" fillId="2" borderId="8" xfId="0" applyFont="1" applyFill="1" applyBorder="1" applyAlignment="1">
      <alignment vertical="top" wrapText="1"/>
    </xf>
    <xf numFmtId="0" fontId="2" fillId="2" borderId="26" xfId="0" applyFont="1" applyFill="1" applyBorder="1" applyAlignment="1">
      <alignment horizontal="center" vertical="top" wrapText="1"/>
    </xf>
    <xf numFmtId="0" fontId="2" fillId="2" borderId="14" xfId="0" applyFont="1" applyFill="1" applyBorder="1" applyAlignment="1">
      <alignment horizontal="center" vertical="top" wrapText="1"/>
    </xf>
    <xf numFmtId="0" fontId="17" fillId="0" borderId="5" xfId="0" applyFont="1" applyBorder="1" applyAlignment="1">
      <alignment horizontal="center" vertical="top" wrapText="1"/>
    </xf>
    <xf numFmtId="2" fontId="19" fillId="0" borderId="5" xfId="0" applyNumberFormat="1" applyFont="1" applyBorder="1" applyAlignment="1">
      <alignment horizontal="center" vertical="top" shrinkToFit="1"/>
    </xf>
    <xf numFmtId="166" fontId="19" fillId="0" borderId="8" xfId="0" applyNumberFormat="1" applyFont="1" applyBorder="1" applyAlignment="1">
      <alignment vertical="top" shrinkToFit="1"/>
    </xf>
    <xf numFmtId="2" fontId="19" fillId="0" borderId="5" xfId="0" applyNumberFormat="1" applyFont="1" applyBorder="1" applyAlignment="1">
      <alignment horizontal="center" shrinkToFit="1"/>
    </xf>
    <xf numFmtId="0" fontId="2" fillId="0" borderId="6" xfId="0" applyFont="1" applyBorder="1" applyAlignment="1">
      <alignment vertical="top" wrapText="1"/>
    </xf>
    <xf numFmtId="0" fontId="2" fillId="0" borderId="7" xfId="0" applyFont="1" applyBorder="1" applyAlignment="1">
      <alignment vertical="top" wrapText="1"/>
    </xf>
    <xf numFmtId="0" fontId="5" fillId="0" borderId="5" xfId="0" applyFont="1" applyBorder="1" applyAlignment="1">
      <alignment horizontal="right" vertical="top" wrapText="1"/>
    </xf>
    <xf numFmtId="166" fontId="3" fillId="2" borderId="29" xfId="0" applyNumberFormat="1" applyFont="1" applyFill="1" applyBorder="1" applyAlignment="1">
      <alignment horizontal="right" vertical="top" shrinkToFit="1"/>
    </xf>
    <xf numFmtId="0" fontId="2" fillId="2" borderId="4" xfId="0" applyFont="1" applyFill="1" applyBorder="1" applyAlignment="1">
      <alignment horizontal="left" vertical="top" wrapText="1"/>
    </xf>
    <xf numFmtId="166" fontId="3" fillId="2" borderId="22" xfId="0" applyNumberFormat="1" applyFont="1" applyFill="1" applyBorder="1" applyAlignment="1">
      <alignment horizontal="right" vertical="top" shrinkToFit="1"/>
    </xf>
    <xf numFmtId="0" fontId="5" fillId="2" borderId="5" xfId="0" applyFont="1" applyFill="1" applyBorder="1" applyAlignment="1">
      <alignment horizontal="right" vertical="top" wrapText="1" indent="3"/>
    </xf>
    <xf numFmtId="167" fontId="5" fillId="0" borderId="5" xfId="0" applyNumberFormat="1" applyFont="1" applyBorder="1" applyAlignment="1">
      <alignment horizontal="right" vertical="top" wrapText="1"/>
    </xf>
    <xf numFmtId="166" fontId="5" fillId="0" borderId="5" xfId="0" applyNumberFormat="1" applyFont="1" applyBorder="1" applyAlignment="1">
      <alignment horizontal="right" vertical="top" wrapText="1"/>
    </xf>
    <xf numFmtId="166" fontId="6" fillId="6" borderId="5" xfId="0" applyNumberFormat="1" applyFont="1" applyFill="1" applyBorder="1" applyAlignment="1">
      <alignment horizontal="right" vertical="top" shrinkToFit="1"/>
    </xf>
    <xf numFmtId="4" fontId="5" fillId="0" borderId="5" xfId="0" applyNumberFormat="1" applyFont="1" applyBorder="1" applyAlignment="1">
      <alignment horizontal="right" vertical="top" wrapText="1"/>
    </xf>
    <xf numFmtId="0" fontId="13" fillId="6" borderId="10" xfId="0" applyFont="1" applyFill="1" applyBorder="1" applyAlignment="1">
      <alignment horizontal="center" vertical="center" wrapText="1"/>
    </xf>
    <xf numFmtId="2" fontId="6" fillId="0" borderId="5" xfId="0" quotePrefix="1" applyNumberFormat="1" applyFont="1" applyBorder="1" applyAlignment="1">
      <alignment horizontal="center" vertical="top" shrinkToFit="1"/>
    </xf>
    <xf numFmtId="4" fontId="3" fillId="2" borderId="5" xfId="0" applyNumberFormat="1" applyFont="1" applyFill="1" applyBorder="1" applyAlignment="1">
      <alignment horizontal="right" vertical="top" shrinkToFit="1"/>
    </xf>
    <xf numFmtId="0" fontId="13" fillId="8" borderId="10" xfId="0" applyFont="1" applyFill="1" applyBorder="1" applyAlignment="1">
      <alignment wrapText="1"/>
    </xf>
    <xf numFmtId="0" fontId="13" fillId="8" borderId="10" xfId="0" applyFont="1" applyFill="1" applyBorder="1" applyAlignment="1">
      <alignment horizontal="center" vertical="center" wrapText="1"/>
    </xf>
    <xf numFmtId="44" fontId="13" fillId="8" borderId="10" xfId="2" applyFont="1" applyFill="1" applyBorder="1" applyAlignment="1">
      <alignment horizontal="center" vertical="center" wrapText="1"/>
    </xf>
    <xf numFmtId="0" fontId="12" fillId="8" borderId="10" xfId="0" applyFont="1" applyFill="1" applyBorder="1" applyAlignment="1">
      <alignment horizontal="center" vertical="center" wrapText="1"/>
    </xf>
    <xf numFmtId="44" fontId="6" fillId="0" borderId="5" xfId="2" applyFont="1" applyFill="1" applyBorder="1" applyAlignment="1">
      <alignment horizontal="center" vertical="top" shrinkToFit="1"/>
    </xf>
    <xf numFmtId="44" fontId="12" fillId="0" borderId="10" xfId="2" applyFont="1" applyBorder="1" applyAlignment="1">
      <alignment horizontal="center" vertical="center" wrapText="1"/>
    </xf>
    <xf numFmtId="0" fontId="23" fillId="0" borderId="0" xfId="0" applyFont="1" applyAlignment="1">
      <alignment horizontal="left" vertical="center" wrapText="1"/>
    </xf>
    <xf numFmtId="0" fontId="24" fillId="0" borderId="0" xfId="0" applyFont="1" applyAlignment="1">
      <alignment horizontal="left" vertical="center" wrapText="1"/>
    </xf>
    <xf numFmtId="0" fontId="22" fillId="0" borderId="0" xfId="0" applyFont="1" applyAlignment="1">
      <alignment horizontal="left" vertical="top"/>
    </xf>
    <xf numFmtId="44" fontId="6" fillId="0" borderId="5" xfId="2" applyFont="1" applyFill="1" applyBorder="1" applyAlignment="1">
      <alignment horizontal="right" vertical="top" shrinkToFit="1"/>
    </xf>
    <xf numFmtId="0" fontId="8" fillId="0" borderId="0" xfId="0" applyFont="1" applyAlignment="1">
      <alignment horizontal="left" vertical="top"/>
    </xf>
    <xf numFmtId="0" fontId="0" fillId="9" borderId="0" xfId="0" applyFill="1" applyAlignment="1">
      <alignment horizontal="left" vertical="top"/>
    </xf>
    <xf numFmtId="0" fontId="25" fillId="10" borderId="0" xfId="0" applyFont="1" applyFill="1" applyAlignment="1">
      <alignment horizontal="left" vertical="center" wrapText="1"/>
    </xf>
    <xf numFmtId="0" fontId="25" fillId="10" borderId="0" xfId="0" applyFont="1" applyFill="1" applyAlignment="1">
      <alignment horizontal="center" vertical="center" wrapText="1"/>
    </xf>
    <xf numFmtId="0" fontId="25" fillId="10" borderId="0" xfId="0" applyFont="1" applyFill="1" applyAlignment="1">
      <alignment horizontal="right" vertical="center" wrapText="1"/>
    </xf>
    <xf numFmtId="0" fontId="0" fillId="0" borderId="5" xfId="0" applyBorder="1" applyAlignment="1">
      <alignment horizontal="right" wrapText="1"/>
    </xf>
    <xf numFmtId="44" fontId="5" fillId="2" borderId="5" xfId="2" applyFont="1" applyFill="1" applyBorder="1" applyAlignment="1">
      <alignment horizontal="right" vertical="top" wrapText="1" indent="3"/>
    </xf>
    <xf numFmtId="0" fontId="26" fillId="8" borderId="10" xfId="0" applyFont="1" applyFill="1" applyBorder="1" applyAlignment="1">
      <alignment wrapText="1"/>
    </xf>
    <xf numFmtId="0" fontId="26" fillId="8" borderId="10" xfId="0" applyFont="1" applyFill="1" applyBorder="1" applyAlignment="1">
      <alignment horizontal="center" vertical="center" wrapText="1"/>
    </xf>
    <xf numFmtId="0" fontId="26" fillId="0" borderId="10" xfId="0" applyFont="1" applyBorder="1" applyAlignment="1">
      <alignment horizontal="center" vertical="center" wrapText="1"/>
    </xf>
    <xf numFmtId="0" fontId="27" fillId="0" borderId="0" xfId="0" applyFont="1" applyAlignment="1">
      <alignment horizontal="left" vertical="center" wrapText="1"/>
    </xf>
    <xf numFmtId="0" fontId="0" fillId="0" borderId="7" xfId="0" applyBorder="1" applyAlignment="1">
      <alignment horizontal="left" wrapText="1"/>
    </xf>
    <xf numFmtId="0" fontId="16" fillId="0" borderId="1" xfId="0" applyFont="1" applyBorder="1" applyAlignment="1">
      <alignment horizontal="center" vertical="top"/>
    </xf>
    <xf numFmtId="0" fontId="30" fillId="0" borderId="0" xfId="0" applyFont="1" applyAlignment="1">
      <alignment horizontal="left" vertical="center" wrapText="1"/>
    </xf>
    <xf numFmtId="0" fontId="31" fillId="0" borderId="0" xfId="0" applyFont="1" applyAlignment="1">
      <alignment horizontal="left" vertical="center" wrapText="1"/>
    </xf>
    <xf numFmtId="0" fontId="28" fillId="0" borderId="0" xfId="0" applyFont="1" applyAlignment="1">
      <alignment horizontal="left" vertical="center" wrapText="1"/>
    </xf>
    <xf numFmtId="0" fontId="31" fillId="0" borderId="37" xfId="0" applyFont="1" applyBorder="1" applyAlignment="1">
      <alignment horizontal="left" vertical="center" wrapText="1"/>
    </xf>
    <xf numFmtId="0" fontId="28" fillId="0" borderId="0" xfId="0" applyFont="1" applyAlignment="1">
      <alignment horizontal="center" vertical="center"/>
    </xf>
    <xf numFmtId="8" fontId="31" fillId="0" borderId="0" xfId="0" applyNumberFormat="1" applyFont="1" applyAlignment="1">
      <alignment horizontal="right" vertical="center"/>
    </xf>
    <xf numFmtId="0" fontId="29" fillId="0" borderId="0" xfId="0" applyFont="1" applyAlignment="1">
      <alignment horizontal="left" vertical="center" wrapText="1"/>
    </xf>
    <xf numFmtId="0" fontId="28" fillId="0" borderId="30" xfId="0" applyFont="1" applyBorder="1" applyAlignment="1">
      <alignment horizontal="left" vertical="center" wrapText="1"/>
    </xf>
    <xf numFmtId="0" fontId="28" fillId="0" borderId="0" xfId="0" applyFont="1" applyAlignment="1">
      <alignment horizontal="right" vertical="center"/>
    </xf>
    <xf numFmtId="0" fontId="28" fillId="0" borderId="37" xfId="0" applyFont="1" applyBorder="1" applyAlignment="1">
      <alignment horizontal="right" vertical="center"/>
    </xf>
    <xf numFmtId="0" fontId="34" fillId="0" borderId="0" xfId="0" applyFont="1" applyAlignment="1">
      <alignment horizontal="left" vertical="center" wrapText="1"/>
    </xf>
    <xf numFmtId="0" fontId="31" fillId="0" borderId="0" xfId="0" applyFont="1" applyAlignment="1">
      <alignment horizontal="left" vertical="center"/>
    </xf>
    <xf numFmtId="0" fontId="31" fillId="0" borderId="0" xfId="0" applyFont="1" applyAlignment="1">
      <alignment horizontal="center" vertical="center"/>
    </xf>
    <xf numFmtId="0" fontId="31" fillId="0" borderId="37" xfId="0" applyFont="1" applyBorder="1" applyAlignment="1">
      <alignment horizontal="right" vertical="center" indent="2"/>
    </xf>
    <xf numFmtId="4" fontId="31" fillId="0" borderId="37" xfId="0" applyNumberFormat="1" applyFont="1" applyBorder="1" applyAlignment="1">
      <alignment horizontal="right" vertical="center" indent="2"/>
    </xf>
    <xf numFmtId="4" fontId="28" fillId="0" borderId="0" xfId="0" applyNumberFormat="1" applyFont="1" applyAlignment="1">
      <alignment horizontal="right" vertical="center"/>
    </xf>
    <xf numFmtId="0" fontId="31" fillId="0" borderId="0" xfId="0" applyFont="1" applyAlignment="1">
      <alignment horizontal="right" vertical="center" indent="2"/>
    </xf>
    <xf numFmtId="4" fontId="31" fillId="0" borderId="0" xfId="0" applyNumberFormat="1" applyFont="1" applyAlignment="1">
      <alignment horizontal="right" vertical="center" indent="2"/>
    </xf>
    <xf numFmtId="0" fontId="31" fillId="0" borderId="37" xfId="0" applyFont="1" applyBorder="1" applyAlignment="1">
      <alignment horizontal="left" vertical="top"/>
    </xf>
    <xf numFmtId="0" fontId="31" fillId="0" borderId="37" xfId="0" applyFont="1" applyBorder="1" applyAlignment="1">
      <alignment horizontal="center" vertical="center"/>
    </xf>
    <xf numFmtId="0" fontId="31" fillId="0" borderId="37" xfId="0" applyFont="1" applyBorder="1" applyAlignment="1">
      <alignment horizontal="right" vertical="center"/>
    </xf>
    <xf numFmtId="4" fontId="31" fillId="0" borderId="37" xfId="0" applyNumberFormat="1" applyFont="1" applyBorder="1" applyAlignment="1">
      <alignment horizontal="right" vertical="center"/>
    </xf>
    <xf numFmtId="4" fontId="31" fillId="0" borderId="0" xfId="0" applyNumberFormat="1" applyFont="1" applyAlignment="1">
      <alignment horizontal="right" vertical="center"/>
    </xf>
    <xf numFmtId="166" fontId="19" fillId="0" borderId="5" xfId="0" applyNumberFormat="1" applyFont="1" applyBorder="1" applyAlignment="1">
      <alignment horizontal="right" vertical="top" shrinkToFit="1"/>
    </xf>
    <xf numFmtId="44" fontId="19" fillId="0" borderId="5" xfId="2" applyFont="1" applyBorder="1" applyAlignment="1">
      <alignment horizontal="right" vertical="top" shrinkToFit="1"/>
    </xf>
    <xf numFmtId="44" fontId="19" fillId="0" borderId="5" xfId="2" applyFont="1" applyBorder="1" applyAlignment="1">
      <alignment horizontal="center" vertical="top" shrinkToFit="1"/>
    </xf>
    <xf numFmtId="0" fontId="36" fillId="0" borderId="8" xfId="0" applyFont="1" applyBorder="1" applyAlignment="1">
      <alignment horizontal="center" vertical="center" wrapText="1"/>
    </xf>
    <xf numFmtId="0" fontId="4" fillId="2" borderId="42" xfId="0" applyFont="1" applyFill="1" applyBorder="1" applyAlignment="1">
      <alignment horizontal="center" vertical="top" wrapText="1"/>
    </xf>
    <xf numFmtId="0" fontId="18" fillId="0" borderId="5" xfId="0" applyFont="1" applyBorder="1" applyAlignment="1">
      <alignment horizontal="center" vertical="top" wrapText="1"/>
    </xf>
    <xf numFmtId="166" fontId="37" fillId="0" borderId="5" xfId="0" applyNumberFormat="1" applyFont="1" applyBorder="1" applyAlignment="1">
      <alignment horizontal="right" vertical="top" shrinkToFit="1"/>
    </xf>
    <xf numFmtId="44" fontId="5" fillId="0" borderId="5" xfId="0" applyNumberFormat="1" applyFont="1" applyBorder="1" applyAlignment="1">
      <alignment horizontal="left" vertical="top" wrapText="1"/>
    </xf>
    <xf numFmtId="0" fontId="22" fillId="0" borderId="0" xfId="0" applyFont="1" applyAlignment="1">
      <alignment horizontal="left" vertical="center" wrapText="1"/>
    </xf>
    <xf numFmtId="0" fontId="38" fillId="0" borderId="0" xfId="0" applyFont="1" applyAlignment="1">
      <alignment horizontal="left" vertical="center" wrapText="1"/>
    </xf>
    <xf numFmtId="0" fontId="39" fillId="0" borderId="37" xfId="0" applyFont="1" applyBorder="1" applyAlignment="1">
      <alignment horizontal="left" vertical="center" wrapText="1"/>
    </xf>
    <xf numFmtId="2" fontId="3" fillId="0" borderId="8" xfId="0" applyNumberFormat="1" applyFont="1" applyBorder="1" applyAlignment="1">
      <alignment vertical="center" shrinkToFit="1"/>
    </xf>
    <xf numFmtId="0" fontId="4" fillId="2" borderId="42" xfId="0" applyFont="1" applyFill="1" applyBorder="1" applyAlignment="1">
      <alignment horizontal="left" vertical="top" wrapText="1" indent="4"/>
    </xf>
    <xf numFmtId="0" fontId="4" fillId="2" borderId="5" xfId="0" applyFont="1" applyFill="1" applyBorder="1" applyAlignment="1">
      <alignment horizontal="left" vertical="top" wrapText="1"/>
    </xf>
    <xf numFmtId="0" fontId="4" fillId="2" borderId="6" xfId="0" applyFont="1" applyFill="1" applyBorder="1" applyAlignment="1">
      <alignment vertical="top" wrapText="1"/>
    </xf>
    <xf numFmtId="0" fontId="4" fillId="2" borderId="8" xfId="0" applyFont="1" applyFill="1" applyBorder="1" applyAlignment="1">
      <alignment vertical="top" wrapText="1"/>
    </xf>
    <xf numFmtId="20" fontId="40" fillId="0" borderId="0" xfId="0" applyNumberFormat="1" applyFont="1" applyAlignment="1">
      <alignment horizontal="left" vertical="center" wrapText="1" indent="1"/>
    </xf>
    <xf numFmtId="0" fontId="40" fillId="0" borderId="0" xfId="0" applyFont="1" applyAlignment="1">
      <alignment horizontal="left" vertical="center" wrapText="1" indent="1"/>
    </xf>
    <xf numFmtId="0" fontId="2" fillId="0" borderId="6" xfId="0" applyFont="1" applyBorder="1" applyAlignment="1">
      <alignment horizontal="center" vertical="center" wrapText="1"/>
    </xf>
    <xf numFmtId="170" fontId="2" fillId="0" borderId="22" xfId="0" applyNumberFormat="1" applyFont="1" applyBorder="1" applyAlignment="1">
      <alignment horizontal="center" vertical="center" wrapText="1"/>
    </xf>
    <xf numFmtId="0" fontId="2" fillId="3" borderId="22" xfId="0" applyFont="1" applyFill="1" applyBorder="1" applyAlignment="1">
      <alignment horizontal="center" vertical="top" wrapText="1"/>
    </xf>
    <xf numFmtId="0" fontId="2" fillId="2" borderId="22" xfId="0" applyFont="1" applyFill="1" applyBorder="1" applyAlignment="1">
      <alignment vertical="top" wrapText="1"/>
    </xf>
    <xf numFmtId="0" fontId="2" fillId="2" borderId="22" xfId="0" applyFont="1" applyFill="1" applyBorder="1" applyAlignment="1">
      <alignment horizontal="center" vertical="top" wrapText="1"/>
    </xf>
    <xf numFmtId="0" fontId="0" fillId="0" borderId="10" xfId="0" applyBorder="1"/>
    <xf numFmtId="0" fontId="12" fillId="8" borderId="28" xfId="0" applyFont="1" applyFill="1" applyBorder="1" applyAlignment="1">
      <alignment horizontal="center" vertical="center" wrapText="1"/>
    </xf>
    <xf numFmtId="0" fontId="41" fillId="11" borderId="25" xfId="0" applyFont="1" applyFill="1" applyBorder="1" applyAlignment="1">
      <alignment horizontal="center" vertical="center" wrapText="1"/>
    </xf>
    <xf numFmtId="0" fontId="41" fillId="11" borderId="21" xfId="0" applyFont="1" applyFill="1" applyBorder="1" applyAlignment="1">
      <alignment horizontal="left" vertical="center" wrapText="1"/>
    </xf>
    <xf numFmtId="0" fontId="43" fillId="0" borderId="21" xfId="0" applyFont="1" applyBorder="1" applyAlignment="1">
      <alignment horizontal="left" vertical="center" wrapText="1"/>
    </xf>
    <xf numFmtId="0" fontId="43" fillId="0" borderId="0" xfId="0" applyFont="1" applyAlignment="1">
      <alignment horizontal="left" vertical="center"/>
    </xf>
    <xf numFmtId="0" fontId="41" fillId="10" borderId="25" xfId="0" applyFont="1" applyFill="1" applyBorder="1" applyAlignment="1">
      <alignment horizontal="center" vertical="center" wrapText="1"/>
    </xf>
    <xf numFmtId="0" fontId="43" fillId="0" borderId="15" xfId="0" applyFont="1" applyBorder="1" applyAlignment="1">
      <alignment horizontal="left" vertical="center" wrapText="1"/>
    </xf>
    <xf numFmtId="0" fontId="43" fillId="0" borderId="55" xfId="0" applyFont="1" applyBorder="1" applyAlignment="1">
      <alignment horizontal="left" vertical="center" wrapText="1"/>
    </xf>
    <xf numFmtId="0" fontId="42" fillId="0" borderId="21" xfId="0" applyFont="1" applyBorder="1" applyAlignment="1">
      <alignment horizontal="left" vertical="center" wrapText="1"/>
    </xf>
    <xf numFmtId="0" fontId="3" fillId="11" borderId="22" xfId="0" applyFont="1" applyFill="1" applyBorder="1" applyAlignment="1">
      <alignment horizontal="center" vertical="center" wrapText="1"/>
    </xf>
    <xf numFmtId="0" fontId="42" fillId="11" borderId="13" xfId="0" applyFont="1" applyFill="1" applyBorder="1" applyAlignment="1">
      <alignment horizontal="left" vertical="center" wrapText="1"/>
    </xf>
    <xf numFmtId="0" fontId="41" fillId="0" borderId="25" xfId="0" applyFont="1" applyBorder="1" applyAlignment="1">
      <alignment horizontal="center" vertical="center" wrapText="1"/>
    </xf>
    <xf numFmtId="0" fontId="42" fillId="11" borderId="14" xfId="0" applyFont="1" applyFill="1" applyBorder="1" applyAlignment="1">
      <alignment horizontal="left" vertical="center" wrapText="1"/>
    </xf>
    <xf numFmtId="0" fontId="7" fillId="0" borderId="6" xfId="0" applyFont="1" applyBorder="1" applyAlignment="1">
      <alignment horizontal="left" vertical="top" wrapText="1"/>
    </xf>
    <xf numFmtId="0" fontId="43" fillId="0" borderId="0" xfId="0" applyFont="1" applyAlignment="1">
      <alignment wrapText="1"/>
    </xf>
    <xf numFmtId="0" fontId="43" fillId="0" borderId="10" xfId="0" applyFont="1" applyBorder="1" applyAlignment="1">
      <alignment wrapText="1"/>
    </xf>
    <xf numFmtId="0" fontId="5" fillId="0" borderId="7" xfId="0" applyFont="1" applyBorder="1" applyAlignment="1">
      <alignment horizontal="left" vertical="top" wrapText="1"/>
    </xf>
    <xf numFmtId="0" fontId="5" fillId="0" borderId="7" xfId="0" applyFont="1" applyBorder="1" applyAlignment="1">
      <alignment horizontal="center" vertical="top" wrapText="1"/>
    </xf>
    <xf numFmtId="166" fontId="6" fillId="0" borderId="8" xfId="0" applyNumberFormat="1" applyFont="1" applyBorder="1" applyAlignment="1">
      <alignment horizontal="center" vertical="top" shrinkToFit="1"/>
    </xf>
    <xf numFmtId="2" fontId="6" fillId="0" borderId="5" xfId="0" applyNumberFormat="1" applyFont="1" applyBorder="1" applyAlignment="1">
      <alignment horizontal="center" vertical="center" shrinkToFit="1"/>
    </xf>
    <xf numFmtId="166" fontId="6" fillId="0" borderId="5" xfId="0" applyNumberFormat="1" applyFont="1" applyBorder="1" applyAlignment="1">
      <alignment horizontal="center" vertical="center" shrinkToFit="1"/>
    </xf>
    <xf numFmtId="0" fontId="7" fillId="0" borderId="7" xfId="0" applyFont="1" applyBorder="1" applyAlignment="1">
      <alignment horizontal="center" vertical="top" wrapText="1"/>
    </xf>
    <xf numFmtId="2" fontId="6" fillId="0" borderId="7" xfId="0" applyNumberFormat="1" applyFont="1" applyBorder="1" applyAlignment="1">
      <alignment horizontal="center" vertical="top" shrinkToFit="1"/>
    </xf>
    <xf numFmtId="0" fontId="43" fillId="0" borderId="10" xfId="0" applyFont="1" applyBorder="1" applyAlignment="1">
      <alignment horizontal="left" vertical="center"/>
    </xf>
    <xf numFmtId="0" fontId="12" fillId="0" borderId="27" xfId="0" applyFont="1" applyBorder="1" applyAlignment="1">
      <alignment horizontal="center" vertical="center" wrapText="1"/>
    </xf>
    <xf numFmtId="0" fontId="43" fillId="0" borderId="10" xfId="0" applyFont="1" applyBorder="1" applyAlignment="1">
      <alignment horizontal="left" vertical="center" wrapText="1"/>
    </xf>
    <xf numFmtId="0" fontId="44" fillId="0" borderId="0" xfId="0" applyFont="1" applyAlignment="1">
      <alignment horizontal="left" vertical="center" wrapText="1"/>
    </xf>
    <xf numFmtId="0" fontId="41" fillId="11" borderId="10" xfId="0" applyFont="1" applyFill="1" applyBorder="1" applyAlignment="1">
      <alignment horizontal="left" vertical="center" wrapText="1"/>
    </xf>
    <xf numFmtId="9" fontId="12" fillId="8" borderId="10" xfId="0" applyNumberFormat="1" applyFont="1" applyFill="1" applyBorder="1" applyAlignment="1">
      <alignment horizontal="center" vertical="center" wrapText="1"/>
    </xf>
    <xf numFmtId="0" fontId="3" fillId="11" borderId="25" xfId="0" applyFont="1" applyFill="1" applyBorder="1" applyAlignment="1">
      <alignment horizontal="center" vertical="center" wrapText="1"/>
    </xf>
    <xf numFmtId="0" fontId="0" fillId="0" borderId="10" xfId="0" applyBorder="1" applyAlignment="1">
      <alignment horizontal="left" vertical="top"/>
    </xf>
    <xf numFmtId="0" fontId="8" fillId="0" borderId="10" xfId="0" applyFont="1" applyBorder="1" applyAlignment="1">
      <alignment horizontal="left" vertical="center"/>
    </xf>
    <xf numFmtId="0" fontId="13" fillId="0" borderId="28" xfId="0" applyFont="1" applyBorder="1" applyAlignment="1">
      <alignment horizontal="center" vertical="center" wrapText="1"/>
    </xf>
    <xf numFmtId="0" fontId="41" fillId="11" borderId="28" xfId="0" applyFont="1" applyFill="1" applyBorder="1" applyAlignment="1">
      <alignment horizontal="left" vertical="center" wrapText="1"/>
    </xf>
    <xf numFmtId="0" fontId="13" fillId="0" borderId="62" xfId="0" applyFont="1" applyBorder="1" applyAlignment="1">
      <alignment horizontal="center" vertical="center" wrapText="1"/>
    </xf>
    <xf numFmtId="0" fontId="13" fillId="0" borderId="63" xfId="0" applyFont="1" applyBorder="1" applyAlignment="1">
      <alignment horizontal="center" vertical="center" wrapText="1"/>
    </xf>
    <xf numFmtId="0" fontId="13" fillId="8" borderId="62" xfId="0" applyFont="1" applyFill="1" applyBorder="1" applyAlignment="1">
      <alignment horizontal="center" vertical="center" wrapText="1"/>
    </xf>
    <xf numFmtId="44" fontId="12" fillId="0" borderId="63" xfId="2" applyFont="1" applyBorder="1" applyAlignment="1">
      <alignment horizontal="center" vertical="center" wrapText="1"/>
    </xf>
    <xf numFmtId="0" fontId="41" fillId="11" borderId="62" xfId="0" applyFont="1" applyFill="1" applyBorder="1" applyAlignment="1">
      <alignment horizontal="left" vertical="center" wrapText="1"/>
    </xf>
    <xf numFmtId="44" fontId="41" fillId="11" borderId="63" xfId="0" applyNumberFormat="1" applyFont="1" applyFill="1" applyBorder="1" applyAlignment="1">
      <alignment horizontal="left" vertical="center" wrapText="1"/>
    </xf>
    <xf numFmtId="171" fontId="45" fillId="13" borderId="63" xfId="0" applyNumberFormat="1" applyFont="1" applyFill="1" applyBorder="1" applyAlignment="1">
      <alignment horizontal="center" vertical="center" wrapText="1"/>
    </xf>
    <xf numFmtId="171" fontId="45" fillId="14" borderId="63" xfId="0" applyNumberFormat="1" applyFont="1" applyFill="1" applyBorder="1" applyAlignment="1">
      <alignment horizontal="center" vertical="center" wrapText="1"/>
    </xf>
    <xf numFmtId="0" fontId="12" fillId="8" borderId="63" xfId="0" applyFont="1" applyFill="1" applyBorder="1" applyAlignment="1">
      <alignment horizontal="center" vertical="center" wrapText="1"/>
    </xf>
    <xf numFmtId="0" fontId="11" fillId="6" borderId="23" xfId="0" applyFont="1" applyFill="1" applyBorder="1" applyAlignment="1">
      <alignment vertical="top" wrapText="1"/>
    </xf>
    <xf numFmtId="0" fontId="11" fillId="6" borderId="24" xfId="0" applyFont="1" applyFill="1" applyBorder="1" applyAlignment="1">
      <alignment vertical="top" wrapText="1"/>
    </xf>
    <xf numFmtId="0" fontId="11" fillId="0" borderId="24" xfId="0" applyFont="1" applyBorder="1" applyAlignment="1">
      <alignment vertical="top" wrapText="1"/>
    </xf>
    <xf numFmtId="43" fontId="0" fillId="0" borderId="0" xfId="0" applyNumberFormat="1" applyAlignment="1">
      <alignment horizontal="left" vertical="top"/>
    </xf>
    <xf numFmtId="9" fontId="0" fillId="0" borderId="0" xfId="3" applyFont="1" applyAlignment="1">
      <alignment horizontal="left" vertical="top"/>
    </xf>
    <xf numFmtId="0" fontId="48" fillId="0" borderId="66" xfId="6" applyFont="1" applyBorder="1" applyAlignment="1">
      <alignment horizontal="center" vertical="center" wrapText="1"/>
    </xf>
    <xf numFmtId="0" fontId="48" fillId="0" borderId="68" xfId="6" applyFont="1" applyBorder="1" applyAlignment="1">
      <alignment horizontal="center" vertical="center" wrapText="1"/>
    </xf>
    <xf numFmtId="0" fontId="48" fillId="0" borderId="62" xfId="6" applyFont="1" applyBorder="1" applyAlignment="1">
      <alignment horizontal="center" vertical="center"/>
    </xf>
    <xf numFmtId="0" fontId="48" fillId="0" borderId="10" xfId="6" applyFont="1" applyBorder="1" applyAlignment="1">
      <alignment horizontal="center" vertical="center" wrapText="1"/>
    </xf>
    <xf numFmtId="0" fontId="48" fillId="15" borderId="10" xfId="6" applyFont="1" applyFill="1" applyBorder="1" applyAlignment="1">
      <alignment vertical="center" wrapText="1"/>
    </xf>
    <xf numFmtId="9" fontId="48" fillId="15" borderId="63" xfId="7" applyFont="1" applyFill="1" applyBorder="1" applyAlignment="1">
      <alignment horizontal="center" vertical="center" wrapText="1"/>
    </xf>
    <xf numFmtId="0" fontId="49" fillId="0" borderId="10" xfId="6" applyFont="1" applyBorder="1" applyAlignment="1">
      <alignment vertical="center" wrapText="1"/>
    </xf>
    <xf numFmtId="10" fontId="49" fillId="0" borderId="63" xfId="7" applyNumberFormat="1" applyFont="1" applyBorder="1" applyAlignment="1">
      <alignment horizontal="center" vertical="center" wrapText="1"/>
    </xf>
    <xf numFmtId="0" fontId="49" fillId="0" borderId="10" xfId="6" applyFont="1" applyBorder="1" applyAlignment="1">
      <alignment horizontal="left" vertical="center" wrapText="1"/>
    </xf>
    <xf numFmtId="10" fontId="49" fillId="0" borderId="63" xfId="7" applyNumberFormat="1" applyFont="1" applyFill="1" applyBorder="1" applyAlignment="1">
      <alignment horizontal="center" vertical="center" wrapText="1"/>
    </xf>
    <xf numFmtId="10" fontId="48" fillId="15" borderId="63" xfId="7" applyNumberFormat="1" applyFont="1" applyFill="1" applyBorder="1" applyAlignment="1">
      <alignment horizontal="center" vertical="center" wrapText="1"/>
    </xf>
    <xf numFmtId="173" fontId="49" fillId="0" borderId="63" xfId="7" applyNumberFormat="1" applyFont="1" applyFill="1" applyBorder="1" applyAlignment="1">
      <alignment horizontal="center" vertical="center" wrapText="1"/>
    </xf>
    <xf numFmtId="10" fontId="51" fillId="15" borderId="63" xfId="9" applyNumberFormat="1" applyFont="1" applyFill="1" applyBorder="1" applyAlignment="1">
      <alignment horizontal="center" vertical="center"/>
    </xf>
    <xf numFmtId="10" fontId="51" fillId="0" borderId="63" xfId="9" applyNumberFormat="1" applyFont="1" applyBorder="1" applyAlignment="1">
      <alignment horizontal="center" vertical="center"/>
    </xf>
    <xf numFmtId="0" fontId="48" fillId="0" borderId="10" xfId="6" applyFont="1" applyBorder="1" applyAlignment="1">
      <alignment vertical="center" wrapText="1"/>
    </xf>
    <xf numFmtId="0" fontId="50" fillId="6" borderId="10" xfId="8" applyFont="1" applyFill="1" applyBorder="1" applyAlignment="1">
      <alignment horizontal="justify"/>
    </xf>
    <xf numFmtId="10" fontId="50" fillId="6" borderId="63" xfId="9" applyNumberFormat="1" applyFont="1" applyFill="1" applyBorder="1" applyAlignment="1">
      <alignment horizontal="center" vertical="center"/>
    </xf>
    <xf numFmtId="0" fontId="50" fillId="6" borderId="62" xfId="8" applyFont="1" applyFill="1" applyBorder="1" applyAlignment="1">
      <alignment horizontal="center"/>
    </xf>
    <xf numFmtId="0" fontId="50" fillId="6" borderId="10" xfId="8" applyFont="1" applyFill="1" applyBorder="1" applyAlignment="1">
      <alignment horizontal="center" vertical="center" wrapText="1"/>
    </xf>
    <xf numFmtId="0" fontId="48" fillId="6" borderId="10" xfId="6" applyFont="1" applyFill="1" applyBorder="1"/>
    <xf numFmtId="175" fontId="52" fillId="0" borderId="65" xfId="10" applyNumberFormat="1" applyFont="1" applyBorder="1" applyAlignment="1">
      <alignment horizontal="center" vertical="center" wrapText="1"/>
    </xf>
    <xf numFmtId="0" fontId="53" fillId="16" borderId="22" xfId="0" applyFont="1" applyFill="1" applyBorder="1" applyAlignment="1">
      <alignment horizontal="center" vertical="center" wrapText="1"/>
    </xf>
    <xf numFmtId="0" fontId="54" fillId="16" borderId="15" xfId="0" applyFont="1" applyFill="1" applyBorder="1" applyAlignment="1">
      <alignment horizontal="center" vertical="center" wrapText="1"/>
    </xf>
    <xf numFmtId="0" fontId="0" fillId="0" borderId="0" xfId="0"/>
    <xf numFmtId="0" fontId="55" fillId="0" borderId="25" xfId="0" applyFont="1" applyBorder="1" applyAlignment="1">
      <alignment horizontal="center" vertical="center" wrapText="1"/>
    </xf>
    <xf numFmtId="9" fontId="55" fillId="0" borderId="21" xfId="0" applyNumberFormat="1" applyFont="1" applyBorder="1" applyAlignment="1">
      <alignment horizontal="center" vertical="center" wrapText="1"/>
    </xf>
    <xf numFmtId="0" fontId="55" fillId="0" borderId="21" xfId="0" applyFont="1" applyBorder="1" applyAlignment="1">
      <alignment horizontal="center" vertical="center" wrapText="1"/>
    </xf>
    <xf numFmtId="44" fontId="55" fillId="0" borderId="21" xfId="2" applyFont="1" applyBorder="1" applyAlignment="1">
      <alignment horizontal="center" vertical="center" wrapText="1"/>
    </xf>
    <xf numFmtId="0" fontId="47" fillId="0" borderId="22" xfId="0" applyFont="1" applyBorder="1" applyAlignment="1">
      <alignment horizontal="center"/>
    </xf>
    <xf numFmtId="44" fontId="47" fillId="0" borderId="22" xfId="0" applyNumberFormat="1" applyFont="1" applyBorder="1"/>
    <xf numFmtId="169" fontId="0" fillId="0" borderId="0" xfId="0" applyNumberFormat="1"/>
    <xf numFmtId="0" fontId="0" fillId="0" borderId="22" xfId="0" applyBorder="1"/>
    <xf numFmtId="44" fontId="55" fillId="0" borderId="22" xfId="2" applyFont="1" applyBorder="1" applyAlignment="1">
      <alignment horizontal="center" vertical="center" wrapText="1"/>
    </xf>
    <xf numFmtId="44" fontId="0" fillId="0" borderId="22" xfId="0" applyNumberFormat="1" applyBorder="1"/>
    <xf numFmtId="0" fontId="0" fillId="0" borderId="9" xfId="0" applyBorder="1" applyAlignment="1">
      <alignment horizontal="center" vertical="center"/>
    </xf>
    <xf numFmtId="0" fontId="0" fillId="0" borderId="10" xfId="0" applyBorder="1" applyAlignment="1">
      <alignment horizontal="center"/>
    </xf>
    <xf numFmtId="0" fontId="57" fillId="0" borderId="0" xfId="11" applyFont="1" applyAlignment="1">
      <alignment horizontal="center" vertical="center"/>
    </xf>
    <xf numFmtId="0" fontId="56" fillId="0" borderId="0" xfId="11"/>
    <xf numFmtId="0" fontId="59" fillId="0" borderId="0" xfId="11" applyFont="1" applyAlignment="1">
      <alignment vertical="center"/>
    </xf>
    <xf numFmtId="0" fontId="59" fillId="0" borderId="0" xfId="11" applyFont="1" applyAlignment="1">
      <alignment horizontal="center" vertical="center"/>
    </xf>
    <xf numFmtId="0" fontId="60" fillId="18" borderId="77" xfId="11" applyFont="1" applyFill="1" applyBorder="1" applyAlignment="1">
      <alignment horizontal="center" vertical="center"/>
    </xf>
    <xf numFmtId="0" fontId="60" fillId="18" borderId="78" xfId="11" applyFont="1" applyFill="1" applyBorder="1" applyAlignment="1">
      <alignment vertical="center"/>
    </xf>
    <xf numFmtId="0" fontId="60" fillId="18" borderId="22" xfId="11" applyFont="1" applyFill="1" applyBorder="1" applyAlignment="1">
      <alignment horizontal="center" vertical="center"/>
    </xf>
    <xf numFmtId="0" fontId="60" fillId="18" borderId="22" xfId="11" applyFont="1" applyFill="1" applyBorder="1" applyAlignment="1">
      <alignment vertical="center"/>
    </xf>
    <xf numFmtId="176" fontId="60" fillId="18" borderId="77" xfId="11" applyNumberFormat="1" applyFont="1" applyFill="1" applyBorder="1" applyAlignment="1">
      <alignment horizontal="right" vertical="center"/>
    </xf>
    <xf numFmtId="0" fontId="59" fillId="0" borderId="77" xfId="11" applyFont="1" applyBorder="1" applyAlignment="1">
      <alignment horizontal="center" vertical="center"/>
    </xf>
    <xf numFmtId="0" fontId="59" fillId="0" borderId="77" xfId="11" applyFont="1" applyBorder="1" applyAlignment="1">
      <alignment vertical="center"/>
    </xf>
    <xf numFmtId="0" fontId="59" fillId="0" borderId="76" xfId="11" applyFont="1" applyBorder="1" applyAlignment="1">
      <alignment horizontal="center" vertical="center"/>
    </xf>
    <xf numFmtId="0" fontId="61" fillId="0" borderId="77" xfId="11" applyFont="1" applyBorder="1" applyAlignment="1">
      <alignment horizontal="center" vertical="center"/>
    </xf>
    <xf numFmtId="9" fontId="59" fillId="0" borderId="77" xfId="11" applyNumberFormat="1" applyFont="1" applyBorder="1" applyAlignment="1">
      <alignment horizontal="center" vertical="center"/>
    </xf>
    <xf numFmtId="170" fontId="59" fillId="19" borderId="77" xfId="11" applyNumberFormat="1" applyFont="1" applyFill="1" applyBorder="1" applyAlignment="1">
      <alignment horizontal="center" vertical="center"/>
    </xf>
    <xf numFmtId="177" fontId="59" fillId="0" borderId="77" xfId="11" applyNumberFormat="1" applyFont="1" applyBorder="1" applyAlignment="1">
      <alignment vertical="center"/>
    </xf>
    <xf numFmtId="176" fontId="61" fillId="0" borderId="76" xfId="11" applyNumberFormat="1" applyFont="1" applyBorder="1" applyAlignment="1">
      <alignment horizontal="right" vertical="center"/>
    </xf>
    <xf numFmtId="0" fontId="60" fillId="18" borderId="78" xfId="11" applyFont="1" applyFill="1" applyBorder="1" applyAlignment="1">
      <alignment horizontal="left" vertical="center"/>
    </xf>
    <xf numFmtId="0" fontId="59" fillId="19" borderId="77" xfId="11" applyFont="1" applyFill="1" applyBorder="1" applyAlignment="1">
      <alignment horizontal="center" vertical="center"/>
    </xf>
    <xf numFmtId="0" fontId="59" fillId="0" borderId="77" xfId="11" applyFont="1" applyBorder="1" applyAlignment="1">
      <alignment vertical="center" wrapText="1"/>
    </xf>
    <xf numFmtId="0" fontId="19" fillId="0" borderId="0" xfId="0" applyFont="1"/>
    <xf numFmtId="0" fontId="61" fillId="0" borderId="78" xfId="11" applyFont="1" applyBorder="1" applyAlignment="1">
      <alignment horizontal="center" vertical="center" wrapText="1"/>
    </xf>
    <xf numFmtId="179" fontId="59" fillId="0" borderId="77" xfId="11" applyNumberFormat="1" applyFont="1" applyBorder="1" applyAlignment="1">
      <alignment horizontal="center" vertical="center"/>
    </xf>
    <xf numFmtId="0" fontId="19" fillId="0" borderId="0" xfId="0" applyFont="1" applyAlignment="1">
      <alignment horizontal="left" wrapText="1"/>
    </xf>
    <xf numFmtId="177" fontId="62" fillId="19" borderId="77" xfId="11" applyNumberFormat="1" applyFont="1" applyFill="1" applyBorder="1" applyAlignment="1">
      <alignment horizontal="center" vertical="center"/>
    </xf>
    <xf numFmtId="9" fontId="60" fillId="19" borderId="77" xfId="11" applyNumberFormat="1" applyFont="1" applyFill="1" applyBorder="1" applyAlignment="1">
      <alignment horizontal="right" vertical="center"/>
    </xf>
    <xf numFmtId="9" fontId="60" fillId="18" borderId="77" xfId="3" applyFont="1" applyFill="1" applyBorder="1" applyAlignment="1">
      <alignment horizontal="right" vertical="center"/>
    </xf>
    <xf numFmtId="9" fontId="61" fillId="0" borderId="77" xfId="3" applyFont="1" applyBorder="1" applyAlignment="1">
      <alignment horizontal="right" vertical="center"/>
    </xf>
    <xf numFmtId="10" fontId="61" fillId="0" borderId="77" xfId="11" applyNumberFormat="1" applyFont="1" applyBorder="1" applyAlignment="1">
      <alignment horizontal="center" vertical="center"/>
    </xf>
    <xf numFmtId="177" fontId="61" fillId="20" borderId="77" xfId="11" applyNumberFormat="1" applyFont="1" applyFill="1" applyBorder="1" applyAlignment="1">
      <alignment horizontal="right" vertical="center"/>
    </xf>
    <xf numFmtId="0" fontId="12" fillId="0" borderId="0" xfId="0" applyFont="1" applyAlignment="1">
      <alignment vertical="center"/>
    </xf>
    <xf numFmtId="9" fontId="61" fillId="0" borderId="77" xfId="11" applyNumberFormat="1" applyFont="1" applyBorder="1" applyAlignment="1">
      <alignment horizontal="center" vertical="center"/>
    </xf>
    <xf numFmtId="177" fontId="61" fillId="0" borderId="77" xfId="11" applyNumberFormat="1" applyFont="1" applyBorder="1" applyAlignment="1">
      <alignment horizontal="right" vertical="center"/>
    </xf>
    <xf numFmtId="177" fontId="60" fillId="18" borderId="77" xfId="11" applyNumberFormat="1" applyFont="1" applyFill="1" applyBorder="1" applyAlignment="1">
      <alignment horizontal="right" vertical="center"/>
    </xf>
    <xf numFmtId="9" fontId="0" fillId="0" borderId="0" xfId="0" applyNumberFormat="1" applyAlignment="1">
      <alignment horizontal="left" vertical="top"/>
    </xf>
    <xf numFmtId="0" fontId="3" fillId="11" borderId="25" xfId="0" applyFont="1" applyFill="1" applyBorder="1" applyAlignment="1">
      <alignment horizontal="left" vertical="center" wrapText="1"/>
    </xf>
    <xf numFmtId="43" fontId="59" fillId="0" borderId="77" xfId="5" applyFont="1" applyBorder="1" applyAlignment="1">
      <alignment horizontal="center" vertical="center"/>
    </xf>
    <xf numFmtId="44" fontId="0" fillId="0" borderId="0" xfId="2" applyFont="1" applyAlignment="1">
      <alignment horizontal="left" vertical="top"/>
    </xf>
    <xf numFmtId="0" fontId="0" fillId="0" borderId="62" xfId="0" applyBorder="1" applyAlignment="1">
      <alignment horizontal="left" vertical="top"/>
    </xf>
    <xf numFmtId="172" fontId="12" fillId="8" borderId="63" xfId="2" applyNumberFormat="1" applyFont="1" applyFill="1" applyBorder="1" applyAlignment="1">
      <alignment horizontal="center" vertical="center" wrapText="1"/>
    </xf>
    <xf numFmtId="172" fontId="13" fillId="8" borderId="63" xfId="2" applyNumberFormat="1" applyFont="1" applyFill="1" applyBorder="1" applyAlignment="1">
      <alignment horizontal="center" vertical="center" wrapText="1"/>
    </xf>
    <xf numFmtId="0" fontId="0" fillId="0" borderId="53" xfId="0" applyBorder="1" applyAlignment="1">
      <alignment horizontal="left" vertical="top"/>
    </xf>
    <xf numFmtId="0" fontId="0" fillId="0" borderId="55" xfId="0" applyBorder="1" applyAlignment="1">
      <alignment horizontal="left" vertical="top"/>
    </xf>
    <xf numFmtId="9" fontId="0" fillId="0" borderId="0" xfId="3" applyFont="1" applyBorder="1" applyAlignment="1">
      <alignment horizontal="left" vertical="top"/>
    </xf>
    <xf numFmtId="172" fontId="0" fillId="0" borderId="55" xfId="0" applyNumberFormat="1" applyBorder="1" applyAlignment="1">
      <alignment horizontal="left" vertical="top"/>
    </xf>
    <xf numFmtId="0" fontId="0" fillId="0" borderId="19" xfId="0" applyBorder="1" applyAlignment="1">
      <alignment horizontal="left" vertical="top"/>
    </xf>
    <xf numFmtId="0" fontId="0" fillId="0" borderId="20" xfId="0" applyBorder="1" applyAlignment="1">
      <alignment horizontal="left" vertical="top"/>
    </xf>
    <xf numFmtId="172" fontId="36" fillId="14" borderId="21" xfId="0" applyNumberFormat="1" applyFont="1" applyFill="1" applyBorder="1" applyAlignment="1">
      <alignment horizontal="left" vertical="top"/>
    </xf>
    <xf numFmtId="0" fontId="13" fillId="21" borderId="62" xfId="0" applyFont="1" applyFill="1" applyBorder="1" applyAlignment="1">
      <alignment horizontal="center" vertical="center" wrapText="1"/>
    </xf>
    <xf numFmtId="0" fontId="13" fillId="21" borderId="63" xfId="0" applyFont="1" applyFill="1" applyBorder="1" applyAlignment="1">
      <alignment horizontal="center" vertical="center" wrapText="1"/>
    </xf>
    <xf numFmtId="0" fontId="13" fillId="15" borderId="62" xfId="0" applyFont="1" applyFill="1" applyBorder="1" applyAlignment="1">
      <alignment horizontal="center" vertical="center" wrapText="1"/>
    </xf>
    <xf numFmtId="0" fontId="13" fillId="15" borderId="63" xfId="0" applyFont="1" applyFill="1" applyBorder="1" applyAlignment="1">
      <alignment horizontal="center" vertical="center" wrapText="1"/>
    </xf>
    <xf numFmtId="0" fontId="41" fillId="11" borderId="27" xfId="0" applyFont="1" applyFill="1" applyBorder="1" applyAlignment="1">
      <alignment horizontal="left" vertical="center" wrapText="1"/>
    </xf>
    <xf numFmtId="9" fontId="41" fillId="11" borderId="10" xfId="0" applyNumberFormat="1" applyFont="1" applyFill="1" applyBorder="1" applyAlignment="1">
      <alignment horizontal="left" vertical="center" wrapText="1"/>
    </xf>
    <xf numFmtId="0" fontId="13" fillId="21" borderId="10" xfId="0" applyFont="1" applyFill="1" applyBorder="1" applyAlignment="1">
      <alignment horizontal="center" vertical="center" wrapText="1"/>
    </xf>
    <xf numFmtId="0" fontId="13" fillId="15" borderId="10" xfId="0" applyFont="1" applyFill="1" applyBorder="1" applyAlignment="1">
      <alignment horizontal="center" vertical="center" wrapText="1"/>
    </xf>
    <xf numFmtId="164" fontId="42" fillId="11" borderId="66" xfId="0" applyNumberFormat="1" applyFont="1" applyFill="1" applyBorder="1" applyAlignment="1">
      <alignment horizontal="left" vertical="center" wrapText="1"/>
    </xf>
    <xf numFmtId="9" fontId="42" fillId="11" borderId="67" xfId="0" applyNumberFormat="1" applyFont="1" applyFill="1" applyBorder="1" applyAlignment="1">
      <alignment horizontal="left" vertical="center" wrapText="1"/>
    </xf>
    <xf numFmtId="164" fontId="41" fillId="11" borderId="68" xfId="0" applyNumberFormat="1" applyFont="1" applyFill="1" applyBorder="1" applyAlignment="1">
      <alignment horizontal="left" vertical="center" wrapText="1"/>
    </xf>
    <xf numFmtId="164" fontId="41" fillId="11" borderId="64" xfId="0" applyNumberFormat="1" applyFont="1" applyFill="1" applyBorder="1" applyAlignment="1">
      <alignment horizontal="left" vertical="center" wrapText="1"/>
    </xf>
    <xf numFmtId="164" fontId="41" fillId="11" borderId="72" xfId="0" applyNumberFormat="1" applyFont="1" applyFill="1" applyBorder="1" applyAlignment="1">
      <alignment horizontal="left" vertical="center" wrapText="1"/>
    </xf>
    <xf numFmtId="164" fontId="41" fillId="11" borderId="65" xfId="0" applyNumberFormat="1" applyFont="1" applyFill="1" applyBorder="1" applyAlignment="1">
      <alignment horizontal="left" vertical="center" wrapText="1"/>
    </xf>
    <xf numFmtId="0" fontId="41" fillId="11" borderId="67" xfId="0" applyFont="1" applyFill="1" applyBorder="1" applyAlignment="1">
      <alignment horizontal="left" vertical="center" wrapText="1"/>
    </xf>
    <xf numFmtId="0" fontId="41" fillId="11" borderId="82" xfId="0" applyFont="1" applyFill="1" applyBorder="1" applyAlignment="1">
      <alignment horizontal="left" vertical="center" wrapText="1"/>
    </xf>
    <xf numFmtId="0" fontId="41" fillId="11" borderId="81" xfId="0" applyFont="1" applyFill="1" applyBorder="1" applyAlignment="1">
      <alignment horizontal="left" vertical="center" wrapText="1"/>
    </xf>
    <xf numFmtId="0" fontId="13" fillId="22" borderId="27" xfId="0" applyFont="1" applyFill="1" applyBorder="1" applyAlignment="1">
      <alignment horizontal="center" vertical="center" wrapText="1"/>
    </xf>
    <xf numFmtId="0" fontId="13" fillId="22" borderId="10" xfId="0" applyFont="1" applyFill="1" applyBorder="1" applyAlignment="1">
      <alignment horizontal="center" vertical="center" wrapText="1"/>
    </xf>
    <xf numFmtId="0" fontId="13" fillId="22" borderId="63" xfId="0" applyFont="1" applyFill="1" applyBorder="1" applyAlignment="1">
      <alignment horizontal="center" vertical="center" wrapText="1"/>
    </xf>
    <xf numFmtId="165" fontId="0" fillId="0" borderId="0" xfId="0" applyNumberFormat="1" applyAlignment="1">
      <alignment horizontal="left" vertical="top"/>
    </xf>
    <xf numFmtId="0" fontId="2" fillId="2" borderId="6" xfId="0" applyFont="1" applyFill="1" applyBorder="1" applyAlignment="1">
      <alignment horizontal="center" vertical="top" wrapText="1"/>
    </xf>
    <xf numFmtId="0" fontId="17" fillId="0" borderId="79" xfId="11" applyFont="1" applyBorder="1"/>
    <xf numFmtId="0" fontId="17" fillId="0" borderId="80" xfId="11" applyFont="1" applyBorder="1"/>
    <xf numFmtId="178" fontId="59" fillId="0" borderId="77" xfId="11" applyNumberFormat="1" applyFont="1" applyBorder="1" applyAlignment="1">
      <alignment horizontal="center" vertical="center"/>
    </xf>
    <xf numFmtId="10" fontId="43" fillId="0" borderId="77" xfId="3" applyNumberFormat="1" applyFont="1" applyBorder="1" applyAlignment="1">
      <alignment horizontal="right" vertical="center"/>
    </xf>
    <xf numFmtId="0" fontId="13" fillId="0" borderId="56" xfId="0" applyFont="1" applyBorder="1" applyAlignment="1">
      <alignment horizontal="center" vertical="center" wrapText="1"/>
    </xf>
    <xf numFmtId="0" fontId="13" fillId="8" borderId="56" xfId="0" applyFont="1" applyFill="1" applyBorder="1" applyAlignment="1">
      <alignment horizontal="center" vertical="center" wrapText="1"/>
    </xf>
    <xf numFmtId="0" fontId="65" fillId="0" borderId="0" xfId="0" applyFont="1" applyAlignment="1">
      <alignment horizontal="justify" vertical="center"/>
    </xf>
    <xf numFmtId="0" fontId="43" fillId="0" borderId="0" xfId="0" applyFont="1" applyAlignment="1">
      <alignment horizontal="justify" vertical="center"/>
    </xf>
    <xf numFmtId="180" fontId="43" fillId="0" borderId="0" xfId="0" applyNumberFormat="1" applyFont="1" applyAlignment="1">
      <alignment horizontal="justify" vertical="center"/>
    </xf>
    <xf numFmtId="180" fontId="3" fillId="0" borderId="0" xfId="0" applyNumberFormat="1" applyFont="1" applyAlignment="1">
      <alignment horizontal="justify" vertical="center"/>
    </xf>
    <xf numFmtId="0" fontId="41" fillId="11" borderId="72" xfId="0" applyFont="1" applyFill="1" applyBorder="1" applyAlignment="1">
      <alignment horizontal="left" vertical="center" wrapText="1"/>
    </xf>
    <xf numFmtId="180" fontId="3" fillId="0" borderId="89" xfId="0" applyNumberFormat="1" applyFont="1" applyBorder="1" applyAlignment="1">
      <alignment horizontal="justify" vertical="top" wrapText="1"/>
    </xf>
    <xf numFmtId="0" fontId="13" fillId="8" borderId="57" xfId="0" applyFont="1" applyFill="1" applyBorder="1" applyAlignment="1">
      <alignment horizontal="center" vertical="center" wrapText="1"/>
    </xf>
    <xf numFmtId="0" fontId="4" fillId="0" borderId="86" xfId="0" applyFont="1" applyBorder="1" applyAlignment="1">
      <alignment horizontal="center" vertical="center" wrapText="1"/>
    </xf>
    <xf numFmtId="49" fontId="65" fillId="0" borderId="0" xfId="0" applyNumberFormat="1" applyFont="1" applyAlignment="1">
      <alignment horizontal="justify" vertical="center"/>
    </xf>
    <xf numFmtId="180" fontId="36" fillId="0" borderId="0" xfId="0" applyNumberFormat="1" applyFont="1" applyAlignment="1">
      <alignment horizontal="left" vertical="top" wrapText="1"/>
    </xf>
    <xf numFmtId="0" fontId="13" fillId="0" borderId="19" xfId="0" applyFont="1" applyBorder="1" applyAlignment="1">
      <alignment horizontal="center" vertical="center" wrapText="1"/>
    </xf>
    <xf numFmtId="0" fontId="41" fillId="11" borderId="96" xfId="0" applyFont="1" applyFill="1" applyBorder="1" applyAlignment="1">
      <alignment vertical="center" wrapText="1"/>
    </xf>
    <xf numFmtId="0" fontId="41" fillId="11" borderId="97" xfId="0" applyFont="1" applyFill="1" applyBorder="1" applyAlignment="1">
      <alignment horizontal="left" vertical="center" wrapText="1"/>
    </xf>
    <xf numFmtId="0" fontId="41" fillId="11" borderId="98" xfId="0" applyFont="1" applyFill="1" applyBorder="1" applyAlignment="1">
      <alignment horizontal="left" vertical="center" wrapText="1"/>
    </xf>
    <xf numFmtId="180" fontId="3" fillId="0" borderId="0" xfId="0" applyNumberFormat="1" applyFont="1" applyAlignment="1">
      <alignment horizontal="left" vertical="top" wrapText="1"/>
    </xf>
    <xf numFmtId="180" fontId="3" fillId="0" borderId="91" xfId="0" applyNumberFormat="1" applyFont="1" applyBorder="1" applyAlignment="1">
      <alignment horizontal="justify" vertical="top" wrapText="1"/>
    </xf>
    <xf numFmtId="0" fontId="13" fillId="8" borderId="96" xfId="0" applyFont="1" applyFill="1" applyBorder="1" applyAlignment="1">
      <alignment horizontal="center" vertical="center" wrapText="1"/>
    </xf>
    <xf numFmtId="0" fontId="41" fillId="11" borderId="97" xfId="0" applyFont="1" applyFill="1" applyBorder="1" applyAlignment="1">
      <alignment horizontal="center" vertical="center" wrapText="1"/>
    </xf>
    <xf numFmtId="0" fontId="41" fillId="11" borderId="98" xfId="0" applyFont="1" applyFill="1" applyBorder="1" applyAlignment="1">
      <alignment horizontal="center" vertical="center" wrapText="1"/>
    </xf>
    <xf numFmtId="0" fontId="13" fillId="0" borderId="69" xfId="0" applyFont="1" applyBorder="1" applyAlignment="1">
      <alignment horizontal="center" vertical="center" wrapText="1"/>
    </xf>
    <xf numFmtId="0" fontId="13" fillId="0" borderId="88" xfId="0" applyFont="1" applyBorder="1" applyAlignment="1">
      <alignment horizontal="center" vertical="center" wrapText="1"/>
    </xf>
    <xf numFmtId="0" fontId="13" fillId="0" borderId="85" xfId="0" applyFont="1" applyBorder="1" applyAlignment="1">
      <alignment horizontal="center" vertical="center" wrapText="1"/>
    </xf>
    <xf numFmtId="164" fontId="0" fillId="0" borderId="0" xfId="0" applyNumberFormat="1" applyAlignment="1">
      <alignment horizontal="left" vertical="top"/>
    </xf>
    <xf numFmtId="172" fontId="41" fillId="11" borderId="99" xfId="0" applyNumberFormat="1" applyFont="1" applyFill="1" applyBorder="1" applyAlignment="1">
      <alignment horizontal="left" vertical="center" wrapText="1"/>
    </xf>
    <xf numFmtId="172" fontId="41" fillId="11" borderId="65" xfId="0" applyNumberFormat="1" applyFont="1" applyFill="1" applyBorder="1" applyAlignment="1">
      <alignment horizontal="left" vertical="center" wrapText="1"/>
    </xf>
    <xf numFmtId="0" fontId="29" fillId="0" borderId="0" xfId="0" applyFont="1" applyAlignment="1">
      <alignment horizontal="left" vertical="top"/>
    </xf>
    <xf numFmtId="44" fontId="0" fillId="0" borderId="0" xfId="0" applyNumberFormat="1" applyAlignment="1">
      <alignment horizontal="left" vertical="top"/>
    </xf>
    <xf numFmtId="164" fontId="41" fillId="11" borderId="67" xfId="0" applyNumberFormat="1" applyFont="1" applyFill="1" applyBorder="1" applyAlignment="1">
      <alignment horizontal="left" vertical="center" wrapText="1"/>
    </xf>
    <xf numFmtId="164" fontId="42" fillId="11" borderId="67" xfId="0" applyNumberFormat="1" applyFont="1" applyFill="1" applyBorder="1" applyAlignment="1">
      <alignment horizontal="left" vertical="center" wrapText="1"/>
    </xf>
    <xf numFmtId="0" fontId="47" fillId="0" borderId="13" xfId="0" applyFont="1" applyBorder="1" applyAlignment="1">
      <alignment horizontal="center" wrapText="1"/>
    </xf>
    <xf numFmtId="0" fontId="47" fillId="0" borderId="15" xfId="0" applyFont="1" applyBorder="1" applyAlignment="1">
      <alignment horizontal="center" wrapText="1"/>
    </xf>
    <xf numFmtId="0" fontId="50" fillId="0" borderId="69" xfId="8" applyFont="1" applyBorder="1" applyAlignment="1">
      <alignment horizontal="center" vertical="center"/>
    </xf>
    <xf numFmtId="0" fontId="50" fillId="0" borderId="70" xfId="8" applyFont="1" applyBorder="1" applyAlignment="1">
      <alignment horizontal="center" vertical="center"/>
    </xf>
    <xf numFmtId="0" fontId="50" fillId="0" borderId="71" xfId="8" applyFont="1" applyBorder="1" applyAlignment="1">
      <alignment horizontal="center" vertical="center"/>
    </xf>
    <xf numFmtId="0" fontId="48" fillId="0" borderId="56" xfId="6" applyFont="1" applyBorder="1" applyAlignment="1">
      <alignment horizontal="center" vertical="center" wrapText="1"/>
    </xf>
    <xf numFmtId="0" fontId="48" fillId="0" borderId="57" xfId="6" applyFont="1" applyBorder="1" applyAlignment="1">
      <alignment horizontal="center" vertical="center" wrapText="1"/>
    </xf>
    <xf numFmtId="0" fontId="50" fillId="0" borderId="62" xfId="8" applyFont="1" applyBorder="1" applyAlignment="1">
      <alignment horizontal="center"/>
    </xf>
    <xf numFmtId="0" fontId="50" fillId="0" borderId="10" xfId="8" applyFont="1" applyBorder="1" applyAlignment="1">
      <alignment horizontal="center"/>
    </xf>
    <xf numFmtId="0" fontId="50" fillId="0" borderId="64" xfId="8" applyFont="1" applyBorder="1" applyAlignment="1">
      <alignment horizontal="center" vertical="center"/>
    </xf>
    <xf numFmtId="0" fontId="50" fillId="0" borderId="72" xfId="8" applyFont="1" applyBorder="1" applyAlignment="1">
      <alignment horizontal="center" vertical="center"/>
    </xf>
    <xf numFmtId="0" fontId="48" fillId="0" borderId="67" xfId="6" applyFont="1" applyBorder="1" applyAlignment="1">
      <alignment horizontal="center" vertical="center" wrapText="1"/>
    </xf>
    <xf numFmtId="0" fontId="48" fillId="0" borderId="10" xfId="6" applyFont="1" applyBorder="1" applyAlignment="1">
      <alignment horizontal="center" vertical="center" wrapText="1"/>
    </xf>
    <xf numFmtId="0" fontId="60" fillId="18" borderId="78" xfId="11" applyFont="1" applyFill="1" applyBorder="1" applyAlignment="1">
      <alignment horizontal="left" vertical="center"/>
    </xf>
    <xf numFmtId="0" fontId="60" fillId="18" borderId="79" xfId="11" applyFont="1" applyFill="1" applyBorder="1" applyAlignment="1">
      <alignment horizontal="left" vertical="center"/>
    </xf>
    <xf numFmtId="0" fontId="17" fillId="0" borderId="79" xfId="11" applyFont="1" applyBorder="1" applyAlignment="1"/>
    <xf numFmtId="0" fontId="17" fillId="0" borderId="80" xfId="11" applyFont="1" applyBorder="1" applyAlignment="1"/>
    <xf numFmtId="0" fontId="57" fillId="0" borderId="0" xfId="11" applyFont="1" applyAlignment="1">
      <alignment horizontal="center" vertical="center"/>
    </xf>
    <xf numFmtId="0" fontId="56" fillId="0" borderId="0" xfId="11" applyAlignment="1"/>
    <xf numFmtId="0" fontId="58" fillId="17" borderId="73" xfId="11" applyFont="1" applyFill="1" applyBorder="1" applyAlignment="1">
      <alignment horizontal="center" vertical="center" wrapText="1"/>
    </xf>
    <xf numFmtId="0" fontId="17" fillId="0" borderId="76" xfId="11" applyFont="1" applyBorder="1" applyAlignment="1"/>
    <xf numFmtId="0" fontId="58" fillId="17" borderId="74" xfId="11" applyFont="1" applyFill="1" applyBorder="1" applyAlignment="1">
      <alignment horizontal="center" vertical="center" wrapText="1"/>
    </xf>
    <xf numFmtId="0" fontId="58" fillId="17" borderId="75" xfId="11" applyFont="1" applyFill="1" applyBorder="1" applyAlignment="1">
      <alignment horizontal="center" vertical="center" wrapText="1"/>
    </xf>
    <xf numFmtId="0" fontId="58" fillId="17" borderId="76" xfId="11" applyFont="1" applyFill="1" applyBorder="1" applyAlignment="1">
      <alignment horizontal="center" vertical="center" wrapText="1"/>
    </xf>
    <xf numFmtId="9" fontId="58" fillId="17" borderId="73" xfId="11" applyNumberFormat="1" applyFont="1" applyFill="1" applyBorder="1" applyAlignment="1">
      <alignment horizontal="center" vertical="center" wrapText="1"/>
    </xf>
    <xf numFmtId="0" fontId="60" fillId="18" borderId="13" xfId="11" applyFont="1" applyFill="1" applyBorder="1" applyAlignment="1">
      <alignment horizontal="center" vertical="center"/>
    </xf>
    <xf numFmtId="0" fontId="60" fillId="18" borderId="15" xfId="11" applyFont="1" applyFill="1" applyBorder="1" applyAlignment="1">
      <alignment horizontal="center" vertical="center"/>
    </xf>
    <xf numFmtId="0" fontId="61" fillId="0" borderId="78" xfId="11" applyFont="1" applyBorder="1" applyAlignment="1">
      <alignment horizontal="center" vertical="center" wrapText="1"/>
    </xf>
    <xf numFmtId="44" fontId="12" fillId="22" borderId="69" xfId="2" applyFont="1" applyFill="1" applyBorder="1" applyAlignment="1">
      <alignment horizontal="center" vertical="center" wrapText="1"/>
    </xf>
    <xf numFmtId="44" fontId="12" fillId="22" borderId="70" xfId="2" applyFont="1" applyFill="1" applyBorder="1" applyAlignment="1">
      <alignment horizontal="center" vertical="center" wrapText="1"/>
    </xf>
    <xf numFmtId="44" fontId="12" fillId="21" borderId="69" xfId="2" applyFont="1" applyFill="1" applyBorder="1" applyAlignment="1">
      <alignment horizontal="center" vertical="center" wrapText="1"/>
    </xf>
    <xf numFmtId="44" fontId="12" fillId="21" borderId="70" xfId="2" applyFont="1" applyFill="1" applyBorder="1" applyAlignment="1">
      <alignment horizontal="center" vertical="center" wrapText="1"/>
    </xf>
    <xf numFmtId="0" fontId="41" fillId="11" borderId="93" xfId="0" applyFont="1" applyFill="1" applyBorder="1" applyAlignment="1">
      <alignment horizontal="center" vertical="center" wrapText="1"/>
    </xf>
    <xf numFmtId="0" fontId="41" fillId="11" borderId="92" xfId="0" applyFont="1" applyFill="1" applyBorder="1" applyAlignment="1">
      <alignment horizontal="center" vertical="center" wrapText="1"/>
    </xf>
    <xf numFmtId="0" fontId="4" fillId="22" borderId="83" xfId="0" applyFont="1" applyFill="1" applyBorder="1" applyAlignment="1">
      <alignment horizontal="center" vertical="center" wrapText="1"/>
    </xf>
    <xf numFmtId="0" fontId="4" fillId="22" borderId="84" xfId="0" applyFont="1" applyFill="1" applyBorder="1" applyAlignment="1">
      <alignment horizontal="center" vertical="center" wrapText="1"/>
    </xf>
    <xf numFmtId="0" fontId="4" fillId="22" borderId="86" xfId="0" applyFont="1" applyFill="1" applyBorder="1" applyAlignment="1">
      <alignment horizontal="center" vertical="center" wrapText="1"/>
    </xf>
    <xf numFmtId="0" fontId="0" fillId="0" borderId="23" xfId="0" applyBorder="1" applyAlignment="1">
      <alignment horizontal="center" vertical="top"/>
    </xf>
    <xf numFmtId="0" fontId="0" fillId="0" borderId="24" xfId="0" applyBorder="1" applyAlignment="1">
      <alignment horizontal="center" vertical="top"/>
    </xf>
    <xf numFmtId="0" fontId="0" fillId="0" borderId="25" xfId="0" applyBorder="1" applyAlignment="1">
      <alignment horizontal="center" vertical="top"/>
    </xf>
    <xf numFmtId="0" fontId="11" fillId="6" borderId="13" xfId="0" applyFont="1" applyFill="1" applyBorder="1" applyAlignment="1">
      <alignment horizontal="center" vertical="top" wrapText="1"/>
    </xf>
    <xf numFmtId="0" fontId="11" fillId="6" borderId="14" xfId="0" applyFont="1" applyFill="1" applyBorder="1" applyAlignment="1">
      <alignment horizontal="center" vertical="top" wrapText="1"/>
    </xf>
    <xf numFmtId="0" fontId="11" fillId="6" borderId="15" xfId="0" applyFont="1" applyFill="1" applyBorder="1" applyAlignment="1">
      <alignment horizontal="center" vertical="top" wrapText="1"/>
    </xf>
    <xf numFmtId="0" fontId="11" fillId="0" borderId="13" xfId="0" applyFont="1" applyBorder="1" applyAlignment="1">
      <alignment horizontal="center" vertical="top" wrapText="1"/>
    </xf>
    <xf numFmtId="0" fontId="11" fillId="0" borderId="14" xfId="0" applyFont="1" applyBorder="1" applyAlignment="1">
      <alignment horizontal="center" vertical="top" wrapText="1"/>
    </xf>
    <xf numFmtId="0" fontId="11" fillId="0" borderId="17" xfId="0" applyFont="1" applyBorder="1" applyAlignment="1">
      <alignment horizontal="center" vertical="top" wrapText="1"/>
    </xf>
    <xf numFmtId="0" fontId="11" fillId="0" borderId="15" xfId="0" applyFont="1" applyBorder="1" applyAlignment="1">
      <alignment horizontal="center" vertical="top" wrapText="1"/>
    </xf>
    <xf numFmtId="0" fontId="4" fillId="21" borderId="66" xfId="0" applyFont="1" applyFill="1" applyBorder="1" applyAlignment="1">
      <alignment horizontal="center" vertical="center" wrapText="1"/>
    </xf>
    <xf numFmtId="0" fontId="4" fillId="21" borderId="67" xfId="0" applyFont="1" applyFill="1" applyBorder="1" applyAlignment="1">
      <alignment horizontal="center" vertical="center" wrapText="1"/>
    </xf>
    <xf numFmtId="0" fontId="4" fillId="21" borderId="68" xfId="0" applyFont="1" applyFill="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15" borderId="66" xfId="0" applyFont="1" applyFill="1" applyBorder="1" applyAlignment="1">
      <alignment horizontal="center" vertical="center" wrapText="1"/>
    </xf>
    <xf numFmtId="0" fontId="4" fillId="15" borderId="67" xfId="0" applyFont="1" applyFill="1" applyBorder="1" applyAlignment="1">
      <alignment horizontal="center" vertical="center" wrapText="1"/>
    </xf>
    <xf numFmtId="0" fontId="4" fillId="15" borderId="68" xfId="0" applyFont="1" applyFill="1" applyBorder="1" applyAlignment="1">
      <alignment horizontal="center" vertical="center" wrapText="1"/>
    </xf>
    <xf numFmtId="0" fontId="12" fillId="0" borderId="85" xfId="0" applyFont="1" applyBorder="1" applyAlignment="1">
      <alignment horizontal="center" vertical="center" wrapText="1"/>
    </xf>
    <xf numFmtId="0" fontId="12" fillId="0" borderId="90" xfId="0" applyFont="1" applyBorder="1" applyAlignment="1">
      <alignment horizontal="center" vertical="center" wrapText="1"/>
    </xf>
    <xf numFmtId="0" fontId="12" fillId="0" borderId="87"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2" fillId="0" borderId="56" xfId="0" applyFont="1" applyBorder="1" applyAlignment="1">
      <alignment horizontal="center" vertical="center" wrapText="1"/>
    </xf>
    <xf numFmtId="0" fontId="12" fillId="0" borderId="57" xfId="0" applyFont="1" applyBorder="1" applyAlignment="1">
      <alignment horizontal="center" vertical="center" wrapText="1"/>
    </xf>
    <xf numFmtId="0" fontId="12" fillId="0" borderId="9" xfId="0" applyFont="1" applyBorder="1" applyAlignment="1">
      <alignment horizontal="center" vertical="center" wrapText="1"/>
    </xf>
    <xf numFmtId="44" fontId="12" fillId="15" borderId="94" xfId="2" applyFont="1" applyFill="1" applyBorder="1" applyAlignment="1">
      <alignment horizontal="center" vertical="center" wrapText="1"/>
    </xf>
    <xf numFmtId="44" fontId="12" fillId="15" borderId="24" xfId="2" applyFont="1" applyFill="1" applyBorder="1" applyAlignment="1">
      <alignment horizontal="center" vertical="center" wrapText="1"/>
    </xf>
    <xf numFmtId="44" fontId="12" fillId="15" borderId="95" xfId="2" applyFont="1" applyFill="1" applyBorder="1" applyAlignment="1">
      <alignment horizontal="center" vertical="center" wrapText="1"/>
    </xf>
    <xf numFmtId="172" fontId="12" fillId="0" borderId="90" xfId="2" applyNumberFormat="1" applyFont="1" applyFill="1" applyBorder="1" applyAlignment="1">
      <alignment horizontal="center" vertical="center" wrapText="1"/>
    </xf>
    <xf numFmtId="172" fontId="12" fillId="0" borderId="87" xfId="2" applyNumberFormat="1" applyFont="1" applyFill="1" applyBorder="1" applyAlignment="1">
      <alignment horizontal="center" vertical="center" wrapText="1"/>
    </xf>
    <xf numFmtId="0" fontId="11" fillId="0" borderId="16" xfId="0" applyFont="1" applyBorder="1" applyAlignment="1">
      <alignment horizontal="center" vertical="top" wrapText="1"/>
    </xf>
    <xf numFmtId="0" fontId="4" fillId="0" borderId="62"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3" xfId="0" applyFont="1" applyBorder="1" applyAlignment="1">
      <alignment horizontal="center" vertical="center" wrapText="1"/>
    </xf>
    <xf numFmtId="0" fontId="11" fillId="6" borderId="28" xfId="0" applyFont="1" applyFill="1" applyBorder="1" applyAlignment="1">
      <alignment horizontal="center" vertical="top" wrapText="1"/>
    </xf>
    <xf numFmtId="0" fontId="11" fillId="6" borderId="60" xfId="0" applyFont="1" applyFill="1" applyBorder="1" applyAlignment="1">
      <alignment horizontal="center" vertical="top" wrapText="1"/>
    </xf>
    <xf numFmtId="0" fontId="11" fillId="6" borderId="61" xfId="0" applyFont="1" applyFill="1" applyBorder="1" applyAlignment="1">
      <alignment horizontal="center" vertical="top" wrapText="1"/>
    </xf>
    <xf numFmtId="0" fontId="11" fillId="6" borderId="23" xfId="0" applyFont="1" applyFill="1" applyBorder="1" applyAlignment="1">
      <alignment horizontal="center" vertical="top" wrapText="1"/>
    </xf>
    <xf numFmtId="0" fontId="11" fillId="6" borderId="24" xfId="0" applyFont="1" applyFill="1" applyBorder="1" applyAlignment="1">
      <alignment horizontal="center" vertical="top" wrapText="1"/>
    </xf>
    <xf numFmtId="0" fontId="11" fillId="6" borderId="25" xfId="0" applyFont="1" applyFill="1" applyBorder="1" applyAlignment="1">
      <alignment horizontal="center" vertical="top" wrapText="1"/>
    </xf>
    <xf numFmtId="0" fontId="0" fillId="0" borderId="13" xfId="0" applyBorder="1" applyAlignment="1">
      <alignment horizontal="center" vertical="top"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0" fillId="0" borderId="16" xfId="0" applyBorder="1" applyAlignment="1">
      <alignment horizontal="center" vertical="top" wrapText="1"/>
    </xf>
    <xf numFmtId="0" fontId="0" fillId="0" borderId="17" xfId="0" applyBorder="1" applyAlignment="1">
      <alignment horizontal="center" vertical="top" wrapText="1"/>
    </xf>
    <xf numFmtId="0" fontId="0" fillId="0" borderId="18" xfId="0" applyBorder="1" applyAlignment="1">
      <alignment horizontal="center" vertical="top" wrapText="1"/>
    </xf>
    <xf numFmtId="0" fontId="0" fillId="0" borderId="53" xfId="0" applyBorder="1" applyAlignment="1">
      <alignment horizontal="center" vertical="top" wrapText="1"/>
    </xf>
    <xf numFmtId="0" fontId="0" fillId="0" borderId="0" xfId="0" applyAlignment="1">
      <alignment horizontal="center" vertical="top" wrapText="1"/>
    </xf>
    <xf numFmtId="0" fontId="0" fillId="0" borderId="55" xfId="0" applyBorder="1" applyAlignment="1">
      <alignment horizontal="center" vertical="top" wrapText="1"/>
    </xf>
    <xf numFmtId="0" fontId="0" fillId="0" borderId="19" xfId="0" applyBorder="1" applyAlignment="1">
      <alignment horizontal="center" vertical="top" wrapText="1"/>
    </xf>
    <xf numFmtId="0" fontId="0" fillId="0" borderId="20" xfId="0" applyBorder="1" applyAlignment="1">
      <alignment horizontal="center" vertical="top" wrapText="1"/>
    </xf>
    <xf numFmtId="0" fontId="0" fillId="0" borderId="21" xfId="0" applyBorder="1" applyAlignment="1">
      <alignment horizontal="center" vertical="top" wrapText="1"/>
    </xf>
    <xf numFmtId="0" fontId="8" fillId="0" borderId="13" xfId="0" applyFont="1" applyBorder="1" applyAlignment="1">
      <alignment horizontal="center" vertical="top"/>
    </xf>
    <xf numFmtId="0" fontId="8" fillId="0" borderId="14" xfId="0" applyFont="1" applyBorder="1" applyAlignment="1">
      <alignment horizontal="center" vertical="top"/>
    </xf>
    <xf numFmtId="0" fontId="15" fillId="0" borderId="13" xfId="0" applyFont="1" applyBorder="1" applyAlignment="1">
      <alignment horizontal="center" vertical="top"/>
    </xf>
    <xf numFmtId="0" fontId="15" fillId="0" borderId="14" xfId="0" applyFont="1" applyBorder="1" applyAlignment="1">
      <alignment horizontal="center" vertical="top"/>
    </xf>
    <xf numFmtId="0" fontId="2" fillId="0" borderId="13" xfId="0" applyFont="1" applyBorder="1" applyAlignment="1">
      <alignment horizontal="left" vertical="top" wrapText="1"/>
    </xf>
    <xf numFmtId="0" fontId="2" fillId="0" borderId="14" xfId="0" applyFont="1" applyBorder="1" applyAlignment="1">
      <alignment horizontal="left" vertical="top" wrapText="1"/>
    </xf>
    <xf numFmtId="0" fontId="2" fillId="0" borderId="15" xfId="0" applyFont="1" applyBorder="1" applyAlignment="1">
      <alignment horizontal="left" vertical="top" wrapText="1"/>
    </xf>
    <xf numFmtId="0" fontId="2" fillId="2" borderId="6" xfId="0" applyFont="1" applyFill="1" applyBorder="1" applyAlignment="1">
      <alignment horizontal="left" vertical="top" wrapText="1"/>
    </xf>
    <xf numFmtId="0" fontId="2" fillId="2" borderId="7" xfId="0" applyFont="1" applyFill="1" applyBorder="1" applyAlignment="1">
      <alignment horizontal="left" vertical="top" wrapText="1"/>
    </xf>
    <xf numFmtId="0" fontId="2" fillId="2" borderId="8" xfId="0" applyFont="1" applyFill="1" applyBorder="1" applyAlignment="1">
      <alignment horizontal="left" vertical="top" wrapText="1"/>
    </xf>
    <xf numFmtId="0" fontId="0" fillId="0" borderId="6" xfId="0" applyBorder="1" applyAlignment="1">
      <alignment horizontal="left" wrapText="1"/>
    </xf>
    <xf numFmtId="0" fontId="0" fillId="0" borderId="7" xfId="0" applyBorder="1" applyAlignment="1">
      <alignment horizontal="left" wrapText="1"/>
    </xf>
    <xf numFmtId="0" fontId="0" fillId="0" borderId="8" xfId="0" applyBorder="1" applyAlignment="1">
      <alignment horizontal="left" wrapText="1"/>
    </xf>
    <xf numFmtId="0" fontId="2" fillId="0" borderId="6" xfId="0" applyFont="1" applyBorder="1" applyAlignment="1">
      <alignment horizontal="center" vertical="top" wrapText="1"/>
    </xf>
    <xf numFmtId="0" fontId="2" fillId="0" borderId="8" xfId="0" applyFont="1" applyBorder="1" applyAlignment="1">
      <alignment horizontal="center" vertical="top" wrapText="1"/>
    </xf>
    <xf numFmtId="0" fontId="2" fillId="0" borderId="6" xfId="0" applyFont="1" applyBorder="1" applyAlignment="1">
      <alignment horizontal="right" vertical="top" wrapText="1"/>
    </xf>
    <xf numFmtId="0" fontId="2" fillId="0" borderId="7" xfId="0" applyFont="1" applyBorder="1" applyAlignment="1">
      <alignment horizontal="right" vertical="top" wrapText="1"/>
    </xf>
    <xf numFmtId="0" fontId="2" fillId="0" borderId="8" xfId="0" applyFont="1" applyBorder="1" applyAlignment="1">
      <alignment horizontal="right" vertical="top" wrapText="1"/>
    </xf>
    <xf numFmtId="0" fontId="5" fillId="2" borderId="6" xfId="0" applyFont="1" applyFill="1" applyBorder="1" applyAlignment="1">
      <alignment horizontal="center" vertical="top" wrapText="1"/>
    </xf>
    <xf numFmtId="0" fontId="5" fillId="2" borderId="8" xfId="0" applyFont="1" applyFill="1" applyBorder="1" applyAlignment="1">
      <alignment horizontal="center" vertical="top" wrapText="1"/>
    </xf>
    <xf numFmtId="0" fontId="7" fillId="2" borderId="6" xfId="0" applyFont="1" applyFill="1" applyBorder="1" applyAlignment="1">
      <alignment horizontal="center" vertical="top" wrapText="1"/>
    </xf>
    <xf numFmtId="0" fontId="7" fillId="0" borderId="6" xfId="0" applyFont="1" applyBorder="1" applyAlignment="1">
      <alignment horizontal="left" vertical="top" wrapText="1"/>
    </xf>
    <xf numFmtId="0" fontId="5" fillId="0" borderId="8" xfId="0" applyFont="1" applyBorder="1" applyAlignment="1">
      <alignment horizontal="left" vertical="top" wrapText="1"/>
    </xf>
    <xf numFmtId="166" fontId="6" fillId="0" borderId="6" xfId="0" applyNumberFormat="1" applyFont="1" applyBorder="1" applyAlignment="1">
      <alignment horizontal="left" vertical="top" shrinkToFit="1"/>
    </xf>
    <xf numFmtId="166" fontId="6" fillId="0" borderId="8" xfId="0" applyNumberFormat="1" applyFont="1" applyBorder="1" applyAlignment="1">
      <alignment horizontal="left" vertical="top" shrinkToFit="1"/>
    </xf>
    <xf numFmtId="0" fontId="8" fillId="0" borderId="6" xfId="0" applyFont="1" applyBorder="1" applyAlignment="1">
      <alignment horizontal="left" wrapText="1"/>
    </xf>
    <xf numFmtId="0" fontId="2" fillId="5" borderId="8" xfId="0" applyFont="1" applyFill="1" applyBorder="1" applyAlignment="1">
      <alignment horizontal="right" vertical="top" wrapText="1"/>
    </xf>
    <xf numFmtId="0" fontId="2" fillId="5" borderId="7" xfId="0" applyFont="1" applyFill="1" applyBorder="1" applyAlignment="1">
      <alignment horizontal="left" vertical="top" wrapText="1"/>
    </xf>
    <xf numFmtId="0" fontId="2" fillId="5" borderId="8" xfId="0" applyFont="1" applyFill="1" applyBorder="1" applyAlignment="1">
      <alignment horizontal="left" vertical="top" wrapText="1"/>
    </xf>
    <xf numFmtId="0" fontId="5" fillId="0" borderId="6" xfId="0" applyFont="1" applyBorder="1" applyAlignment="1">
      <alignment horizontal="left"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xf numFmtId="0" fontId="2" fillId="2" borderId="6" xfId="0" applyFont="1" applyFill="1" applyBorder="1" applyAlignment="1">
      <alignment horizontal="center" vertical="top" wrapText="1"/>
    </xf>
    <xf numFmtId="0" fontId="2" fillId="2" borderId="7" xfId="0" applyFont="1" applyFill="1" applyBorder="1" applyAlignment="1">
      <alignment horizontal="center" vertical="top" wrapText="1"/>
    </xf>
    <xf numFmtId="0" fontId="2" fillId="2" borderId="8" xfId="0" applyFont="1" applyFill="1" applyBorder="1" applyAlignment="1">
      <alignment horizontal="center" vertical="top" wrapText="1"/>
    </xf>
    <xf numFmtId="0" fontId="2" fillId="3" borderId="6" xfId="0" applyFont="1" applyFill="1" applyBorder="1" applyAlignment="1">
      <alignment horizontal="center" vertical="top" wrapText="1"/>
    </xf>
    <xf numFmtId="0" fontId="2" fillId="3" borderId="7" xfId="0" applyFont="1" applyFill="1" applyBorder="1" applyAlignment="1">
      <alignment horizontal="center" vertical="top" wrapText="1"/>
    </xf>
    <xf numFmtId="0" fontId="2" fillId="3" borderId="8" xfId="0" applyFont="1" applyFill="1" applyBorder="1" applyAlignment="1">
      <alignment horizontal="center" vertical="top" wrapText="1"/>
    </xf>
    <xf numFmtId="0" fontId="2" fillId="4" borderId="6" xfId="0" applyFont="1" applyFill="1" applyBorder="1" applyAlignment="1">
      <alignment horizontal="left" vertical="top" wrapText="1"/>
    </xf>
    <xf numFmtId="0" fontId="2" fillId="4" borderId="7" xfId="0" applyFont="1" applyFill="1" applyBorder="1" applyAlignment="1">
      <alignment horizontal="left" vertical="top" wrapText="1"/>
    </xf>
    <xf numFmtId="0" fontId="2" fillId="4" borderId="8" xfId="0" applyFont="1" applyFill="1" applyBorder="1" applyAlignment="1">
      <alignment horizontal="left" vertical="top" wrapText="1"/>
    </xf>
    <xf numFmtId="2" fontId="3" fillId="0" borderId="6" xfId="0" applyNumberFormat="1" applyFont="1" applyBorder="1" applyAlignment="1">
      <alignment horizontal="center" vertical="top" shrinkToFit="1"/>
    </xf>
    <xf numFmtId="2" fontId="3" fillId="0" borderId="8" xfId="0" applyNumberFormat="1" applyFont="1" applyBorder="1" applyAlignment="1">
      <alignment horizontal="center" vertical="top" shrinkToFit="1"/>
    </xf>
    <xf numFmtId="0" fontId="4" fillId="2" borderId="6" xfId="0" applyFont="1" applyFill="1" applyBorder="1" applyAlignment="1">
      <alignment horizontal="left" vertical="top" wrapText="1" indent="8"/>
    </xf>
    <xf numFmtId="0" fontId="4" fillId="2" borderId="8" xfId="0" applyFont="1" applyFill="1" applyBorder="1" applyAlignment="1">
      <alignment horizontal="left" vertical="top" wrapText="1" indent="8"/>
    </xf>
    <xf numFmtId="0" fontId="2" fillId="0" borderId="23" xfId="0" applyFont="1" applyBorder="1" applyAlignment="1">
      <alignment horizontal="center" vertical="top" wrapText="1"/>
    </xf>
    <xf numFmtId="0" fontId="2" fillId="0" borderId="24" xfId="0" applyFont="1" applyBorder="1" applyAlignment="1">
      <alignment horizontal="center" vertical="top" wrapText="1"/>
    </xf>
    <xf numFmtId="0" fontId="2" fillId="0" borderId="25" xfId="0" applyFont="1" applyBorder="1" applyAlignment="1">
      <alignment horizontal="center" vertical="top" wrapText="1"/>
    </xf>
    <xf numFmtId="0" fontId="2" fillId="0" borderId="6" xfId="0" applyFont="1" applyBorder="1" applyAlignment="1">
      <alignment horizontal="left" vertical="top" wrapText="1" indent="1"/>
    </xf>
    <xf numFmtId="0" fontId="2" fillId="0" borderId="7" xfId="0" applyFont="1" applyBorder="1" applyAlignment="1">
      <alignment horizontal="left" vertical="top" wrapText="1" indent="1"/>
    </xf>
    <xf numFmtId="0" fontId="2" fillId="0" borderId="8" xfId="0" applyFont="1" applyBorder="1" applyAlignment="1">
      <alignment horizontal="left" vertical="top" wrapText="1" indent="1"/>
    </xf>
    <xf numFmtId="0" fontId="16" fillId="0" borderId="13" xfId="0" applyFont="1" applyBorder="1" applyAlignment="1">
      <alignment horizontal="center" vertical="top"/>
    </xf>
    <xf numFmtId="0" fontId="16" fillId="0" borderId="14" xfId="0" applyFont="1" applyBorder="1" applyAlignment="1">
      <alignment horizontal="center" vertical="top"/>
    </xf>
    <xf numFmtId="0" fontId="16" fillId="0" borderId="15" xfId="0" applyFont="1" applyBorder="1" applyAlignment="1">
      <alignment horizontal="center" vertical="top"/>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2" fontId="3" fillId="0" borderId="6" xfId="0" applyNumberFormat="1" applyFont="1" applyBorder="1" applyAlignment="1">
      <alignment horizontal="center" vertical="center" shrinkToFit="1"/>
    </xf>
    <xf numFmtId="2" fontId="3" fillId="0" borderId="8" xfId="0" applyNumberFormat="1" applyFont="1" applyBorder="1" applyAlignment="1">
      <alignment horizontal="center" vertical="center" shrinkToFit="1"/>
    </xf>
    <xf numFmtId="0" fontId="2" fillId="2" borderId="6" xfId="0" applyFont="1" applyFill="1" applyBorder="1" applyAlignment="1">
      <alignment horizontal="right" vertical="top" wrapText="1"/>
    </xf>
    <xf numFmtId="0" fontId="2" fillId="2" borderId="7" xfId="0" applyFont="1" applyFill="1" applyBorder="1" applyAlignment="1">
      <alignment horizontal="right" vertical="top" wrapText="1"/>
    </xf>
    <xf numFmtId="0" fontId="2" fillId="2" borderId="8" xfId="0" applyFont="1" applyFill="1" applyBorder="1" applyAlignment="1">
      <alignment horizontal="right" vertical="top" wrapText="1"/>
    </xf>
    <xf numFmtId="0" fontId="8" fillId="0" borderId="6" xfId="0" applyFont="1" applyBorder="1" applyAlignment="1">
      <alignment horizontal="left" vertical="top" wrapText="1"/>
    </xf>
    <xf numFmtId="0" fontId="9" fillId="7" borderId="28" xfId="1" applyFill="1" applyBorder="1" applyAlignment="1">
      <alignment horizontal="left" wrapText="1"/>
    </xf>
    <xf numFmtId="0" fontId="9" fillId="7" borderId="27" xfId="1" applyFill="1" applyBorder="1" applyAlignment="1">
      <alignment horizontal="left" wrapText="1"/>
    </xf>
    <xf numFmtId="0" fontId="9" fillId="7" borderId="28" xfId="1" applyFill="1" applyBorder="1" applyAlignment="1">
      <alignment horizontal="left"/>
    </xf>
    <xf numFmtId="0" fontId="9" fillId="7" borderId="27" xfId="1" applyFill="1" applyBorder="1" applyAlignment="1">
      <alignment horizontal="left"/>
    </xf>
    <xf numFmtId="0" fontId="5" fillId="2" borderId="12" xfId="0" applyFont="1" applyFill="1" applyBorder="1" applyAlignment="1">
      <alignment horizontal="center" vertical="top" wrapText="1"/>
    </xf>
    <xf numFmtId="0" fontId="5" fillId="2" borderId="11" xfId="0" applyFont="1" applyFill="1" applyBorder="1" applyAlignment="1">
      <alignment horizontal="center" vertical="top" wrapText="1"/>
    </xf>
    <xf numFmtId="0" fontId="18" fillId="7" borderId="28" xfId="1" applyFont="1" applyFill="1" applyBorder="1" applyAlignment="1">
      <alignment horizontal="left" wrapText="1"/>
    </xf>
    <xf numFmtId="0" fontId="2" fillId="0" borderId="2" xfId="0" applyFont="1" applyBorder="1" applyAlignment="1">
      <alignment horizontal="right" vertical="top" wrapText="1"/>
    </xf>
    <xf numFmtId="0" fontId="2" fillId="0" borderId="3" xfId="0" applyFont="1" applyBorder="1" applyAlignment="1">
      <alignment horizontal="right" vertical="top" wrapText="1"/>
    </xf>
    <xf numFmtId="0" fontId="2" fillId="2" borderId="13" xfId="0" applyFont="1" applyFill="1" applyBorder="1" applyAlignment="1">
      <alignment horizontal="center" vertical="top" wrapText="1"/>
    </xf>
    <xf numFmtId="0" fontId="2" fillId="2" borderId="15" xfId="0" applyFont="1" applyFill="1" applyBorder="1" applyAlignment="1">
      <alignment horizontal="center" vertical="top" wrapText="1"/>
    </xf>
    <xf numFmtId="0" fontId="2" fillId="2" borderId="23" xfId="0" applyFont="1" applyFill="1" applyBorder="1" applyAlignment="1">
      <alignment horizontal="center" vertical="top" wrapText="1"/>
    </xf>
    <xf numFmtId="0" fontId="2" fillId="2" borderId="25" xfId="0" applyFont="1" applyFill="1" applyBorder="1" applyAlignment="1">
      <alignment horizontal="center" vertical="top" wrapText="1"/>
    </xf>
    <xf numFmtId="0" fontId="28" fillId="0" borderId="32" xfId="0" applyFont="1" applyBorder="1" applyAlignment="1">
      <alignment horizontal="left" vertical="center"/>
    </xf>
    <xf numFmtId="0" fontId="28" fillId="0" borderId="0" xfId="0" applyFont="1" applyAlignment="1">
      <alignment horizontal="left" vertical="center"/>
    </xf>
    <xf numFmtId="0" fontId="31" fillId="0" borderId="39" xfId="0" applyFont="1" applyBorder="1" applyAlignment="1">
      <alignment horizontal="left" vertical="center"/>
    </xf>
    <xf numFmtId="0" fontId="31" fillId="0" borderId="40" xfId="0" applyFont="1" applyBorder="1" applyAlignment="1">
      <alignment horizontal="left" vertical="center"/>
    </xf>
    <xf numFmtId="0" fontId="31" fillId="0" borderId="41" xfId="0" applyFont="1" applyBorder="1" applyAlignment="1">
      <alignment horizontal="left" vertical="center"/>
    </xf>
    <xf numFmtId="0" fontId="28" fillId="0" borderId="31" xfId="0" applyFont="1" applyBorder="1" applyAlignment="1">
      <alignment horizontal="right" vertical="center"/>
    </xf>
    <xf numFmtId="0" fontId="28" fillId="0" borderId="32" xfId="0" applyFont="1" applyBorder="1" applyAlignment="1">
      <alignment horizontal="right" vertical="center"/>
    </xf>
    <xf numFmtId="0" fontId="35" fillId="0" borderId="53" xfId="0" applyFont="1" applyBorder="1" applyAlignment="1">
      <alignment horizontal="center" vertical="center" wrapText="1"/>
    </xf>
    <xf numFmtId="0" fontId="35" fillId="0" borderId="0" xfId="0" applyFont="1" applyAlignment="1">
      <alignment horizontal="center" vertical="center" wrapText="1"/>
    </xf>
    <xf numFmtId="0" fontId="35" fillId="0" borderId="55" xfId="0" applyFont="1" applyBorder="1" applyAlignment="1">
      <alignment horizontal="center" vertical="center" wrapText="1"/>
    </xf>
    <xf numFmtId="0" fontId="28" fillId="0" borderId="0" xfId="0" applyFont="1" applyAlignment="1">
      <alignment horizontal="center" vertical="center"/>
    </xf>
    <xf numFmtId="0" fontId="28" fillId="0" borderId="37" xfId="0" applyFont="1" applyBorder="1" applyAlignment="1">
      <alignment horizontal="center" vertical="center"/>
    </xf>
    <xf numFmtId="0" fontId="28" fillId="0" borderId="0" xfId="0" applyFont="1" applyAlignment="1">
      <alignment horizontal="right" vertical="center"/>
    </xf>
    <xf numFmtId="0" fontId="28" fillId="0" borderId="37" xfId="0" applyFont="1" applyBorder="1" applyAlignment="1">
      <alignment horizontal="right" vertical="center"/>
    </xf>
    <xf numFmtId="0" fontId="9" fillId="7" borderId="43" xfId="1" applyFill="1" applyBorder="1" applyAlignment="1">
      <alignment horizontal="left" wrapText="1"/>
    </xf>
    <xf numFmtId="0" fontId="18" fillId="0" borderId="6" xfId="0" applyFont="1" applyBorder="1" applyAlignment="1">
      <alignment horizontal="left" vertical="top" wrapText="1"/>
    </xf>
    <xf numFmtId="0" fontId="18" fillId="0" borderId="8" xfId="0" applyFont="1" applyBorder="1" applyAlignment="1">
      <alignment horizontal="left" vertical="top" wrapText="1"/>
    </xf>
    <xf numFmtId="0" fontId="15" fillId="0" borderId="7" xfId="0" applyFont="1" applyBorder="1" applyAlignment="1">
      <alignment horizontal="center" vertical="top"/>
    </xf>
    <xf numFmtId="0" fontId="4" fillId="2" borderId="2" xfId="0" applyFont="1" applyFill="1" applyBorder="1" applyAlignment="1">
      <alignment horizontal="left" vertical="top" wrapText="1" indent="8"/>
    </xf>
    <xf numFmtId="0" fontId="4" fillId="2" borderId="4" xfId="0" applyFont="1" applyFill="1" applyBorder="1" applyAlignment="1">
      <alignment horizontal="left" vertical="top" wrapText="1" indent="8"/>
    </xf>
    <xf numFmtId="0" fontId="2" fillId="3" borderId="2" xfId="0" applyFont="1" applyFill="1" applyBorder="1" applyAlignment="1">
      <alignment horizontal="center" vertical="top" wrapText="1"/>
    </xf>
    <xf numFmtId="0" fontId="2" fillId="3" borderId="3" xfId="0" applyFont="1" applyFill="1" applyBorder="1" applyAlignment="1">
      <alignment horizontal="center" vertical="top" wrapText="1"/>
    </xf>
    <xf numFmtId="0" fontId="18" fillId="7" borderId="43" xfId="1" applyFont="1" applyFill="1" applyBorder="1" applyAlignment="1">
      <alignment horizontal="left" wrapText="1"/>
    </xf>
    <xf numFmtId="0" fontId="9" fillId="7" borderId="46" xfId="1" applyFill="1" applyBorder="1" applyAlignment="1">
      <alignment horizontal="left" wrapText="1"/>
    </xf>
    <xf numFmtId="0" fontId="9" fillId="7" borderId="47" xfId="1" applyFill="1" applyBorder="1" applyAlignment="1">
      <alignment horizontal="left" wrapText="1"/>
    </xf>
    <xf numFmtId="0" fontId="18" fillId="7" borderId="44" xfId="1" applyFont="1" applyFill="1" applyBorder="1" applyAlignment="1">
      <alignment horizontal="left" wrapText="1"/>
    </xf>
    <xf numFmtId="0" fontId="18" fillId="7" borderId="45" xfId="1" applyFont="1" applyFill="1" applyBorder="1" applyAlignment="1">
      <alignment horizontal="left" wrapText="1"/>
    </xf>
    <xf numFmtId="0" fontId="2" fillId="2" borderId="52" xfId="0" applyFont="1" applyFill="1" applyBorder="1" applyAlignment="1">
      <alignment horizontal="center" vertical="top" wrapText="1"/>
    </xf>
    <xf numFmtId="0" fontId="2" fillId="2" borderId="17" xfId="0" applyFont="1" applyFill="1" applyBorder="1" applyAlignment="1">
      <alignment horizontal="center" vertical="top" wrapText="1"/>
    </xf>
    <xf numFmtId="0" fontId="2" fillId="2" borderId="54" xfId="0" applyFont="1" applyFill="1" applyBorder="1" applyAlignment="1">
      <alignment horizontal="center" vertical="top" wrapText="1"/>
    </xf>
    <xf numFmtId="0" fontId="43" fillId="0" borderId="58" xfId="0" applyFont="1" applyBorder="1" applyAlignment="1">
      <alignment horizontal="left" vertical="center" wrapText="1"/>
    </xf>
    <xf numFmtId="0" fontId="43" fillId="0" borderId="59" xfId="0" applyFont="1" applyBorder="1" applyAlignment="1">
      <alignment horizontal="left" vertical="center" wrapText="1"/>
    </xf>
    <xf numFmtId="0" fontId="7" fillId="0" borderId="8" xfId="0" applyFont="1" applyBorder="1" applyAlignment="1">
      <alignment horizontal="left" vertical="top" wrapText="1"/>
    </xf>
    <xf numFmtId="0" fontId="2" fillId="0" borderId="13" xfId="0" applyFont="1" applyBorder="1" applyAlignment="1">
      <alignment horizontal="center" vertical="top" wrapText="1"/>
    </xf>
    <xf numFmtId="0" fontId="2" fillId="0" borderId="14" xfId="0" applyFont="1" applyBorder="1" applyAlignment="1">
      <alignment horizontal="center" vertical="top" wrapText="1"/>
    </xf>
    <xf numFmtId="0" fontId="2" fillId="0" borderId="15" xfId="0" applyFont="1" applyBorder="1" applyAlignment="1">
      <alignment horizontal="center" vertical="top" wrapText="1"/>
    </xf>
    <xf numFmtId="0" fontId="2" fillId="0" borderId="50" xfId="0" applyFont="1" applyBorder="1" applyAlignment="1">
      <alignment horizontal="center" vertical="center" wrapText="1"/>
    </xf>
    <xf numFmtId="0" fontId="2" fillId="0" borderId="0" xfId="0" applyFont="1" applyAlignment="1">
      <alignment horizontal="center" vertical="center" wrapText="1"/>
    </xf>
    <xf numFmtId="0" fontId="2" fillId="0" borderId="51" xfId="0" applyFont="1" applyBorder="1" applyAlignment="1">
      <alignment horizontal="center" vertical="center" wrapText="1"/>
    </xf>
    <xf numFmtId="0" fontId="2" fillId="4" borderId="48" xfId="0" applyFont="1" applyFill="1" applyBorder="1" applyAlignment="1">
      <alignment horizontal="left" vertical="top" wrapText="1"/>
    </xf>
    <xf numFmtId="0" fontId="32" fillId="0" borderId="31" xfId="0" applyFont="1" applyBorder="1" applyAlignment="1">
      <alignment horizontal="left" vertical="center" wrapText="1"/>
    </xf>
    <xf numFmtId="0" fontId="32" fillId="0" borderId="32" xfId="0" applyFont="1" applyBorder="1" applyAlignment="1">
      <alignment horizontal="left" vertical="center" wrapText="1"/>
    </xf>
    <xf numFmtId="0" fontId="32" fillId="0" borderId="33" xfId="0" applyFont="1" applyBorder="1" applyAlignment="1">
      <alignment horizontal="left" vertical="center" wrapText="1"/>
    </xf>
    <xf numFmtId="0" fontId="33" fillId="0" borderId="34" xfId="0" applyFont="1" applyBorder="1" applyAlignment="1">
      <alignment horizontal="left" vertical="center" wrapText="1"/>
    </xf>
    <xf numFmtId="0" fontId="33" fillId="0" borderId="0" xfId="0" applyFont="1" applyAlignment="1">
      <alignment horizontal="left" vertical="center" wrapText="1"/>
    </xf>
    <xf numFmtId="0" fontId="33" fillId="0" borderId="35" xfId="0" applyFont="1" applyBorder="1" applyAlignment="1">
      <alignment horizontal="left" vertical="center" wrapText="1"/>
    </xf>
    <xf numFmtId="0" fontId="31" fillId="0" borderId="34" xfId="0" applyFont="1" applyBorder="1" applyAlignment="1">
      <alignment horizontal="left" vertical="center" wrapText="1"/>
    </xf>
    <xf numFmtId="0" fontId="31" fillId="0" borderId="0" xfId="0" applyFont="1" applyAlignment="1">
      <alignment horizontal="left" vertical="center" wrapText="1"/>
    </xf>
    <xf numFmtId="0" fontId="31" fillId="0" borderId="35" xfId="0" applyFont="1" applyBorder="1" applyAlignment="1">
      <alignment horizontal="left" vertical="center" wrapText="1"/>
    </xf>
    <xf numFmtId="0" fontId="0" fillId="0" borderId="34" xfId="0" applyBorder="1" applyAlignment="1">
      <alignment horizontal="left" vertical="top" wrapText="1"/>
    </xf>
    <xf numFmtId="0" fontId="0" fillId="0" borderId="0" xfId="0" applyAlignment="1">
      <alignment horizontal="left" vertical="top" wrapText="1"/>
    </xf>
    <xf numFmtId="0" fontId="0" fillId="0" borderId="35" xfId="0" applyBorder="1" applyAlignment="1">
      <alignment horizontal="left" vertical="top" wrapText="1"/>
    </xf>
    <xf numFmtId="0" fontId="28" fillId="0" borderId="34" xfId="0" applyFont="1" applyBorder="1" applyAlignment="1">
      <alignment horizontal="left" vertical="center" wrapText="1"/>
    </xf>
    <xf numFmtId="0" fontId="28" fillId="0" borderId="0" xfId="0" applyFont="1" applyAlignment="1">
      <alignment horizontal="left" vertical="center" wrapText="1"/>
    </xf>
    <xf numFmtId="0" fontId="28" fillId="0" borderId="35" xfId="0" applyFont="1" applyBorder="1" applyAlignment="1">
      <alignment horizontal="left" vertical="center" wrapText="1"/>
    </xf>
    <xf numFmtId="0" fontId="31" fillId="0" borderId="36" xfId="0" applyFont="1" applyBorder="1" applyAlignment="1">
      <alignment horizontal="left" vertical="center" wrapText="1"/>
    </xf>
    <xf numFmtId="0" fontId="31" fillId="0" borderId="37" xfId="0" applyFont="1" applyBorder="1" applyAlignment="1">
      <alignment horizontal="left" vertical="center" wrapText="1"/>
    </xf>
    <xf numFmtId="0" fontId="31" fillId="0" borderId="38" xfId="0" applyFont="1" applyBorder="1" applyAlignment="1">
      <alignment horizontal="left" vertical="center" wrapText="1"/>
    </xf>
    <xf numFmtId="0" fontId="2" fillId="0" borderId="49" xfId="0" applyFont="1" applyBorder="1" applyAlignment="1">
      <alignment horizontal="center" vertical="center" wrapText="1"/>
    </xf>
    <xf numFmtId="0" fontId="0" fillId="0" borderId="49" xfId="0" applyBorder="1" applyAlignment="1">
      <alignment horizontal="center" vertical="top"/>
    </xf>
    <xf numFmtId="0" fontId="0" fillId="0" borderId="0" xfId="0" applyAlignment="1">
      <alignment horizontal="center" vertical="top"/>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4" fillId="2" borderId="6" xfId="0" applyFont="1" applyFill="1" applyBorder="1" applyAlignment="1">
      <alignment horizontal="left" vertical="top" wrapText="1" indent="7"/>
    </xf>
    <xf numFmtId="0" fontId="4" fillId="2" borderId="8" xfId="0" applyFont="1" applyFill="1" applyBorder="1" applyAlignment="1">
      <alignment horizontal="left" vertical="top" wrapText="1" indent="7"/>
    </xf>
    <xf numFmtId="0" fontId="5" fillId="6" borderId="6" xfId="0" applyFont="1" applyFill="1" applyBorder="1" applyAlignment="1">
      <alignment horizontal="left" vertical="top" wrapText="1"/>
    </xf>
    <xf numFmtId="0" fontId="5" fillId="6" borderId="8" xfId="0" applyFont="1" applyFill="1" applyBorder="1" applyAlignment="1">
      <alignment horizontal="left" vertical="top" wrapText="1"/>
    </xf>
    <xf numFmtId="166" fontId="6" fillId="0" borderId="6" xfId="0" applyNumberFormat="1" applyFont="1" applyBorder="1" applyAlignment="1">
      <alignment horizontal="left" vertical="top" indent="1" shrinkToFit="1"/>
    </xf>
    <xf numFmtId="166" fontId="6" fillId="0" borderId="8" xfId="0" applyNumberFormat="1" applyFont="1" applyBorder="1" applyAlignment="1">
      <alignment horizontal="left" vertical="top" indent="1" shrinkToFit="1"/>
    </xf>
    <xf numFmtId="0" fontId="16" fillId="0" borderId="1" xfId="0" applyFont="1" applyBorder="1" applyAlignment="1">
      <alignment horizontal="center" vertical="top"/>
    </xf>
    <xf numFmtId="0" fontId="0" fillId="0" borderId="6" xfId="0" applyBorder="1" applyAlignment="1">
      <alignment horizontal="right" wrapText="1"/>
    </xf>
    <xf numFmtId="0" fontId="0" fillId="0" borderId="7" xfId="0" applyBorder="1" applyAlignment="1">
      <alignment horizontal="right" wrapText="1"/>
    </xf>
    <xf numFmtId="0" fontId="0" fillId="0" borderId="8" xfId="0" applyBorder="1" applyAlignment="1">
      <alignment horizontal="right" wrapText="1"/>
    </xf>
    <xf numFmtId="1" fontId="3" fillId="0" borderId="6" xfId="0" applyNumberFormat="1" applyFont="1" applyBorder="1" applyAlignment="1">
      <alignment horizontal="center" vertical="top" shrinkToFit="1"/>
    </xf>
    <xf numFmtId="1" fontId="3" fillId="0" borderId="8" xfId="0" applyNumberFormat="1" applyFont="1" applyBorder="1" applyAlignment="1">
      <alignment horizontal="center" vertical="top" shrinkToFit="1"/>
    </xf>
    <xf numFmtId="166" fontId="3" fillId="2" borderId="6" xfId="0" applyNumberFormat="1" applyFont="1" applyFill="1" applyBorder="1" applyAlignment="1">
      <alignment horizontal="right" vertical="top" shrinkToFit="1"/>
    </xf>
    <xf numFmtId="166" fontId="3" fillId="2" borderId="7" xfId="0" applyNumberFormat="1" applyFont="1" applyFill="1" applyBorder="1" applyAlignment="1">
      <alignment horizontal="right" vertical="top" shrinkToFit="1"/>
    </xf>
    <xf numFmtId="166" fontId="3" fillId="2" borderId="8" xfId="0" applyNumberFormat="1" applyFont="1" applyFill="1" applyBorder="1" applyAlignment="1">
      <alignment horizontal="right" vertical="top" shrinkToFit="1"/>
    </xf>
    <xf numFmtId="16" fontId="2" fillId="2" borderId="6" xfId="0" applyNumberFormat="1" applyFont="1" applyFill="1" applyBorder="1" applyAlignment="1">
      <alignment horizontal="center" vertical="top" wrapText="1"/>
    </xf>
    <xf numFmtId="0" fontId="0" fillId="4" borderId="6" xfId="0" applyFill="1" applyBorder="1" applyAlignment="1">
      <alignment horizontal="left" vertical="top" wrapText="1"/>
    </xf>
    <xf numFmtId="0" fontId="0" fillId="4" borderId="7" xfId="0" applyFill="1" applyBorder="1" applyAlignment="1">
      <alignment horizontal="left" vertical="top" wrapText="1"/>
    </xf>
    <xf numFmtId="0" fontId="0" fillId="4" borderId="8" xfId="0" applyFill="1" applyBorder="1" applyAlignment="1">
      <alignment horizontal="left" vertical="top" wrapText="1"/>
    </xf>
    <xf numFmtId="0" fontId="2" fillId="12" borderId="6" xfId="0" applyFont="1" applyFill="1" applyBorder="1" applyAlignment="1">
      <alignment horizontal="center" vertical="top" wrapText="1"/>
    </xf>
    <xf numFmtId="0" fontId="2" fillId="12" borderId="7" xfId="0" applyFont="1" applyFill="1" applyBorder="1" applyAlignment="1">
      <alignment horizontal="center" vertical="top" wrapText="1"/>
    </xf>
    <xf numFmtId="0" fontId="2" fillId="12" borderId="8" xfId="0" applyFont="1" applyFill="1" applyBorder="1" applyAlignment="1">
      <alignment horizontal="center" vertical="top" wrapText="1"/>
    </xf>
    <xf numFmtId="0" fontId="31" fillId="0" borderId="6" xfId="0" applyFont="1" applyBorder="1" applyAlignment="1">
      <alignment horizontal="left" vertical="top" wrapText="1"/>
    </xf>
    <xf numFmtId="0" fontId="31" fillId="0" borderId="8" xfId="0" applyFont="1" applyBorder="1" applyAlignment="1">
      <alignment horizontal="left" vertical="top" wrapText="1"/>
    </xf>
    <xf numFmtId="166" fontId="6" fillId="0" borderId="6" xfId="0" applyNumberFormat="1" applyFont="1" applyBorder="1" applyAlignment="1">
      <alignment horizontal="left" vertical="center" shrinkToFit="1"/>
    </xf>
    <xf numFmtId="166" fontId="6" fillId="0" borderId="8" xfId="0" applyNumberFormat="1" applyFont="1" applyBorder="1" applyAlignment="1">
      <alignment horizontal="left" vertical="center" shrinkToFit="1"/>
    </xf>
  </cellXfs>
  <cellStyles count="12">
    <cellStyle name="Millares" xfId="5" builtinId="3"/>
    <cellStyle name="Millares 8" xfId="10" xr:uid="{E93A3F42-CE75-41E4-9710-48AA1C1A9A0A}"/>
    <cellStyle name="Moneda" xfId="2" builtinId="4"/>
    <cellStyle name="Normal" xfId="0" builtinId="0"/>
    <cellStyle name="Normal 14" xfId="4" xr:uid="{20972847-CEC4-4A48-A993-9DD4150FB698}"/>
    <cellStyle name="Normal 2" xfId="1" xr:uid="{2F7A8461-A42A-438D-A415-CF014FF0EE49}"/>
    <cellStyle name="Normal 3" xfId="11" xr:uid="{395282E7-C9FD-42F3-AAD3-D79AFF3019CA}"/>
    <cellStyle name="Normal 4 2" xfId="8" xr:uid="{7209C92F-CFBD-421C-A10A-543A6ED0D850}"/>
    <cellStyle name="Normal 8" xfId="6" xr:uid="{3E18BD57-AD3E-4F6A-BF7F-6E28C4AE3B67}"/>
    <cellStyle name="Porcentaje" xfId="3" builtinId="5"/>
    <cellStyle name="Porcentual 2 2 2 2" xfId="9" xr:uid="{A7EE345F-0A33-4FEF-ABFD-0A8159867305}"/>
    <cellStyle name="Porcentual 6" xfId="7" xr:uid="{50CD947B-4F02-4797-981E-388519C5C44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5.jpeg"/></Relationships>
</file>

<file path=xl/drawings/_rels/drawing8.xml.rels><?xml version="1.0" encoding="UTF-8" standalone="yes"?>
<Relationships xmlns="http://schemas.openxmlformats.org/package/2006/relationships"><Relationship Id="rId1" Type="http://schemas.openxmlformats.org/officeDocument/2006/relationships/image" Target="../media/image5.jpeg"/></Relationships>
</file>

<file path=xl/drawings/_rels/drawing9.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6.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6.jpeg"/></Relationships>
</file>

<file path=xl/drawings/_rels/drawing21.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_rels/drawing22.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23.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9.jpeg"/></Relationships>
</file>

<file path=xl/drawings/_rels/drawing24.xml.rels><?xml version="1.0" encoding="UTF-8" standalone="yes"?>
<Relationships xmlns="http://schemas.openxmlformats.org/package/2006/relationships"><Relationship Id="rId2" Type="http://schemas.openxmlformats.org/officeDocument/2006/relationships/image" Target="../media/image12.jpeg"/><Relationship Id="rId1" Type="http://schemas.openxmlformats.org/officeDocument/2006/relationships/image" Target="../media/image9.jpeg"/></Relationships>
</file>

<file path=xl/drawings/_rels/drawing25.xml.rels><?xml version="1.0" encoding="UTF-8" standalone="yes"?>
<Relationships xmlns="http://schemas.openxmlformats.org/package/2006/relationships"><Relationship Id="rId2" Type="http://schemas.openxmlformats.org/officeDocument/2006/relationships/image" Target="../media/image13.jpeg"/><Relationship Id="rId1" Type="http://schemas.openxmlformats.org/officeDocument/2006/relationships/image" Target="../media/image9.jpeg"/></Relationships>
</file>

<file path=xl/drawings/_rels/drawing26.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image" Target="../media/image9.jpeg"/></Relationships>
</file>

<file path=xl/drawings/_rels/drawing27.xml.rels><?xml version="1.0" encoding="UTF-8" standalone="yes"?>
<Relationships xmlns="http://schemas.openxmlformats.org/package/2006/relationships"><Relationship Id="rId2" Type="http://schemas.openxmlformats.org/officeDocument/2006/relationships/image" Target="../media/image15.jpeg"/><Relationship Id="rId1" Type="http://schemas.openxmlformats.org/officeDocument/2006/relationships/image" Target="../media/image9.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9.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9.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6.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6.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6.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16.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17.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16.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18.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19.jpeg"/></Relationships>
</file>

<file path=xl/drawings/_rels/drawing45.xml.rels><?xml version="1.0" encoding="UTF-8" standalone="yes"?>
<Relationships xmlns="http://schemas.openxmlformats.org/package/2006/relationships"><Relationship Id="rId2" Type="http://schemas.openxmlformats.org/officeDocument/2006/relationships/image" Target="../media/image21.emf"/><Relationship Id="rId1" Type="http://schemas.openxmlformats.org/officeDocument/2006/relationships/image" Target="../media/image20.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20.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22.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22.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9.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9.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9.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9.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23.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24.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24.jpeg"/></Relationships>
</file>

<file path=xl/drawings/drawing1.xml><?xml version="1.0" encoding="utf-8"?>
<xdr:wsDr xmlns:xdr="http://schemas.openxmlformats.org/drawingml/2006/spreadsheetDrawing" xmlns:a="http://schemas.openxmlformats.org/drawingml/2006/main">
  <xdr:twoCellAnchor editAs="oneCell">
    <xdr:from>
      <xdr:col>12</xdr:col>
      <xdr:colOff>12247</xdr:colOff>
      <xdr:row>0</xdr:row>
      <xdr:rowOff>142528</xdr:rowOff>
    </xdr:from>
    <xdr:to>
      <xdr:col>13</xdr:col>
      <xdr:colOff>0</xdr:colOff>
      <xdr:row>4</xdr:row>
      <xdr:rowOff>215900</xdr:rowOff>
    </xdr:to>
    <xdr:pic>
      <xdr:nvPicPr>
        <xdr:cNvPr id="3" name="Imagen 2" descr="En firme eliminación de la Sala Disciplinaria del Consejo ...">
          <a:extLst>
            <a:ext uri="{FF2B5EF4-FFF2-40B4-BE49-F238E27FC236}">
              <a16:creationId xmlns:a16="http://schemas.microsoft.com/office/drawing/2014/main" id="{7845DD75-8E55-4698-BDD0-9A9572697F6E}"/>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4681997" y="142528"/>
          <a:ext cx="1562553" cy="12893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107497</xdr:colOff>
      <xdr:row>0</xdr:row>
      <xdr:rowOff>40821</xdr:rowOff>
    </xdr:from>
    <xdr:to>
      <xdr:col>4</xdr:col>
      <xdr:colOff>1435100</xdr:colOff>
      <xdr:row>3</xdr:row>
      <xdr:rowOff>408215</xdr:rowOff>
    </xdr:to>
    <xdr:pic>
      <xdr:nvPicPr>
        <xdr:cNvPr id="2" name="Imagen 2" descr="En firme eliminación de la Sala Disciplinaria del Consejo ...">
          <a:extLst>
            <a:ext uri="{FF2B5EF4-FFF2-40B4-BE49-F238E27FC236}">
              <a16:creationId xmlns:a16="http://schemas.microsoft.com/office/drawing/2014/main" id="{553DE7A6-0CAE-4991-9301-C79D9BEACFC3}"/>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11455854" y="40821"/>
          <a:ext cx="1327603" cy="10613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87085</xdr:colOff>
      <xdr:row>0</xdr:row>
      <xdr:rowOff>43423</xdr:rowOff>
    </xdr:from>
    <xdr:to>
      <xdr:col>5</xdr:col>
      <xdr:colOff>1439332</xdr:colOff>
      <xdr:row>3</xdr:row>
      <xdr:rowOff>393670</xdr:rowOff>
    </xdr:to>
    <xdr:pic>
      <xdr:nvPicPr>
        <xdr:cNvPr id="2" name="Imagen 1" descr="En firme eliminación de la Sala Disciplinaria del Consejo ...">
          <a:extLst>
            <a:ext uri="{FF2B5EF4-FFF2-40B4-BE49-F238E27FC236}">
              <a16:creationId xmlns:a16="http://schemas.microsoft.com/office/drawing/2014/main" id="{AE42A764-1314-4637-893D-B9EFA32A32FC}"/>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11735" y="43423"/>
          <a:ext cx="1352247" cy="10360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42333</xdr:colOff>
      <xdr:row>2</xdr:row>
      <xdr:rowOff>84665</xdr:rowOff>
    </xdr:from>
    <xdr:to>
      <xdr:col>5</xdr:col>
      <xdr:colOff>63499</xdr:colOff>
      <xdr:row>4</xdr:row>
      <xdr:rowOff>158749</xdr:rowOff>
    </xdr:to>
    <xdr:pic>
      <xdr:nvPicPr>
        <xdr:cNvPr id="3" name="Imagen 2" descr="En firme eliminación de la Sala Disciplinaria del Consejo ...">
          <a:extLst>
            <a:ext uri="{FF2B5EF4-FFF2-40B4-BE49-F238E27FC236}">
              <a16:creationId xmlns:a16="http://schemas.microsoft.com/office/drawing/2014/main" id="{3A64A749-96FE-48DB-97F9-58B5698C71F6}"/>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5302250" y="455082"/>
          <a:ext cx="814916" cy="497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38100</xdr:colOff>
      <xdr:row>1</xdr:row>
      <xdr:rowOff>28575</xdr:rowOff>
    </xdr:from>
    <xdr:to>
      <xdr:col>6</xdr:col>
      <xdr:colOff>1076325</xdr:colOff>
      <xdr:row>4</xdr:row>
      <xdr:rowOff>390526</xdr:rowOff>
    </xdr:to>
    <xdr:pic>
      <xdr:nvPicPr>
        <xdr:cNvPr id="6" name="Imagen 5" descr="En firme eliminación de la Sala Disciplinaria del Consejo ...">
          <a:extLst>
            <a:ext uri="{FF2B5EF4-FFF2-40B4-BE49-F238E27FC236}">
              <a16:creationId xmlns:a16="http://schemas.microsoft.com/office/drawing/2014/main" id="{2A6CD829-A482-4105-81EE-B3B680AD513F}"/>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7124700" y="200025"/>
          <a:ext cx="1038225" cy="10572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5</xdr:row>
      <xdr:rowOff>285750</xdr:rowOff>
    </xdr:to>
    <xdr:pic>
      <xdr:nvPicPr>
        <xdr:cNvPr id="4" name="Imagen 3" descr="En firme eliminación de la Sala Disciplinaria del Consejo ...">
          <a:extLst>
            <a:ext uri="{FF2B5EF4-FFF2-40B4-BE49-F238E27FC236}">
              <a16:creationId xmlns:a16="http://schemas.microsoft.com/office/drawing/2014/main" id="{EA28F6C8-EDB4-4BA5-B5B0-2B3ECF879B45}"/>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77051" y="180975"/>
          <a:ext cx="1085850"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5</xdr:row>
      <xdr:rowOff>390525</xdr:rowOff>
    </xdr:to>
    <xdr:pic>
      <xdr:nvPicPr>
        <xdr:cNvPr id="3" name="Imagen 2" descr="En firme eliminación de la Sala Disciplinaria del Consejo ...">
          <a:extLst>
            <a:ext uri="{FF2B5EF4-FFF2-40B4-BE49-F238E27FC236}">
              <a16:creationId xmlns:a16="http://schemas.microsoft.com/office/drawing/2014/main" id="{5059984F-1E31-4A90-9F06-0BAE997ABE0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953251" y="180975"/>
          <a:ext cx="1085850"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5</xdr:row>
      <xdr:rowOff>390525</xdr:rowOff>
    </xdr:to>
    <xdr:pic>
      <xdr:nvPicPr>
        <xdr:cNvPr id="2" name="Imagen 1" descr="En firme eliminación de la Sala Disciplinaria del Consejo ...">
          <a:extLst>
            <a:ext uri="{FF2B5EF4-FFF2-40B4-BE49-F238E27FC236}">
              <a16:creationId xmlns:a16="http://schemas.microsoft.com/office/drawing/2014/main" id="{75AC55DA-901C-4F3D-8390-ED4D758BE693}"/>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476250"/>
          <a:ext cx="1085850"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19051</xdr:colOff>
      <xdr:row>0</xdr:row>
      <xdr:rowOff>9525</xdr:rowOff>
    </xdr:from>
    <xdr:to>
      <xdr:col>6</xdr:col>
      <xdr:colOff>1104901</xdr:colOff>
      <xdr:row>4</xdr:row>
      <xdr:rowOff>142875</xdr:rowOff>
    </xdr:to>
    <xdr:pic>
      <xdr:nvPicPr>
        <xdr:cNvPr id="3" name="Imagen 2" descr="En firme eliminación de la Sala Disciplinaria del Consejo ...">
          <a:extLst>
            <a:ext uri="{FF2B5EF4-FFF2-40B4-BE49-F238E27FC236}">
              <a16:creationId xmlns:a16="http://schemas.microsoft.com/office/drawing/2014/main" id="{A62DBD8B-9588-4C12-8591-3634D69E40B6}"/>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9525"/>
          <a:ext cx="1085850"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19051</xdr:colOff>
      <xdr:row>0</xdr:row>
      <xdr:rowOff>9525</xdr:rowOff>
    </xdr:from>
    <xdr:to>
      <xdr:col>6</xdr:col>
      <xdr:colOff>1104901</xdr:colOff>
      <xdr:row>4</xdr:row>
      <xdr:rowOff>142875</xdr:rowOff>
    </xdr:to>
    <xdr:pic>
      <xdr:nvPicPr>
        <xdr:cNvPr id="2" name="Imagen 1" descr="En firme eliminación de la Sala Disciplinaria del Consejo ...">
          <a:extLst>
            <a:ext uri="{FF2B5EF4-FFF2-40B4-BE49-F238E27FC236}">
              <a16:creationId xmlns:a16="http://schemas.microsoft.com/office/drawing/2014/main" id="{01B79D5F-9BFD-4E25-8159-7F9B99DE021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9525"/>
          <a:ext cx="1085850"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19051</xdr:colOff>
      <xdr:row>0</xdr:row>
      <xdr:rowOff>9525</xdr:rowOff>
    </xdr:from>
    <xdr:to>
      <xdr:col>6</xdr:col>
      <xdr:colOff>1104901</xdr:colOff>
      <xdr:row>4</xdr:row>
      <xdr:rowOff>142875</xdr:rowOff>
    </xdr:to>
    <xdr:pic>
      <xdr:nvPicPr>
        <xdr:cNvPr id="2" name="Imagen 1" descr="En firme eliminación de la Sala Disciplinaria del Consejo ...">
          <a:extLst>
            <a:ext uri="{FF2B5EF4-FFF2-40B4-BE49-F238E27FC236}">
              <a16:creationId xmlns:a16="http://schemas.microsoft.com/office/drawing/2014/main" id="{986A7173-DE16-4EAE-949E-5D031A093FC2}"/>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9525"/>
          <a:ext cx="1085850"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6</xdr:row>
      <xdr:rowOff>9525</xdr:rowOff>
    </xdr:to>
    <xdr:pic>
      <xdr:nvPicPr>
        <xdr:cNvPr id="3" name="Imagen 2" descr="En firme eliminación de la Sala Disciplinaria del Consejo ...">
          <a:extLst>
            <a:ext uri="{FF2B5EF4-FFF2-40B4-BE49-F238E27FC236}">
              <a16:creationId xmlns:a16="http://schemas.microsoft.com/office/drawing/2014/main" id="{49B4D3FF-3437-40DA-A592-CC1EC558CB4C}"/>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285750"/>
          <a:ext cx="1085850"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6</xdr:row>
      <xdr:rowOff>9525</xdr:rowOff>
    </xdr:to>
    <xdr:pic>
      <xdr:nvPicPr>
        <xdr:cNvPr id="2" name="Imagen 1" descr="En firme eliminación de la Sala Disciplinaria del Consejo ...">
          <a:extLst>
            <a:ext uri="{FF2B5EF4-FFF2-40B4-BE49-F238E27FC236}">
              <a16:creationId xmlns:a16="http://schemas.microsoft.com/office/drawing/2014/main" id="{2952D286-949A-41A4-ABF9-BBA0D0D025C2}"/>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285750"/>
          <a:ext cx="1085850"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6</xdr:row>
      <xdr:rowOff>9525</xdr:rowOff>
    </xdr:to>
    <xdr:pic>
      <xdr:nvPicPr>
        <xdr:cNvPr id="2" name="Imagen 1" descr="En firme eliminación de la Sala Disciplinaria del Consejo ...">
          <a:extLst>
            <a:ext uri="{FF2B5EF4-FFF2-40B4-BE49-F238E27FC236}">
              <a16:creationId xmlns:a16="http://schemas.microsoft.com/office/drawing/2014/main" id="{A806D7DB-CD08-4269-AA37-A1A05D20D5F9}"/>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285750"/>
          <a:ext cx="1085850"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6</xdr:row>
      <xdr:rowOff>9525</xdr:rowOff>
    </xdr:to>
    <xdr:pic>
      <xdr:nvPicPr>
        <xdr:cNvPr id="2" name="Imagen 1" descr="En firme eliminación de la Sala Disciplinaria del Consejo ...">
          <a:extLst>
            <a:ext uri="{FF2B5EF4-FFF2-40B4-BE49-F238E27FC236}">
              <a16:creationId xmlns:a16="http://schemas.microsoft.com/office/drawing/2014/main" id="{000011CE-66C7-426A-9BFB-F0645E37FF45}"/>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285750"/>
          <a:ext cx="1085850"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19051</xdr:colOff>
      <xdr:row>0</xdr:row>
      <xdr:rowOff>9525</xdr:rowOff>
    </xdr:from>
    <xdr:to>
      <xdr:col>6</xdr:col>
      <xdr:colOff>1104901</xdr:colOff>
      <xdr:row>4</xdr:row>
      <xdr:rowOff>142875</xdr:rowOff>
    </xdr:to>
    <xdr:pic>
      <xdr:nvPicPr>
        <xdr:cNvPr id="2" name="Imagen 1" descr="En firme eliminación de la Sala Disciplinaria del Consejo ...">
          <a:extLst>
            <a:ext uri="{FF2B5EF4-FFF2-40B4-BE49-F238E27FC236}">
              <a16:creationId xmlns:a16="http://schemas.microsoft.com/office/drawing/2014/main" id="{A9C66C3E-C3B4-48F6-B7F8-8F86C63780A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77051" y="9525"/>
          <a:ext cx="1085850"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19051</xdr:colOff>
      <xdr:row>0</xdr:row>
      <xdr:rowOff>9525</xdr:rowOff>
    </xdr:from>
    <xdr:to>
      <xdr:col>6</xdr:col>
      <xdr:colOff>1104901</xdr:colOff>
      <xdr:row>4</xdr:row>
      <xdr:rowOff>142875</xdr:rowOff>
    </xdr:to>
    <xdr:pic>
      <xdr:nvPicPr>
        <xdr:cNvPr id="2" name="Imagen 1" descr="En firme eliminación de la Sala Disciplinaria del Consejo ...">
          <a:extLst>
            <a:ext uri="{FF2B5EF4-FFF2-40B4-BE49-F238E27FC236}">
              <a16:creationId xmlns:a16="http://schemas.microsoft.com/office/drawing/2014/main" id="{570CF385-8861-4E69-AF25-0D3F9A704F82}"/>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77051" y="9525"/>
          <a:ext cx="1085850" cy="1057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6</xdr:row>
      <xdr:rowOff>9525</xdr:rowOff>
    </xdr:to>
    <xdr:pic>
      <xdr:nvPicPr>
        <xdr:cNvPr id="2" name="Imagen 1" descr="En firme eliminación de la Sala Disciplinaria del Consejo ...">
          <a:extLst>
            <a:ext uri="{FF2B5EF4-FFF2-40B4-BE49-F238E27FC236}">
              <a16:creationId xmlns:a16="http://schemas.microsoft.com/office/drawing/2014/main" id="{EA72FEFD-0302-43E4-9677-1BAE34128CB7}"/>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77051" y="285750"/>
          <a:ext cx="1085850"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6</xdr:row>
      <xdr:rowOff>9525</xdr:rowOff>
    </xdr:to>
    <xdr:pic>
      <xdr:nvPicPr>
        <xdr:cNvPr id="2" name="Imagen 1" descr="En firme eliminación de la Sala Disciplinaria del Consejo ...">
          <a:extLst>
            <a:ext uri="{FF2B5EF4-FFF2-40B4-BE49-F238E27FC236}">
              <a16:creationId xmlns:a16="http://schemas.microsoft.com/office/drawing/2014/main" id="{516B35EF-F03B-4D1C-B2D2-29DB92E9DA03}"/>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285750"/>
          <a:ext cx="1085850"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6</xdr:row>
      <xdr:rowOff>9525</xdr:rowOff>
    </xdr:to>
    <xdr:pic>
      <xdr:nvPicPr>
        <xdr:cNvPr id="2" name="Imagen 1" descr="En firme eliminación de la Sala Disciplinaria del Consejo ...">
          <a:extLst>
            <a:ext uri="{FF2B5EF4-FFF2-40B4-BE49-F238E27FC236}">
              <a16:creationId xmlns:a16="http://schemas.microsoft.com/office/drawing/2014/main" id="{FCE0EECA-41B3-4522-A1B1-EFFBD356B071}"/>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77051" y="285750"/>
          <a:ext cx="1085850"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171451</xdr:colOff>
      <xdr:row>1</xdr:row>
      <xdr:rowOff>114300</xdr:rowOff>
    </xdr:from>
    <xdr:to>
      <xdr:col>6</xdr:col>
      <xdr:colOff>981075</xdr:colOff>
      <xdr:row>5</xdr:row>
      <xdr:rowOff>9525</xdr:rowOff>
    </xdr:to>
    <xdr:pic>
      <xdr:nvPicPr>
        <xdr:cNvPr id="2" name="Imagen 1" descr="En firme eliminación de la Sala Disciplinaria del Consejo ...">
          <a:extLst>
            <a:ext uri="{FF2B5EF4-FFF2-40B4-BE49-F238E27FC236}">
              <a16:creationId xmlns:a16="http://schemas.microsoft.com/office/drawing/2014/main" id="{1A840A87-5CB3-47FB-B03A-2AC376C04ADE}"/>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7029451" y="390525"/>
          <a:ext cx="809624" cy="923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142875</xdr:colOff>
      <xdr:row>8</xdr:row>
      <xdr:rowOff>0</xdr:rowOff>
    </xdr:from>
    <xdr:to>
      <xdr:col>7</xdr:col>
      <xdr:colOff>0</xdr:colOff>
      <xdr:row>8</xdr:row>
      <xdr:rowOff>2609850</xdr:rowOff>
    </xdr:to>
    <xdr:pic>
      <xdr:nvPicPr>
        <xdr:cNvPr id="5" name="Imagen 4">
          <a:extLst>
            <a:ext uri="{FF2B5EF4-FFF2-40B4-BE49-F238E27FC236}">
              <a16:creationId xmlns:a16="http://schemas.microsoft.com/office/drawing/2014/main" id="{40CFB36E-4F11-45E3-8C78-79C4144F958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a:ext>
          </a:extLst>
        </a:blip>
        <a:srcRect/>
        <a:stretch>
          <a:fillRect/>
        </a:stretch>
      </xdr:blipFill>
      <xdr:spPr bwMode="auto">
        <a:xfrm>
          <a:off x="7000875" y="1847850"/>
          <a:ext cx="971550" cy="2609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4</xdr:row>
      <xdr:rowOff>247650</xdr:rowOff>
    </xdr:to>
    <xdr:pic>
      <xdr:nvPicPr>
        <xdr:cNvPr id="2" name="Imagen 1" descr="En firme eliminación de la Sala Disciplinaria del Consejo ...">
          <a:extLst>
            <a:ext uri="{FF2B5EF4-FFF2-40B4-BE49-F238E27FC236}">
              <a16:creationId xmlns:a16="http://schemas.microsoft.com/office/drawing/2014/main" id="{7C34A17A-9A47-458D-B817-D97E80708F68}"/>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19050</xdr:colOff>
      <xdr:row>8</xdr:row>
      <xdr:rowOff>19050</xdr:rowOff>
    </xdr:from>
    <xdr:to>
      <xdr:col>6</xdr:col>
      <xdr:colOff>1066800</xdr:colOff>
      <xdr:row>8</xdr:row>
      <xdr:rowOff>2238375</xdr:rowOff>
    </xdr:to>
    <xdr:pic>
      <xdr:nvPicPr>
        <xdr:cNvPr id="12" name="Imagen 11">
          <a:extLst>
            <a:ext uri="{FF2B5EF4-FFF2-40B4-BE49-F238E27FC236}">
              <a16:creationId xmlns:a16="http://schemas.microsoft.com/office/drawing/2014/main" id="{7AF0E7F4-3D90-4EC8-9A21-B5C2D223EBD5}"/>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4743450" y="2076450"/>
          <a:ext cx="3181350" cy="2219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4</xdr:row>
      <xdr:rowOff>247650</xdr:rowOff>
    </xdr:to>
    <xdr:pic>
      <xdr:nvPicPr>
        <xdr:cNvPr id="2" name="Imagen 1" descr="En firme eliminación de la Sala Disciplinaria del Consejo ...">
          <a:extLst>
            <a:ext uri="{FF2B5EF4-FFF2-40B4-BE49-F238E27FC236}">
              <a16:creationId xmlns:a16="http://schemas.microsoft.com/office/drawing/2014/main" id="{4030885D-5C4B-4687-B577-0F96640E0B9D}"/>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28575</xdr:colOff>
      <xdr:row>8</xdr:row>
      <xdr:rowOff>1</xdr:rowOff>
    </xdr:from>
    <xdr:to>
      <xdr:col>6</xdr:col>
      <xdr:colOff>1095375</xdr:colOff>
      <xdr:row>8</xdr:row>
      <xdr:rowOff>2371725</xdr:rowOff>
    </xdr:to>
    <xdr:pic>
      <xdr:nvPicPr>
        <xdr:cNvPr id="4" name="Imagen 3">
          <a:extLst>
            <a:ext uri="{FF2B5EF4-FFF2-40B4-BE49-F238E27FC236}">
              <a16:creationId xmlns:a16="http://schemas.microsoft.com/office/drawing/2014/main" id="{D3A0F95C-961E-429F-8784-96F1A6525558}"/>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4752975" y="2057401"/>
          <a:ext cx="3200400" cy="23717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4</xdr:row>
      <xdr:rowOff>247650</xdr:rowOff>
    </xdr:to>
    <xdr:pic>
      <xdr:nvPicPr>
        <xdr:cNvPr id="2" name="Imagen 1" descr="En firme eliminación de la Sala Disciplinaria del Consejo ...">
          <a:extLst>
            <a:ext uri="{FF2B5EF4-FFF2-40B4-BE49-F238E27FC236}">
              <a16:creationId xmlns:a16="http://schemas.microsoft.com/office/drawing/2014/main" id="{CD948CC2-E59B-4AF8-BD54-3E4D82422284}"/>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47625</xdr:colOff>
      <xdr:row>8</xdr:row>
      <xdr:rowOff>38100</xdr:rowOff>
    </xdr:from>
    <xdr:to>
      <xdr:col>6</xdr:col>
      <xdr:colOff>1085850</xdr:colOff>
      <xdr:row>8</xdr:row>
      <xdr:rowOff>2343150</xdr:rowOff>
    </xdr:to>
    <xdr:pic>
      <xdr:nvPicPr>
        <xdr:cNvPr id="5" name="Imagen 4">
          <a:extLst>
            <a:ext uri="{FF2B5EF4-FFF2-40B4-BE49-F238E27FC236}">
              <a16:creationId xmlns:a16="http://schemas.microsoft.com/office/drawing/2014/main" id="{6B99E846-A1DC-471B-A709-94C232FC4A34}"/>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4772025" y="2095500"/>
          <a:ext cx="3171825" cy="2305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4</xdr:row>
      <xdr:rowOff>247650</xdr:rowOff>
    </xdr:to>
    <xdr:pic>
      <xdr:nvPicPr>
        <xdr:cNvPr id="2" name="Imagen 1" descr="En firme eliminación de la Sala Disciplinaria del Consejo ...">
          <a:extLst>
            <a:ext uri="{FF2B5EF4-FFF2-40B4-BE49-F238E27FC236}">
              <a16:creationId xmlns:a16="http://schemas.microsoft.com/office/drawing/2014/main" id="{6E61A26D-DE21-408B-94EB-BAFA72BF0F2D}"/>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47625</xdr:colOff>
      <xdr:row>8</xdr:row>
      <xdr:rowOff>28575</xdr:rowOff>
    </xdr:from>
    <xdr:to>
      <xdr:col>6</xdr:col>
      <xdr:colOff>1076325</xdr:colOff>
      <xdr:row>8</xdr:row>
      <xdr:rowOff>2266950</xdr:rowOff>
    </xdr:to>
    <xdr:pic>
      <xdr:nvPicPr>
        <xdr:cNvPr id="12" name="Imagen 11">
          <a:extLst>
            <a:ext uri="{FF2B5EF4-FFF2-40B4-BE49-F238E27FC236}">
              <a16:creationId xmlns:a16="http://schemas.microsoft.com/office/drawing/2014/main" id="{9B4E4801-5FDF-4694-BDE7-234232F05205}"/>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4772025" y="2085975"/>
          <a:ext cx="3162300" cy="2238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4</xdr:row>
      <xdr:rowOff>247650</xdr:rowOff>
    </xdr:to>
    <xdr:pic>
      <xdr:nvPicPr>
        <xdr:cNvPr id="2" name="Imagen 1" descr="En firme eliminación de la Sala Disciplinaria del Consejo ...">
          <a:extLst>
            <a:ext uri="{FF2B5EF4-FFF2-40B4-BE49-F238E27FC236}">
              <a16:creationId xmlns:a16="http://schemas.microsoft.com/office/drawing/2014/main" id="{ECD5A3F4-CDA6-4E5E-B15B-1DBC685805F6}"/>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66674</xdr:colOff>
      <xdr:row>8</xdr:row>
      <xdr:rowOff>19050</xdr:rowOff>
    </xdr:from>
    <xdr:to>
      <xdr:col>6</xdr:col>
      <xdr:colOff>1104900</xdr:colOff>
      <xdr:row>8</xdr:row>
      <xdr:rowOff>2219326</xdr:rowOff>
    </xdr:to>
    <xdr:pic>
      <xdr:nvPicPr>
        <xdr:cNvPr id="8" name="Imagen 7">
          <a:extLst>
            <a:ext uri="{FF2B5EF4-FFF2-40B4-BE49-F238E27FC236}">
              <a16:creationId xmlns:a16="http://schemas.microsoft.com/office/drawing/2014/main" id="{1ED54663-181E-4A1B-8720-CC5F60D43F14}"/>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4791074" y="2076450"/>
          <a:ext cx="3171826" cy="22002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4</xdr:row>
      <xdr:rowOff>247650</xdr:rowOff>
    </xdr:to>
    <xdr:pic>
      <xdr:nvPicPr>
        <xdr:cNvPr id="2" name="Imagen 1" descr="En firme eliminación de la Sala Disciplinaria del Consejo ...">
          <a:extLst>
            <a:ext uri="{FF2B5EF4-FFF2-40B4-BE49-F238E27FC236}">
              <a16:creationId xmlns:a16="http://schemas.microsoft.com/office/drawing/2014/main" id="{4D9A8575-1C44-4DE7-9EF2-86CD41D20B5E}"/>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66675</xdr:colOff>
      <xdr:row>8</xdr:row>
      <xdr:rowOff>114300</xdr:rowOff>
    </xdr:from>
    <xdr:to>
      <xdr:col>7</xdr:col>
      <xdr:colOff>9525</xdr:colOff>
      <xdr:row>9</xdr:row>
      <xdr:rowOff>19051</xdr:rowOff>
    </xdr:to>
    <xdr:pic>
      <xdr:nvPicPr>
        <xdr:cNvPr id="4" name="Imagen 3">
          <a:extLst>
            <a:ext uri="{FF2B5EF4-FFF2-40B4-BE49-F238E27FC236}">
              <a16:creationId xmlns:a16="http://schemas.microsoft.com/office/drawing/2014/main" id="{47CAA955-4858-42D7-94B7-5A77206F51D5}"/>
            </a:ext>
          </a:extLst>
        </xdr:cNvPr>
        <xdr:cNvPicPr>
          <a:picLocks noChangeAspect="1" noChangeArrowheads="1"/>
        </xdr:cNvPicPr>
      </xdr:nvPicPr>
      <xdr:blipFill>
        <a:blip xmlns:r="http://schemas.openxmlformats.org/officeDocument/2006/relationships" r:embed="rId2" cstate="email">
          <a:extLst>
            <a:ext uri="{28A0092B-C50C-407E-A947-70E740481C1C}">
              <a14:useLocalDpi xmlns:a14="http://schemas.microsoft.com/office/drawing/2010/main"/>
            </a:ext>
          </a:extLst>
        </a:blip>
        <a:srcRect/>
        <a:stretch>
          <a:fillRect/>
        </a:stretch>
      </xdr:blipFill>
      <xdr:spPr bwMode="auto">
        <a:xfrm>
          <a:off x="4791075" y="2171700"/>
          <a:ext cx="3190875" cy="22002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4</xdr:row>
      <xdr:rowOff>247650</xdr:rowOff>
    </xdr:to>
    <xdr:pic>
      <xdr:nvPicPr>
        <xdr:cNvPr id="2" name="Imagen 1" descr="En firme eliminación de la Sala Disciplinaria del Consejo ...">
          <a:extLst>
            <a:ext uri="{FF2B5EF4-FFF2-40B4-BE49-F238E27FC236}">
              <a16:creationId xmlns:a16="http://schemas.microsoft.com/office/drawing/2014/main" id="{79B322AD-FC40-4168-BAE8-96EC0E6CD8B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38102</xdr:colOff>
      <xdr:row>5</xdr:row>
      <xdr:rowOff>0</xdr:rowOff>
    </xdr:from>
    <xdr:to>
      <xdr:col>6</xdr:col>
      <xdr:colOff>1085850</xdr:colOff>
      <xdr:row>8</xdr:row>
      <xdr:rowOff>247650</xdr:rowOff>
    </xdr:to>
    <xdr:pic>
      <xdr:nvPicPr>
        <xdr:cNvPr id="3" name="Imagen 2" descr="En firme eliminación de la Sala Disciplinaria del Consejo ...">
          <a:extLst>
            <a:ext uri="{FF2B5EF4-FFF2-40B4-BE49-F238E27FC236}">
              <a16:creationId xmlns:a16="http://schemas.microsoft.com/office/drawing/2014/main" id="{C554AE5C-43ED-4551-B496-933F9AF384E8}"/>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4</xdr:row>
      <xdr:rowOff>247650</xdr:rowOff>
    </xdr:to>
    <xdr:pic>
      <xdr:nvPicPr>
        <xdr:cNvPr id="2" name="Imagen 1" descr="En firme eliminación de la Sala Disciplinaria del Consejo ...">
          <a:extLst>
            <a:ext uri="{FF2B5EF4-FFF2-40B4-BE49-F238E27FC236}">
              <a16:creationId xmlns:a16="http://schemas.microsoft.com/office/drawing/2014/main" id="{D60965C9-BDD9-4AC9-AEFD-E98F1BDF441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6</xdr:row>
      <xdr:rowOff>9525</xdr:rowOff>
    </xdr:to>
    <xdr:pic>
      <xdr:nvPicPr>
        <xdr:cNvPr id="2" name="Imagen 1" descr="En firme eliminación de la Sala Disciplinaria del Consejo ...">
          <a:extLst>
            <a:ext uri="{FF2B5EF4-FFF2-40B4-BE49-F238E27FC236}">
              <a16:creationId xmlns:a16="http://schemas.microsoft.com/office/drawing/2014/main" id="{5A26DC3D-E076-474E-A7F5-4C7A3906F703}"/>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285750"/>
          <a:ext cx="1085850"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6</xdr:row>
      <xdr:rowOff>9525</xdr:rowOff>
    </xdr:to>
    <xdr:pic>
      <xdr:nvPicPr>
        <xdr:cNvPr id="2" name="Imagen 1" descr="En firme eliminación de la Sala Disciplinaria del Consejo ...">
          <a:extLst>
            <a:ext uri="{FF2B5EF4-FFF2-40B4-BE49-F238E27FC236}">
              <a16:creationId xmlns:a16="http://schemas.microsoft.com/office/drawing/2014/main" id="{226BE13D-1C93-435F-B0DB-8206F071570D}"/>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285750"/>
          <a:ext cx="1085850"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6</xdr:row>
      <xdr:rowOff>9525</xdr:rowOff>
    </xdr:to>
    <xdr:pic>
      <xdr:nvPicPr>
        <xdr:cNvPr id="2" name="Imagen 1" descr="En firme eliminación de la Sala Disciplinaria del Consejo ...">
          <a:extLst>
            <a:ext uri="{FF2B5EF4-FFF2-40B4-BE49-F238E27FC236}">
              <a16:creationId xmlns:a16="http://schemas.microsoft.com/office/drawing/2014/main" id="{2AEC14E2-4049-4B13-9B60-59AC94E22E9E}"/>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285750"/>
          <a:ext cx="1085850"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6</xdr:col>
      <xdr:colOff>38100</xdr:colOff>
      <xdr:row>1</xdr:row>
      <xdr:rowOff>28575</xdr:rowOff>
    </xdr:from>
    <xdr:to>
      <xdr:col>6</xdr:col>
      <xdr:colOff>1076325</xdr:colOff>
      <xdr:row>5</xdr:row>
      <xdr:rowOff>9525</xdr:rowOff>
    </xdr:to>
    <xdr:pic>
      <xdr:nvPicPr>
        <xdr:cNvPr id="2" name="Imagen 1" descr="En firme eliminación de la Sala Disciplinaria del Consejo ...">
          <a:extLst>
            <a:ext uri="{FF2B5EF4-FFF2-40B4-BE49-F238E27FC236}">
              <a16:creationId xmlns:a16="http://schemas.microsoft.com/office/drawing/2014/main" id="{A4238978-B24A-40C4-96E6-F6B8510B78FE}"/>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0" y="485775"/>
          <a:ext cx="10382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6</xdr:col>
      <xdr:colOff>38100</xdr:colOff>
      <xdr:row>1</xdr:row>
      <xdr:rowOff>28575</xdr:rowOff>
    </xdr:from>
    <xdr:to>
      <xdr:col>6</xdr:col>
      <xdr:colOff>1076325</xdr:colOff>
      <xdr:row>4</xdr:row>
      <xdr:rowOff>476250</xdr:rowOff>
    </xdr:to>
    <xdr:pic>
      <xdr:nvPicPr>
        <xdr:cNvPr id="2" name="Imagen 1" descr="En firme eliminación de la Sala Disciplinaria del Consejo ...">
          <a:extLst>
            <a:ext uri="{FF2B5EF4-FFF2-40B4-BE49-F238E27FC236}">
              <a16:creationId xmlns:a16="http://schemas.microsoft.com/office/drawing/2014/main" id="{06C54C5A-D3DE-4EA3-8EC3-97F79E1F04DE}"/>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0" y="495300"/>
          <a:ext cx="10382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6</xdr:col>
      <xdr:colOff>38100</xdr:colOff>
      <xdr:row>1</xdr:row>
      <xdr:rowOff>28575</xdr:rowOff>
    </xdr:from>
    <xdr:to>
      <xdr:col>6</xdr:col>
      <xdr:colOff>1076325</xdr:colOff>
      <xdr:row>4</xdr:row>
      <xdr:rowOff>476250</xdr:rowOff>
    </xdr:to>
    <xdr:pic>
      <xdr:nvPicPr>
        <xdr:cNvPr id="2" name="Imagen 1" descr="En firme eliminación de la Sala Disciplinaria del Consejo ...">
          <a:extLst>
            <a:ext uri="{FF2B5EF4-FFF2-40B4-BE49-F238E27FC236}">
              <a16:creationId xmlns:a16="http://schemas.microsoft.com/office/drawing/2014/main" id="{0B010A30-D049-44FE-851E-C7B8C419E103}"/>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0" y="495300"/>
          <a:ext cx="10382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6</xdr:col>
      <xdr:colOff>38100</xdr:colOff>
      <xdr:row>1</xdr:row>
      <xdr:rowOff>28575</xdr:rowOff>
    </xdr:from>
    <xdr:to>
      <xdr:col>6</xdr:col>
      <xdr:colOff>1076325</xdr:colOff>
      <xdr:row>5</xdr:row>
      <xdr:rowOff>38100</xdr:rowOff>
    </xdr:to>
    <xdr:pic>
      <xdr:nvPicPr>
        <xdr:cNvPr id="2" name="Imagen 1" descr="En firme eliminación de la Sala Disciplinaria del Consejo ...">
          <a:extLst>
            <a:ext uri="{FF2B5EF4-FFF2-40B4-BE49-F238E27FC236}">
              <a16:creationId xmlns:a16="http://schemas.microsoft.com/office/drawing/2014/main" id="{0E3BCBBD-A85E-4A93-971D-648E40C5FD34}"/>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0" y="495300"/>
          <a:ext cx="10382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6</xdr:col>
      <xdr:colOff>38100</xdr:colOff>
      <xdr:row>1</xdr:row>
      <xdr:rowOff>28575</xdr:rowOff>
    </xdr:from>
    <xdr:to>
      <xdr:col>6</xdr:col>
      <xdr:colOff>1076325</xdr:colOff>
      <xdr:row>4</xdr:row>
      <xdr:rowOff>476250</xdr:rowOff>
    </xdr:to>
    <xdr:pic>
      <xdr:nvPicPr>
        <xdr:cNvPr id="2" name="Imagen 1" descr="En firme eliminación de la Sala Disciplinaria del Consejo ...">
          <a:extLst>
            <a:ext uri="{FF2B5EF4-FFF2-40B4-BE49-F238E27FC236}">
              <a16:creationId xmlns:a16="http://schemas.microsoft.com/office/drawing/2014/main" id="{83300514-B19A-4E52-A193-A3C5C27E367B}"/>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0" y="495300"/>
          <a:ext cx="10382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6</xdr:col>
      <xdr:colOff>38100</xdr:colOff>
      <xdr:row>1</xdr:row>
      <xdr:rowOff>28575</xdr:rowOff>
    </xdr:from>
    <xdr:to>
      <xdr:col>6</xdr:col>
      <xdr:colOff>1076325</xdr:colOff>
      <xdr:row>4</xdr:row>
      <xdr:rowOff>476250</xdr:rowOff>
    </xdr:to>
    <xdr:pic>
      <xdr:nvPicPr>
        <xdr:cNvPr id="2" name="Imagen 1" descr="En firme eliminación de la Sala Disciplinaria del Consejo ...">
          <a:extLst>
            <a:ext uri="{FF2B5EF4-FFF2-40B4-BE49-F238E27FC236}">
              <a16:creationId xmlns:a16="http://schemas.microsoft.com/office/drawing/2014/main" id="{CF57FB10-2F3B-4D71-9E77-B40C62685C13}"/>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0" y="495300"/>
          <a:ext cx="10382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6</xdr:col>
      <xdr:colOff>38100</xdr:colOff>
      <xdr:row>1</xdr:row>
      <xdr:rowOff>28575</xdr:rowOff>
    </xdr:from>
    <xdr:to>
      <xdr:col>6</xdr:col>
      <xdr:colOff>1076325</xdr:colOff>
      <xdr:row>5</xdr:row>
      <xdr:rowOff>0</xdr:rowOff>
    </xdr:to>
    <xdr:pic>
      <xdr:nvPicPr>
        <xdr:cNvPr id="2" name="Imagen 1" descr="En firme eliminación de la Sala Disciplinaria del Consejo ...">
          <a:extLst>
            <a:ext uri="{FF2B5EF4-FFF2-40B4-BE49-F238E27FC236}">
              <a16:creationId xmlns:a16="http://schemas.microsoft.com/office/drawing/2014/main" id="{AB62385F-B067-4139-9979-DECA9E8035FD}"/>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0" y="495300"/>
          <a:ext cx="10382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6</xdr:col>
      <xdr:colOff>38100</xdr:colOff>
      <xdr:row>1</xdr:row>
      <xdr:rowOff>28575</xdr:rowOff>
    </xdr:from>
    <xdr:to>
      <xdr:col>6</xdr:col>
      <xdr:colOff>1076325</xdr:colOff>
      <xdr:row>4</xdr:row>
      <xdr:rowOff>476250</xdr:rowOff>
    </xdr:to>
    <xdr:pic>
      <xdr:nvPicPr>
        <xdr:cNvPr id="2" name="Imagen 1" descr="En firme eliminación de la Sala Disciplinaria del Consejo ...">
          <a:extLst>
            <a:ext uri="{FF2B5EF4-FFF2-40B4-BE49-F238E27FC236}">
              <a16:creationId xmlns:a16="http://schemas.microsoft.com/office/drawing/2014/main" id="{A20B204A-4B61-4120-ADD5-C5B9F66B2BB5}"/>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0" y="495300"/>
          <a:ext cx="10382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6</xdr:col>
      <xdr:colOff>38100</xdr:colOff>
      <xdr:row>1</xdr:row>
      <xdr:rowOff>28575</xdr:rowOff>
    </xdr:from>
    <xdr:to>
      <xdr:col>6</xdr:col>
      <xdr:colOff>1076325</xdr:colOff>
      <xdr:row>5</xdr:row>
      <xdr:rowOff>28575</xdr:rowOff>
    </xdr:to>
    <xdr:pic>
      <xdr:nvPicPr>
        <xdr:cNvPr id="2" name="Imagen 1" descr="En firme eliminación de la Sala Disciplinaria del Consejo ...">
          <a:extLst>
            <a:ext uri="{FF2B5EF4-FFF2-40B4-BE49-F238E27FC236}">
              <a16:creationId xmlns:a16="http://schemas.microsoft.com/office/drawing/2014/main" id="{557F267F-1144-4E2E-B91C-ECB2BE4E0D9F}"/>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0" y="495300"/>
          <a:ext cx="1038225" cy="990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6</xdr:row>
      <xdr:rowOff>9525</xdr:rowOff>
    </xdr:to>
    <xdr:pic>
      <xdr:nvPicPr>
        <xdr:cNvPr id="2" name="Imagen 1" descr="En firme eliminación de la Sala Disciplinaria del Consejo ...">
          <a:extLst>
            <a:ext uri="{FF2B5EF4-FFF2-40B4-BE49-F238E27FC236}">
              <a16:creationId xmlns:a16="http://schemas.microsoft.com/office/drawing/2014/main" id="{AEB593A9-5127-4CAB-BB84-FAAF83B565EA}"/>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285750"/>
          <a:ext cx="1085850"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6</xdr:col>
      <xdr:colOff>38101</xdr:colOff>
      <xdr:row>1</xdr:row>
      <xdr:rowOff>0</xdr:rowOff>
    </xdr:from>
    <xdr:to>
      <xdr:col>6</xdr:col>
      <xdr:colOff>1228725</xdr:colOff>
      <xdr:row>4</xdr:row>
      <xdr:rowOff>523875</xdr:rowOff>
    </xdr:to>
    <xdr:pic>
      <xdr:nvPicPr>
        <xdr:cNvPr id="2" name="Imagen 1" descr="En firme eliminación de la Sala Disciplinaria del Consejo ...">
          <a:extLst>
            <a:ext uri="{FF2B5EF4-FFF2-40B4-BE49-F238E27FC236}">
              <a16:creationId xmlns:a16="http://schemas.microsoft.com/office/drawing/2014/main" id="{BCD3BA9E-402E-480F-8F72-E50782BF26A6}"/>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791326" y="342900"/>
          <a:ext cx="1190624"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6</xdr:col>
      <xdr:colOff>38101</xdr:colOff>
      <xdr:row>1</xdr:row>
      <xdr:rowOff>0</xdr:rowOff>
    </xdr:from>
    <xdr:to>
      <xdr:col>7</xdr:col>
      <xdr:colOff>9525</xdr:colOff>
      <xdr:row>5</xdr:row>
      <xdr:rowOff>161925</xdr:rowOff>
    </xdr:to>
    <xdr:pic>
      <xdr:nvPicPr>
        <xdr:cNvPr id="2" name="Imagen 1" descr="En firme eliminación de la Sala Disciplinaria del Consejo ...">
          <a:extLst>
            <a:ext uri="{FF2B5EF4-FFF2-40B4-BE49-F238E27FC236}">
              <a16:creationId xmlns:a16="http://schemas.microsoft.com/office/drawing/2014/main" id="{74065451-C4D8-493B-A656-2DC546C40F5E}"/>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1" y="466725"/>
          <a:ext cx="1085849" cy="1066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1200150</xdr:colOff>
      <xdr:row>5</xdr:row>
      <xdr:rowOff>9525</xdr:rowOff>
    </xdr:to>
    <xdr:pic>
      <xdr:nvPicPr>
        <xdr:cNvPr id="3" name="Imagen 2" descr="En firme eliminación de la Sala Disciplinaria del Consejo ...">
          <a:extLst>
            <a:ext uri="{FF2B5EF4-FFF2-40B4-BE49-F238E27FC236}">
              <a16:creationId xmlns:a16="http://schemas.microsoft.com/office/drawing/2014/main" id="{04345490-71C7-4F9D-8D7C-35C73267B657}"/>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77052" y="466725"/>
          <a:ext cx="1162048"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15</xdr:col>
      <xdr:colOff>238125</xdr:colOff>
      <xdr:row>10</xdr:row>
      <xdr:rowOff>152400</xdr:rowOff>
    </xdr:to>
    <xdr:pic>
      <xdr:nvPicPr>
        <xdr:cNvPr id="5" name="Imagen 4">
          <a:extLst>
            <a:ext uri="{FF2B5EF4-FFF2-40B4-BE49-F238E27FC236}">
              <a16:creationId xmlns:a16="http://schemas.microsoft.com/office/drawing/2014/main" id="{85D06C59-C7DC-4892-BE29-17C16A994E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a:ext>
          </a:extLst>
        </a:blip>
        <a:srcRect/>
        <a:stretch>
          <a:fillRect/>
        </a:stretch>
      </xdr:blipFill>
      <xdr:spPr bwMode="auto">
        <a:xfrm>
          <a:off x="5724525" y="1704975"/>
          <a:ext cx="7448550" cy="69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7</xdr:row>
      <xdr:rowOff>0</xdr:rowOff>
    </xdr:from>
    <xdr:to>
      <xdr:col>15</xdr:col>
      <xdr:colOff>238125</xdr:colOff>
      <xdr:row>10</xdr:row>
      <xdr:rowOff>152400</xdr:rowOff>
    </xdr:to>
    <xdr:pic>
      <xdr:nvPicPr>
        <xdr:cNvPr id="6" name="Imagen 5">
          <a:extLst>
            <a:ext uri="{FF2B5EF4-FFF2-40B4-BE49-F238E27FC236}">
              <a16:creationId xmlns:a16="http://schemas.microsoft.com/office/drawing/2014/main" id="{FB72D19A-1523-47D1-84E7-325F228408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a:ext>
          </a:extLst>
        </a:blip>
        <a:srcRect/>
        <a:stretch>
          <a:fillRect/>
        </a:stretch>
      </xdr:blipFill>
      <xdr:spPr bwMode="auto">
        <a:xfrm>
          <a:off x="5724525" y="1704975"/>
          <a:ext cx="7448550" cy="69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1200150</xdr:colOff>
      <xdr:row>5</xdr:row>
      <xdr:rowOff>9525</xdr:rowOff>
    </xdr:to>
    <xdr:pic>
      <xdr:nvPicPr>
        <xdr:cNvPr id="3" name="Imagen 2" descr="En firme eliminación de la Sala Disciplinaria del Consejo ...">
          <a:extLst>
            <a:ext uri="{FF2B5EF4-FFF2-40B4-BE49-F238E27FC236}">
              <a16:creationId xmlns:a16="http://schemas.microsoft.com/office/drawing/2014/main" id="{3892133A-5912-4828-AF1B-B11C06EED235}"/>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77052" y="466725"/>
          <a:ext cx="1162048"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6</xdr:col>
      <xdr:colOff>19051</xdr:colOff>
      <xdr:row>1</xdr:row>
      <xdr:rowOff>9525</xdr:rowOff>
    </xdr:from>
    <xdr:to>
      <xdr:col>6</xdr:col>
      <xdr:colOff>1104901</xdr:colOff>
      <xdr:row>6</xdr:row>
      <xdr:rowOff>9525</xdr:rowOff>
    </xdr:to>
    <xdr:pic>
      <xdr:nvPicPr>
        <xdr:cNvPr id="2" name="Imagen 1" descr="En firme eliminación de la Sala Disciplinaria del Consejo ...">
          <a:extLst>
            <a:ext uri="{FF2B5EF4-FFF2-40B4-BE49-F238E27FC236}">
              <a16:creationId xmlns:a16="http://schemas.microsoft.com/office/drawing/2014/main" id="{8C6E3060-D511-4E0A-AD9D-CF7806C7210C}"/>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343651" y="285750"/>
          <a:ext cx="1085850" cy="1171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7</xdr:col>
      <xdr:colOff>85725</xdr:colOff>
      <xdr:row>4</xdr:row>
      <xdr:rowOff>342900</xdr:rowOff>
    </xdr:to>
    <xdr:pic>
      <xdr:nvPicPr>
        <xdr:cNvPr id="2" name="Imagen 1" descr="En firme eliminación de la Sala Disciplinaria del Consejo ...">
          <a:extLst>
            <a:ext uri="{FF2B5EF4-FFF2-40B4-BE49-F238E27FC236}">
              <a16:creationId xmlns:a16="http://schemas.microsoft.com/office/drawing/2014/main" id="{0E7811D4-AB5A-455B-B3E6-4C2AE8AB7613}"/>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162048"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7</xdr:col>
      <xdr:colOff>85725</xdr:colOff>
      <xdr:row>5</xdr:row>
      <xdr:rowOff>0</xdr:rowOff>
    </xdr:to>
    <xdr:pic>
      <xdr:nvPicPr>
        <xdr:cNvPr id="2" name="Imagen 1" descr="En firme eliminación de la Sala Disciplinaria del Consejo ...">
          <a:extLst>
            <a:ext uri="{FF2B5EF4-FFF2-40B4-BE49-F238E27FC236}">
              <a16:creationId xmlns:a16="http://schemas.microsoft.com/office/drawing/2014/main" id="{160843A2-8537-4770-8BCD-26069A161BA2}"/>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77052" y="466725"/>
          <a:ext cx="1162048" cy="885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4</xdr:row>
      <xdr:rowOff>247650</xdr:rowOff>
    </xdr:to>
    <xdr:pic>
      <xdr:nvPicPr>
        <xdr:cNvPr id="2" name="Imagen 1" descr="En firme eliminación de la Sala Disciplinaria del Consejo ...">
          <a:extLst>
            <a:ext uri="{FF2B5EF4-FFF2-40B4-BE49-F238E27FC236}">
              <a16:creationId xmlns:a16="http://schemas.microsoft.com/office/drawing/2014/main" id="{65EEB54C-5D9E-4131-B8DA-E8AA07550CAC}"/>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4</xdr:row>
      <xdr:rowOff>247650</xdr:rowOff>
    </xdr:to>
    <xdr:pic>
      <xdr:nvPicPr>
        <xdr:cNvPr id="2" name="Imagen 1" descr="En firme eliminación de la Sala Disciplinaria del Consejo ...">
          <a:extLst>
            <a:ext uri="{FF2B5EF4-FFF2-40B4-BE49-F238E27FC236}">
              <a16:creationId xmlns:a16="http://schemas.microsoft.com/office/drawing/2014/main" id="{20002D8B-9C29-443D-A70A-E999F9348B30}"/>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4</xdr:row>
      <xdr:rowOff>247650</xdr:rowOff>
    </xdr:to>
    <xdr:pic>
      <xdr:nvPicPr>
        <xdr:cNvPr id="3" name="Imagen 2" descr="En firme eliminación de la Sala Disciplinaria del Consejo ...">
          <a:extLst>
            <a:ext uri="{FF2B5EF4-FFF2-40B4-BE49-F238E27FC236}">
              <a16:creationId xmlns:a16="http://schemas.microsoft.com/office/drawing/2014/main" id="{57CC4712-163D-409D-879E-047B563B5442}"/>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4</xdr:row>
      <xdr:rowOff>247650</xdr:rowOff>
    </xdr:to>
    <xdr:pic>
      <xdr:nvPicPr>
        <xdr:cNvPr id="2" name="Imagen 1" descr="En firme eliminación de la Sala Disciplinaria del Consejo ...">
          <a:extLst>
            <a:ext uri="{FF2B5EF4-FFF2-40B4-BE49-F238E27FC236}">
              <a16:creationId xmlns:a16="http://schemas.microsoft.com/office/drawing/2014/main" id="{F7CB5C05-F515-4B81-973E-7724B87D1D9A}"/>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38102</xdr:colOff>
      <xdr:row>5</xdr:row>
      <xdr:rowOff>0</xdr:rowOff>
    </xdr:from>
    <xdr:to>
      <xdr:col>6</xdr:col>
      <xdr:colOff>1085850</xdr:colOff>
      <xdr:row>8</xdr:row>
      <xdr:rowOff>247650</xdr:rowOff>
    </xdr:to>
    <xdr:pic>
      <xdr:nvPicPr>
        <xdr:cNvPr id="3" name="Imagen 2" descr="En firme eliminación de la Sala Disciplinaria del Consejo ...">
          <a:extLst>
            <a:ext uri="{FF2B5EF4-FFF2-40B4-BE49-F238E27FC236}">
              <a16:creationId xmlns:a16="http://schemas.microsoft.com/office/drawing/2014/main" id="{8C2C7B27-4B9B-461F-B703-B4DCFEA13441}"/>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1514475"/>
          <a:ext cx="1047748"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6</xdr:col>
      <xdr:colOff>38102</xdr:colOff>
      <xdr:row>1</xdr:row>
      <xdr:rowOff>0</xdr:rowOff>
    </xdr:from>
    <xdr:to>
      <xdr:col>6</xdr:col>
      <xdr:colOff>1085850</xdr:colOff>
      <xdr:row>5</xdr:row>
      <xdr:rowOff>66675</xdr:rowOff>
    </xdr:to>
    <xdr:pic>
      <xdr:nvPicPr>
        <xdr:cNvPr id="2" name="Imagen 1" descr="En firme eliminación de la Sala Disciplinaria del Consejo ...">
          <a:extLst>
            <a:ext uri="{FF2B5EF4-FFF2-40B4-BE49-F238E27FC236}">
              <a16:creationId xmlns:a16="http://schemas.microsoft.com/office/drawing/2014/main" id="{4B2EDC13-1C76-46F7-9E79-C8611D6A11BE}"/>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96102" y="466725"/>
          <a:ext cx="1047748" cy="1076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6</xdr:col>
      <xdr:colOff>0</xdr:colOff>
      <xdr:row>1</xdr:row>
      <xdr:rowOff>1</xdr:rowOff>
    </xdr:from>
    <xdr:to>
      <xdr:col>6</xdr:col>
      <xdr:colOff>1047748</xdr:colOff>
      <xdr:row>5</xdr:row>
      <xdr:rowOff>19051</xdr:rowOff>
    </xdr:to>
    <xdr:pic>
      <xdr:nvPicPr>
        <xdr:cNvPr id="3" name="Imagen 2" descr="En firme eliminación de la Sala Disciplinaria del Consejo ...">
          <a:extLst>
            <a:ext uri="{FF2B5EF4-FFF2-40B4-BE49-F238E27FC236}">
              <a16:creationId xmlns:a16="http://schemas.microsoft.com/office/drawing/2014/main" id="{518D711F-0ED8-406B-B5E3-A88748DA0D31}"/>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58000" y="304801"/>
          <a:ext cx="1047748"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6</xdr:col>
      <xdr:colOff>0</xdr:colOff>
      <xdr:row>1</xdr:row>
      <xdr:rowOff>1</xdr:rowOff>
    </xdr:from>
    <xdr:to>
      <xdr:col>6</xdr:col>
      <xdr:colOff>1047748</xdr:colOff>
      <xdr:row>5</xdr:row>
      <xdr:rowOff>1</xdr:rowOff>
    </xdr:to>
    <xdr:pic>
      <xdr:nvPicPr>
        <xdr:cNvPr id="2" name="Imagen 1" descr="En firme eliminación de la Sala Disciplinaria del Consejo ...">
          <a:extLst>
            <a:ext uri="{FF2B5EF4-FFF2-40B4-BE49-F238E27FC236}">
              <a16:creationId xmlns:a16="http://schemas.microsoft.com/office/drawing/2014/main" id="{0F7F4896-2796-498C-89ED-910D6E387BBD}"/>
            </a:ext>
          </a:extLst>
        </xdr:cNvPr>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6858000" y="304801"/>
          <a:ext cx="1047748"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5.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6.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7.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8.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9.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10.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11.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12.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14.bin"/></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5.bin"/></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17.bin"/></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18.bin"/></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9FB7B9-7FC0-4CC0-BDA4-C48708E63C37}">
  <sheetPr codeName="Sheet1"/>
  <dimension ref="B2:J10"/>
  <sheetViews>
    <sheetView workbookViewId="0">
      <selection activeCell="N9" sqref="N9"/>
    </sheetView>
  </sheetViews>
  <sheetFormatPr baseColWidth="10" defaultColWidth="11.1640625" defaultRowHeight="12.75"/>
  <cols>
    <col min="6" max="7" width="21" customWidth="1"/>
    <col min="8" max="8" width="17.5" customWidth="1"/>
  </cols>
  <sheetData>
    <row r="2" spans="2:10" ht="13.5" thickBot="1"/>
    <row r="3" spans="2:10" ht="24.75" thickBot="1">
      <c r="B3" s="213" t="s">
        <v>0</v>
      </c>
      <c r="C3" s="214" t="s">
        <v>1</v>
      </c>
      <c r="D3" s="214" t="s">
        <v>2</v>
      </c>
      <c r="E3" s="214" t="s">
        <v>3</v>
      </c>
      <c r="F3" s="214" t="s">
        <v>4</v>
      </c>
      <c r="G3" s="214" t="s">
        <v>5</v>
      </c>
      <c r="H3" s="214" t="s">
        <v>6</v>
      </c>
      <c r="I3" s="215"/>
      <c r="J3" s="215"/>
    </row>
    <row r="4" spans="2:10" ht="90" thickBot="1">
      <c r="B4" s="216" t="s">
        <v>7</v>
      </c>
      <c r="C4" s="217">
        <v>0.1</v>
      </c>
      <c r="D4" s="218" t="s">
        <v>8</v>
      </c>
      <c r="E4" s="218" t="s">
        <v>9</v>
      </c>
      <c r="F4" s="219">
        <v>601778239</v>
      </c>
      <c r="G4" s="219">
        <f>F4*10%</f>
        <v>60177823.900000006</v>
      </c>
      <c r="H4" s="219">
        <f>G4*1.1%</f>
        <v>661956.06290000014</v>
      </c>
      <c r="I4" s="215"/>
      <c r="J4" s="215"/>
    </row>
    <row r="5" spans="2:10" ht="90" thickBot="1">
      <c r="B5" s="216" t="s">
        <v>10</v>
      </c>
      <c r="C5" s="217">
        <v>0.1</v>
      </c>
      <c r="D5" s="218" t="s">
        <v>11</v>
      </c>
      <c r="E5" s="218" t="s">
        <v>12</v>
      </c>
      <c r="F5" s="219">
        <v>601778239</v>
      </c>
      <c r="G5" s="219">
        <f>F5*10%</f>
        <v>60177823.900000006</v>
      </c>
      <c r="H5" s="219">
        <f>G5*1.1%</f>
        <v>661956.06290000014</v>
      </c>
      <c r="I5" s="215"/>
      <c r="J5" s="215"/>
    </row>
    <row r="6" spans="2:10" ht="115.5" thickBot="1">
      <c r="B6" s="216" t="s">
        <v>13</v>
      </c>
      <c r="C6" s="217">
        <v>0.15</v>
      </c>
      <c r="D6" s="218" t="s">
        <v>14</v>
      </c>
      <c r="E6" s="218" t="s">
        <v>15</v>
      </c>
      <c r="F6" s="219">
        <v>601778239</v>
      </c>
      <c r="G6" s="219">
        <f>F6*15%</f>
        <v>90266735.849999994</v>
      </c>
      <c r="H6" s="219">
        <f>G6*1.15%</f>
        <v>1038067.4622749999</v>
      </c>
      <c r="I6" s="215"/>
      <c r="J6" s="215"/>
    </row>
    <row r="7" spans="2:10" ht="15.75" thickBot="1">
      <c r="B7" s="215"/>
      <c r="C7" s="215"/>
      <c r="D7" s="215"/>
      <c r="E7" s="215"/>
      <c r="F7" s="215"/>
      <c r="G7" s="220" t="s">
        <v>16</v>
      </c>
      <c r="H7" s="221">
        <f>SUM(H4:H6)</f>
        <v>2361979.5880750003</v>
      </c>
      <c r="I7" s="215"/>
      <c r="J7" s="222">
        <f>ROUND(H7/F4,4)</f>
        <v>3.8999999999999998E-3</v>
      </c>
    </row>
    <row r="8" spans="2:10" ht="13.5" thickBot="1">
      <c r="B8" s="215"/>
      <c r="C8" s="215"/>
      <c r="D8" s="215"/>
      <c r="E8" s="215"/>
      <c r="F8" s="215"/>
      <c r="G8" s="215"/>
      <c r="H8" s="215"/>
      <c r="I8" s="215"/>
      <c r="J8" s="215"/>
    </row>
    <row r="9" spans="2:10" ht="13.5" thickBot="1">
      <c r="B9" s="215"/>
      <c r="C9" s="215"/>
      <c r="D9" s="215"/>
      <c r="E9" s="215"/>
      <c r="F9" s="215"/>
      <c r="G9" s="215"/>
      <c r="H9" s="223" t="s">
        <v>17</v>
      </c>
      <c r="I9" s="215"/>
      <c r="J9" s="215"/>
    </row>
    <row r="10" spans="2:10" ht="13.5" thickBot="1">
      <c r="B10" s="215"/>
      <c r="C10" s="215"/>
      <c r="D10" s="215"/>
      <c r="E10" s="215"/>
      <c r="F10" s="215"/>
      <c r="G10" s="224">
        <v>915000000</v>
      </c>
      <c r="H10" s="225">
        <f>G10*1.05%</f>
        <v>9607500</v>
      </c>
      <c r="I10" s="215"/>
      <c r="J10" s="215"/>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A5F6D-C6C6-40D1-91B9-22B8A9B9C345}">
  <sheetPr codeName="Sheet2"/>
  <dimension ref="B2:C20"/>
  <sheetViews>
    <sheetView workbookViewId="0">
      <selection activeCell="N9" sqref="N9"/>
    </sheetView>
  </sheetViews>
  <sheetFormatPr baseColWidth="10" defaultColWidth="11.1640625" defaultRowHeight="12.75"/>
  <sheetData>
    <row r="2" spans="2:3" ht="13.5" thickBot="1"/>
    <row r="3" spans="2:3" ht="15.75" thickBot="1">
      <c r="B3" s="333" t="s">
        <v>18</v>
      </c>
      <c r="C3" s="334"/>
    </row>
    <row r="4" spans="2:3">
      <c r="B4" s="226" t="s">
        <v>19</v>
      </c>
      <c r="C4" s="226" t="s">
        <v>20</v>
      </c>
    </row>
    <row r="5" spans="2:3">
      <c r="B5" s="227">
        <v>0</v>
      </c>
      <c r="C5" s="227">
        <v>3</v>
      </c>
    </row>
    <row r="6" spans="2:3">
      <c r="B6" s="227">
        <v>1</v>
      </c>
      <c r="C6" s="227">
        <f>+(C5+C7)/2</f>
        <v>3.6</v>
      </c>
    </row>
    <row r="7" spans="2:3">
      <c r="B7" s="227">
        <v>2</v>
      </c>
      <c r="C7" s="227">
        <v>4.2</v>
      </c>
    </row>
    <row r="8" spans="2:3">
      <c r="B8" s="227">
        <v>3</v>
      </c>
      <c r="C8" s="227">
        <f>+(C7+C9)/2</f>
        <v>4.8000000000000007</v>
      </c>
    </row>
    <row r="9" spans="2:3">
      <c r="B9" s="227">
        <v>4</v>
      </c>
      <c r="C9" s="227">
        <v>5.4</v>
      </c>
    </row>
    <row r="10" spans="2:3">
      <c r="B10" s="227">
        <v>5</v>
      </c>
      <c r="C10" s="227">
        <f>+(C9+C11)/2</f>
        <v>6</v>
      </c>
    </row>
    <row r="11" spans="2:3">
      <c r="B11" s="227">
        <v>6</v>
      </c>
      <c r="C11" s="227">
        <v>6.6</v>
      </c>
    </row>
    <row r="12" spans="2:3">
      <c r="B12" s="227">
        <v>7</v>
      </c>
      <c r="C12" s="227">
        <f>+(C11+C13)/2</f>
        <v>8.1</v>
      </c>
    </row>
    <row r="13" spans="2:3">
      <c r="B13" s="227">
        <v>8</v>
      </c>
      <c r="C13" s="227">
        <v>9.6</v>
      </c>
    </row>
    <row r="14" spans="2:3">
      <c r="B14" s="227">
        <v>9</v>
      </c>
      <c r="C14" s="227">
        <f>+(C13+C15)/2</f>
        <v>10.8</v>
      </c>
    </row>
    <row r="15" spans="2:3">
      <c r="B15" s="227">
        <v>10</v>
      </c>
      <c r="C15" s="227">
        <v>12</v>
      </c>
    </row>
    <row r="16" spans="2:3">
      <c r="B16" s="227">
        <v>11</v>
      </c>
      <c r="C16" s="227">
        <f>+(C15+C17)/2</f>
        <v>13.25</v>
      </c>
    </row>
    <row r="17" spans="2:3">
      <c r="B17" s="227">
        <v>12</v>
      </c>
      <c r="C17" s="227">
        <v>14.5</v>
      </c>
    </row>
    <row r="18" spans="2:3">
      <c r="B18" s="227">
        <v>13</v>
      </c>
      <c r="C18" s="227">
        <f>+C17+0.8</f>
        <v>15.3</v>
      </c>
    </row>
    <row r="19" spans="2:3">
      <c r="B19" s="227">
        <v>14</v>
      </c>
      <c r="C19" s="227">
        <f>+C18+0.8</f>
        <v>16.100000000000001</v>
      </c>
    </row>
    <row r="20" spans="2:3">
      <c r="B20" s="227">
        <v>15</v>
      </c>
      <c r="C20" s="227">
        <v>16.899999999999999</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5BEE3-5B5D-4AF4-BA14-91F1F51C0103}">
  <sheetPr codeName="Sheet3"/>
  <dimension ref="B2:E36"/>
  <sheetViews>
    <sheetView workbookViewId="0">
      <selection activeCell="N9" sqref="N9"/>
    </sheetView>
  </sheetViews>
  <sheetFormatPr baseColWidth="10" defaultColWidth="11.1640625" defaultRowHeight="12.75"/>
  <cols>
    <col min="2" max="5" width="22.1640625" customWidth="1"/>
  </cols>
  <sheetData>
    <row r="2" spans="2:5" ht="13.5" thickBot="1"/>
    <row r="3" spans="2:5" ht="15.75">
      <c r="B3" s="192" t="s">
        <v>21</v>
      </c>
      <c r="C3" s="344" t="s">
        <v>22</v>
      </c>
      <c r="D3" s="344"/>
      <c r="E3" s="193" t="s">
        <v>23</v>
      </c>
    </row>
    <row r="4" spans="2:5" ht="15.75">
      <c r="B4" s="194">
        <v>1</v>
      </c>
      <c r="C4" s="195" t="s">
        <v>24</v>
      </c>
      <c r="D4" s="196" t="s">
        <v>25</v>
      </c>
      <c r="E4" s="197">
        <v>1</v>
      </c>
    </row>
    <row r="5" spans="2:5" ht="15.75">
      <c r="B5" s="345">
        <v>1</v>
      </c>
      <c r="C5" s="345" t="s">
        <v>26</v>
      </c>
      <c r="D5" s="198" t="s">
        <v>27</v>
      </c>
      <c r="E5" s="199">
        <v>8.3299999999999999E-2</v>
      </c>
    </row>
    <row r="6" spans="2:5" ht="15.75">
      <c r="B6" s="345"/>
      <c r="C6" s="345"/>
      <c r="D6" s="200" t="s">
        <v>28</v>
      </c>
      <c r="E6" s="199">
        <v>0.01</v>
      </c>
    </row>
    <row r="7" spans="2:5" ht="15.75">
      <c r="B7" s="345"/>
      <c r="C7" s="345"/>
      <c r="D7" s="198" t="s">
        <v>29</v>
      </c>
      <c r="E7" s="199">
        <v>8.3299999999999999E-2</v>
      </c>
    </row>
    <row r="8" spans="2:5" ht="31.5">
      <c r="B8" s="345"/>
      <c r="C8" s="345"/>
      <c r="D8" s="198" t="s">
        <v>30</v>
      </c>
      <c r="E8" s="201" t="s">
        <v>31</v>
      </c>
    </row>
    <row r="9" spans="2:5" ht="15.75">
      <c r="B9" s="345"/>
      <c r="C9" s="345"/>
      <c r="D9" s="198" t="s">
        <v>32</v>
      </c>
      <c r="E9" s="201">
        <v>0.04</v>
      </c>
    </row>
    <row r="10" spans="2:5" ht="15.75">
      <c r="B10" s="345"/>
      <c r="C10" s="345"/>
      <c r="D10" s="198" t="s">
        <v>33</v>
      </c>
      <c r="E10" s="199">
        <v>4.1700000000000001E-2</v>
      </c>
    </row>
    <row r="11" spans="2:5" ht="47.25">
      <c r="B11" s="345"/>
      <c r="C11" s="345"/>
      <c r="D11" s="196" t="s">
        <v>34</v>
      </c>
      <c r="E11" s="202">
        <f>SUM(E5:E10)</f>
        <v>0.25829999999999997</v>
      </c>
    </row>
    <row r="12" spans="2:5" ht="15.75">
      <c r="B12" s="338">
        <v>2</v>
      </c>
      <c r="C12" s="345" t="s">
        <v>35</v>
      </c>
      <c r="D12" s="198" t="s">
        <v>36</v>
      </c>
      <c r="E12" s="199">
        <v>8.5000000000000006E-2</v>
      </c>
    </row>
    <row r="13" spans="2:5" ht="15.75">
      <c r="B13" s="339"/>
      <c r="C13" s="345"/>
      <c r="D13" s="198" t="s">
        <v>37</v>
      </c>
      <c r="E13" s="199">
        <v>0.12</v>
      </c>
    </row>
    <row r="14" spans="2:5" ht="15.75">
      <c r="B14" s="339"/>
      <c r="C14" s="345"/>
      <c r="D14" s="198" t="s">
        <v>38</v>
      </c>
      <c r="E14" s="203">
        <v>6.96E-3</v>
      </c>
    </row>
    <row r="15" spans="2:5" ht="31.5">
      <c r="B15" s="339"/>
      <c r="C15" s="345"/>
      <c r="D15" s="196" t="s">
        <v>39</v>
      </c>
      <c r="E15" s="202">
        <f>SUM(E12:E14)</f>
        <v>0.21196000000000001</v>
      </c>
    </row>
    <row r="16" spans="2:5" ht="15.75">
      <c r="B16" s="338">
        <v>3</v>
      </c>
      <c r="C16" s="345" t="s">
        <v>40</v>
      </c>
      <c r="D16" s="198" t="s">
        <v>41</v>
      </c>
      <c r="E16" s="199">
        <v>0.02</v>
      </c>
    </row>
    <row r="17" spans="2:5" ht="15.75">
      <c r="B17" s="339"/>
      <c r="C17" s="345"/>
      <c r="D17" s="198" t="s">
        <v>42</v>
      </c>
      <c r="E17" s="199">
        <v>0.03</v>
      </c>
    </row>
    <row r="18" spans="2:5" ht="47.25">
      <c r="B18" s="339"/>
      <c r="C18" s="345"/>
      <c r="D18" s="198" t="s">
        <v>43</v>
      </c>
      <c r="E18" s="199">
        <v>0.04</v>
      </c>
    </row>
    <row r="19" spans="2:5" ht="31.5">
      <c r="B19" s="339"/>
      <c r="C19" s="345"/>
      <c r="D19" s="196" t="s">
        <v>44</v>
      </c>
      <c r="E19" s="202">
        <f>SUM(E16:E18)</f>
        <v>0.09</v>
      </c>
    </row>
    <row r="20" spans="2:5" ht="31.5">
      <c r="B20" s="335">
        <v>4</v>
      </c>
      <c r="C20" s="338" t="s">
        <v>45</v>
      </c>
      <c r="D20" s="196" t="s">
        <v>46</v>
      </c>
      <c r="E20" s="204">
        <f>SUM(E21:E22)</f>
        <v>0</v>
      </c>
    </row>
    <row r="21" spans="2:5" ht="63">
      <c r="B21" s="336"/>
      <c r="C21" s="339"/>
      <c r="D21" s="198" t="s">
        <v>47</v>
      </c>
      <c r="E21" s="205">
        <v>0</v>
      </c>
    </row>
    <row r="22" spans="2:5" ht="15.75">
      <c r="B22" s="336"/>
      <c r="C22" s="339"/>
      <c r="D22" s="198" t="s">
        <v>48</v>
      </c>
      <c r="E22" s="205">
        <v>0</v>
      </c>
    </row>
    <row r="23" spans="2:5" ht="47.25">
      <c r="B23" s="336"/>
      <c r="C23" s="339"/>
      <c r="D23" s="196" t="s">
        <v>49</v>
      </c>
      <c r="E23" s="204">
        <f>SUM(E24:E26)</f>
        <v>0</v>
      </c>
    </row>
    <row r="24" spans="2:5" ht="31.5">
      <c r="B24" s="336"/>
      <c r="C24" s="339"/>
      <c r="D24" s="198" t="s">
        <v>50</v>
      </c>
      <c r="E24" s="205">
        <v>0</v>
      </c>
    </row>
    <row r="25" spans="2:5" ht="31.5">
      <c r="B25" s="336"/>
      <c r="C25" s="339"/>
      <c r="D25" s="198" t="s">
        <v>51</v>
      </c>
      <c r="E25" s="205">
        <v>0</v>
      </c>
    </row>
    <row r="26" spans="2:5" ht="63">
      <c r="B26" s="336"/>
      <c r="C26" s="339"/>
      <c r="D26" s="198" t="s">
        <v>52</v>
      </c>
      <c r="E26" s="205">
        <v>0</v>
      </c>
    </row>
    <row r="27" spans="2:5" ht="31.5">
      <c r="B27" s="336"/>
      <c r="C27" s="339"/>
      <c r="D27" s="196" t="s">
        <v>53</v>
      </c>
      <c r="E27" s="204">
        <f>SUM(E28:E32)</f>
        <v>0</v>
      </c>
    </row>
    <row r="28" spans="2:5" ht="31.5">
      <c r="B28" s="336"/>
      <c r="C28" s="339"/>
      <c r="D28" s="198" t="s">
        <v>54</v>
      </c>
      <c r="E28" s="205">
        <v>0</v>
      </c>
    </row>
    <row r="29" spans="2:5" ht="15.75">
      <c r="B29" s="336"/>
      <c r="C29" s="339"/>
      <c r="D29" s="198" t="s">
        <v>55</v>
      </c>
      <c r="E29" s="205">
        <v>0</v>
      </c>
    </row>
    <row r="30" spans="2:5" ht="47.25">
      <c r="B30" s="336"/>
      <c r="C30" s="339"/>
      <c r="D30" s="198" t="s">
        <v>56</v>
      </c>
      <c r="E30" s="205">
        <v>0</v>
      </c>
    </row>
    <row r="31" spans="2:5" ht="47.25">
      <c r="B31" s="336"/>
      <c r="C31" s="339"/>
      <c r="D31" s="198" t="s">
        <v>57</v>
      </c>
      <c r="E31" s="205">
        <v>0</v>
      </c>
    </row>
    <row r="32" spans="2:5" ht="78.75">
      <c r="B32" s="336"/>
      <c r="C32" s="339"/>
      <c r="D32" s="198" t="s">
        <v>58</v>
      </c>
      <c r="E32" s="205">
        <v>0</v>
      </c>
    </row>
    <row r="33" spans="2:5" ht="15.75">
      <c r="B33" s="337"/>
      <c r="C33" s="206"/>
      <c r="D33" s="207" t="s">
        <v>59</v>
      </c>
      <c r="E33" s="208">
        <f>E27+E23+E20</f>
        <v>0</v>
      </c>
    </row>
    <row r="34" spans="2:5" ht="15.75">
      <c r="B34" s="209">
        <v>5</v>
      </c>
      <c r="C34" s="210" t="s">
        <v>60</v>
      </c>
      <c r="D34" s="211" t="s">
        <v>61</v>
      </c>
      <c r="E34" s="208">
        <v>0</v>
      </c>
    </row>
    <row r="35" spans="2:5" ht="15.75">
      <c r="B35" s="340" t="s">
        <v>62</v>
      </c>
      <c r="C35" s="341"/>
      <c r="D35" s="341"/>
      <c r="E35" s="208">
        <f>E11+E15+E19+E33+E34</f>
        <v>0.56025999999999998</v>
      </c>
    </row>
    <row r="36" spans="2:5" ht="21" thickBot="1">
      <c r="B36" s="342" t="s">
        <v>63</v>
      </c>
      <c r="C36" s="343"/>
      <c r="D36" s="343"/>
      <c r="E36" s="212">
        <f>ROUND(E35/1,2)</f>
        <v>0.56000000000000005</v>
      </c>
    </row>
  </sheetData>
  <mergeCells count="11">
    <mergeCell ref="B20:B33"/>
    <mergeCell ref="C20:C32"/>
    <mergeCell ref="B35:D35"/>
    <mergeCell ref="B36:D36"/>
    <mergeCell ref="C3:D3"/>
    <mergeCell ref="B5:B11"/>
    <mergeCell ref="C5:C11"/>
    <mergeCell ref="B12:B15"/>
    <mergeCell ref="C12:C15"/>
    <mergeCell ref="B16:B19"/>
    <mergeCell ref="C16:C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D1B613-BE59-4E90-9E0A-A15CDAEC8F1C}">
  <sheetPr codeName="Sheet4"/>
  <dimension ref="B2:K35"/>
  <sheetViews>
    <sheetView workbookViewId="0">
      <selection activeCell="N9" sqref="N9"/>
    </sheetView>
  </sheetViews>
  <sheetFormatPr baseColWidth="10" defaultColWidth="11.1640625" defaultRowHeight="12.75"/>
  <cols>
    <col min="2" max="2" width="8.6640625" customWidth="1"/>
    <col min="3" max="3" width="46.6640625" customWidth="1"/>
    <col min="5" max="5" width="16.1640625" customWidth="1"/>
    <col min="9" max="9" width="19.83203125" customWidth="1"/>
    <col min="11" max="11" width="24.1640625" customWidth="1"/>
  </cols>
  <sheetData>
    <row r="2" spans="2:11" ht="15">
      <c r="B2" s="350" t="s">
        <v>64</v>
      </c>
      <c r="C2" s="351"/>
      <c r="D2" s="351"/>
      <c r="E2" s="351"/>
      <c r="F2" s="351"/>
      <c r="G2" s="351"/>
      <c r="H2" s="351"/>
      <c r="I2" s="351"/>
      <c r="J2" s="351"/>
      <c r="K2" s="351"/>
    </row>
    <row r="3" spans="2:11" ht="15">
      <c r="B3" s="350"/>
      <c r="C3" s="351"/>
      <c r="D3" s="351"/>
      <c r="E3" s="351"/>
      <c r="F3" s="351"/>
      <c r="G3" s="351"/>
      <c r="H3" s="351"/>
      <c r="I3" s="351"/>
      <c r="J3" s="351"/>
      <c r="K3" s="351"/>
    </row>
    <row r="4" spans="2:11" ht="15">
      <c r="B4" s="350"/>
      <c r="C4" s="351"/>
      <c r="D4" s="351"/>
      <c r="E4" s="351"/>
      <c r="F4" s="351"/>
      <c r="G4" s="351"/>
      <c r="H4" s="351"/>
      <c r="I4" s="351"/>
      <c r="J4" s="351"/>
      <c r="K4" s="351"/>
    </row>
    <row r="5" spans="2:11">
      <c r="B5" s="228"/>
      <c r="C5" s="228"/>
      <c r="D5" s="228"/>
      <c r="E5" s="228"/>
      <c r="F5" s="228"/>
      <c r="G5" s="228"/>
      <c r="H5" s="228"/>
      <c r="I5" s="228"/>
      <c r="J5" s="228"/>
      <c r="K5" s="228"/>
    </row>
    <row r="6" spans="2:11">
      <c r="B6" s="352" t="s">
        <v>65</v>
      </c>
      <c r="C6" s="352" t="s">
        <v>66</v>
      </c>
      <c r="D6" s="354"/>
      <c r="E6" s="355"/>
      <c r="F6" s="352" t="s">
        <v>67</v>
      </c>
      <c r="G6" s="352" t="s">
        <v>68</v>
      </c>
      <c r="H6" s="352" t="s">
        <v>69</v>
      </c>
      <c r="I6" s="352" t="s">
        <v>70</v>
      </c>
      <c r="J6" s="357" t="s">
        <v>71</v>
      </c>
      <c r="K6" s="352" t="s">
        <v>72</v>
      </c>
    </row>
    <row r="7" spans="2:11" ht="13.5" thickBot="1">
      <c r="B7" s="353"/>
      <c r="C7" s="353"/>
      <c r="D7" s="354"/>
      <c r="E7" s="355"/>
      <c r="F7" s="356"/>
      <c r="G7" s="353"/>
      <c r="H7" s="353"/>
      <c r="I7" s="353"/>
      <c r="J7" s="353"/>
      <c r="K7" s="353"/>
    </row>
    <row r="8" spans="2:11" ht="15.75" thickBot="1">
      <c r="B8" s="230"/>
      <c r="C8" s="230"/>
      <c r="D8" s="358" t="s">
        <v>73</v>
      </c>
      <c r="E8" s="359"/>
      <c r="F8" s="230"/>
      <c r="G8" s="231"/>
      <c r="H8" s="230"/>
      <c r="I8" s="230"/>
      <c r="J8" s="230"/>
      <c r="K8" s="230"/>
    </row>
    <row r="9" spans="2:11" ht="15.75" thickBot="1">
      <c r="B9" s="232">
        <v>1</v>
      </c>
      <c r="C9" s="233" t="s">
        <v>74</v>
      </c>
      <c r="D9" s="234" t="s">
        <v>75</v>
      </c>
      <c r="E9" s="235" t="s">
        <v>76</v>
      </c>
      <c r="F9" s="298"/>
      <c r="G9" s="298"/>
      <c r="H9" s="298"/>
      <c r="I9" s="298"/>
      <c r="J9" s="299"/>
      <c r="K9" s="236">
        <f>SUBTOTAL(9,K10:K13)</f>
        <v>44169840</v>
      </c>
    </row>
    <row r="10" spans="2:11" ht="15">
      <c r="B10" s="237">
        <f t="shared" ref="B10:B12" si="0">B9+0.01</f>
        <v>1.01</v>
      </c>
      <c r="C10" s="238" t="s">
        <v>77</v>
      </c>
      <c r="D10" s="239">
        <v>5</v>
      </c>
      <c r="E10" s="239">
        <v>6</v>
      </c>
      <c r="F10" s="240">
        <v>1</v>
      </c>
      <c r="G10" s="241">
        <v>0</v>
      </c>
      <c r="H10" s="242">
        <v>2</v>
      </c>
      <c r="I10" s="243">
        <f t="shared" ref="I10:I13" si="1">E10*1430000</f>
        <v>8580000</v>
      </c>
      <c r="J10" s="241">
        <v>0.56000000000000005</v>
      </c>
      <c r="K10" s="244">
        <f>(H10*I10)*(1+J10)*G10</f>
        <v>0</v>
      </c>
    </row>
    <row r="11" spans="2:11" ht="15">
      <c r="B11" s="237">
        <f>B10+0.01</f>
        <v>1.02</v>
      </c>
      <c r="C11" s="238" t="s">
        <v>78</v>
      </c>
      <c r="D11" s="237">
        <v>3</v>
      </c>
      <c r="E11" s="237">
        <v>4.8</v>
      </c>
      <c r="F11" s="240">
        <v>1</v>
      </c>
      <c r="G11" s="241">
        <v>1</v>
      </c>
      <c r="H11" s="242">
        <v>2</v>
      </c>
      <c r="I11" s="243">
        <f t="shared" si="1"/>
        <v>6864000</v>
      </c>
      <c r="J11" s="241">
        <v>0.56000000000000005</v>
      </c>
      <c r="K11" s="244">
        <f>(H11*I11)*(1+J11)*G11</f>
        <v>21415680</v>
      </c>
    </row>
    <row r="12" spans="2:11" ht="15">
      <c r="B12" s="237">
        <f t="shared" si="0"/>
        <v>1.03</v>
      </c>
      <c r="C12" s="238" t="s">
        <v>79</v>
      </c>
      <c r="D12" s="237">
        <v>1</v>
      </c>
      <c r="E12" s="237">
        <v>3.6</v>
      </c>
      <c r="F12" s="240">
        <v>1</v>
      </c>
      <c r="G12" s="241">
        <v>1</v>
      </c>
      <c r="H12" s="242">
        <v>2</v>
      </c>
      <c r="I12" s="243">
        <f t="shared" si="1"/>
        <v>5148000</v>
      </c>
      <c r="J12" s="241">
        <v>0.56000000000000005</v>
      </c>
      <c r="K12" s="244">
        <f t="shared" ref="K12:K13" si="2">(H12*I12)*(1+J12)</f>
        <v>16061760</v>
      </c>
    </row>
    <row r="13" spans="2:11" ht="15">
      <c r="B13" s="237">
        <v>1.04</v>
      </c>
      <c r="C13" s="238" t="s">
        <v>80</v>
      </c>
      <c r="D13" s="237">
        <v>5</v>
      </c>
      <c r="E13" s="237">
        <v>3</v>
      </c>
      <c r="F13" s="240">
        <v>1</v>
      </c>
      <c r="G13" s="241">
        <v>1</v>
      </c>
      <c r="H13" s="242">
        <v>1</v>
      </c>
      <c r="I13" s="243">
        <f t="shared" si="1"/>
        <v>4290000</v>
      </c>
      <c r="J13" s="241">
        <v>0.56000000000000005</v>
      </c>
      <c r="K13" s="244">
        <f t="shared" si="2"/>
        <v>6692400</v>
      </c>
    </row>
    <row r="14" spans="2:11" ht="15">
      <c r="B14" s="232">
        <v>2</v>
      </c>
      <c r="C14" s="346" t="s">
        <v>81</v>
      </c>
      <c r="D14" s="347"/>
      <c r="E14" s="348"/>
      <c r="F14" s="348"/>
      <c r="G14" s="348"/>
      <c r="H14" s="348"/>
      <c r="I14" s="348"/>
      <c r="J14" s="349"/>
      <c r="K14" s="236"/>
    </row>
    <row r="15" spans="2:11" ht="15">
      <c r="B15" s="232">
        <v>3</v>
      </c>
      <c r="C15" s="346" t="s">
        <v>82</v>
      </c>
      <c r="D15" s="347"/>
      <c r="E15" s="348"/>
      <c r="F15" s="348"/>
      <c r="G15" s="348"/>
      <c r="H15" s="348"/>
      <c r="I15" s="348"/>
      <c r="J15" s="349"/>
      <c r="K15" s="236">
        <f>SUBTOTAL(9,K16)</f>
        <v>2361979.5880750003</v>
      </c>
    </row>
    <row r="16" spans="2:11" ht="79.5" customHeight="1">
      <c r="B16" s="237" t="s">
        <v>83</v>
      </c>
      <c r="C16" s="247" t="s">
        <v>84</v>
      </c>
      <c r="D16" s="247"/>
      <c r="E16" s="237" t="s">
        <v>85</v>
      </c>
      <c r="F16" s="240">
        <v>1</v>
      </c>
      <c r="G16" s="264">
        <v>0</v>
      </c>
      <c r="H16" s="246"/>
      <c r="I16" s="244">
        <v>2361979.5880750003</v>
      </c>
      <c r="J16" s="300"/>
      <c r="K16" s="244">
        <v>2361979.5880750003</v>
      </c>
    </row>
    <row r="17" spans="2:11" ht="15">
      <c r="B17" s="232">
        <v>4</v>
      </c>
      <c r="C17" s="346" t="s">
        <v>86</v>
      </c>
      <c r="D17" s="347"/>
      <c r="E17" s="348"/>
      <c r="F17" s="348"/>
      <c r="G17" s="348"/>
      <c r="H17" s="348"/>
      <c r="I17" s="348"/>
      <c r="J17" s="349"/>
      <c r="K17" s="236">
        <f>SUBTOTAL(9,K18:K20)</f>
        <v>36106694.340000004</v>
      </c>
    </row>
    <row r="18" spans="2:11" ht="15">
      <c r="B18" s="237" t="s">
        <v>87</v>
      </c>
      <c r="C18" s="248" t="s">
        <v>88</v>
      </c>
      <c r="D18" s="247"/>
      <c r="E18" s="237" t="s">
        <v>85</v>
      </c>
      <c r="F18" s="360"/>
      <c r="G18" s="349"/>
      <c r="H18" s="246"/>
      <c r="I18" s="243">
        <v>601778239</v>
      </c>
      <c r="J18" s="250">
        <v>5.0000000000000001E-3</v>
      </c>
      <c r="K18" s="244">
        <f t="shared" ref="K18:K20" si="3">+$I$19*J18</f>
        <v>3008891.1949999998</v>
      </c>
    </row>
    <row r="19" spans="2:11" ht="15">
      <c r="B19" s="237"/>
      <c r="C19" s="248" t="s">
        <v>89</v>
      </c>
      <c r="D19" s="247"/>
      <c r="E19" s="237" t="s">
        <v>85</v>
      </c>
      <c r="F19" s="249"/>
      <c r="G19" s="299"/>
      <c r="H19" s="246"/>
      <c r="I19" s="243">
        <v>601778239</v>
      </c>
      <c r="J19" s="250">
        <v>5.0000000000000001E-3</v>
      </c>
      <c r="K19" s="244">
        <f t="shared" si="3"/>
        <v>3008891.1949999998</v>
      </c>
    </row>
    <row r="20" spans="2:11" ht="31.5" customHeight="1">
      <c r="B20" s="237" t="s">
        <v>90</v>
      </c>
      <c r="C20" s="251" t="s">
        <v>91</v>
      </c>
      <c r="D20" s="247"/>
      <c r="E20" s="237" t="s">
        <v>85</v>
      </c>
      <c r="F20" s="240"/>
      <c r="G20" s="241"/>
      <c r="H20" s="246"/>
      <c r="I20" s="243">
        <v>601778239</v>
      </c>
      <c r="J20" s="250">
        <v>0.05</v>
      </c>
      <c r="K20" s="244">
        <f t="shared" si="3"/>
        <v>30088911.950000003</v>
      </c>
    </row>
    <row r="21" spans="2:11" ht="15">
      <c r="B21" s="232"/>
      <c r="C21" s="346" t="s">
        <v>92</v>
      </c>
      <c r="D21" s="347"/>
      <c r="E21" s="348"/>
      <c r="F21" s="348"/>
      <c r="G21" s="348"/>
      <c r="H21" s="348"/>
      <c r="I21" s="348"/>
      <c r="J21" s="349"/>
      <c r="K21" s="236">
        <f>+K17+K15+K14+K9</f>
        <v>82638513.928075001</v>
      </c>
    </row>
    <row r="22" spans="2:11" ht="15">
      <c r="B22" s="232"/>
      <c r="C22" s="346" t="s">
        <v>93</v>
      </c>
      <c r="D22" s="347"/>
      <c r="E22" s="348"/>
      <c r="F22" s="348"/>
      <c r="G22" s="348"/>
      <c r="H22" s="348"/>
      <c r="I22" s="348"/>
      <c r="J22" s="349"/>
      <c r="K22" s="252">
        <v>601778239</v>
      </c>
    </row>
    <row r="23" spans="2:11" ht="15">
      <c r="B23" s="230"/>
      <c r="C23" s="230"/>
      <c r="D23" s="230"/>
      <c r="E23" s="231"/>
      <c r="F23" s="230"/>
      <c r="G23" s="231"/>
      <c r="H23" s="230"/>
      <c r="I23" s="346" t="s">
        <v>94</v>
      </c>
      <c r="J23" s="349"/>
      <c r="K23" s="301">
        <f>ROUND(+K21/K22,1)</f>
        <v>0.1</v>
      </c>
    </row>
    <row r="24" spans="2:11" ht="15">
      <c r="B24" s="230"/>
      <c r="C24" s="230"/>
      <c r="D24" s="230"/>
      <c r="E24" s="231"/>
      <c r="F24" s="230"/>
      <c r="G24" s="231"/>
      <c r="H24" s="230"/>
      <c r="I24" s="346" t="s">
        <v>95</v>
      </c>
      <c r="J24" s="349"/>
      <c r="K24" s="253">
        <v>0.01</v>
      </c>
    </row>
    <row r="25" spans="2:11" ht="15">
      <c r="B25" s="230"/>
      <c r="C25" s="230"/>
      <c r="D25" s="230"/>
      <c r="E25" s="231"/>
      <c r="F25" s="230"/>
      <c r="G25" s="231"/>
      <c r="H25" s="230"/>
      <c r="I25" s="346" t="s">
        <v>96</v>
      </c>
      <c r="J25" s="349"/>
      <c r="K25" s="253">
        <v>0.05</v>
      </c>
    </row>
    <row r="26" spans="2:11" ht="15">
      <c r="B26" s="230" t="s">
        <v>97</v>
      </c>
      <c r="C26" s="230"/>
      <c r="D26" s="230"/>
      <c r="E26" s="231"/>
      <c r="F26" s="230"/>
      <c r="G26" s="231"/>
      <c r="H26" s="230"/>
      <c r="I26" s="346" t="s">
        <v>98</v>
      </c>
      <c r="J26" s="349"/>
      <c r="K26" s="254">
        <f>K23+K24+K25</f>
        <v>0.16</v>
      </c>
    </row>
    <row r="27" spans="2:11" ht="15">
      <c r="B27" s="230"/>
      <c r="C27" s="230"/>
      <c r="D27" s="230"/>
      <c r="E27" s="231"/>
      <c r="F27" s="230"/>
      <c r="G27" s="231"/>
      <c r="H27" s="230"/>
      <c r="I27" s="346" t="s">
        <v>99</v>
      </c>
      <c r="J27" s="349"/>
      <c r="K27" s="255">
        <v>0</v>
      </c>
    </row>
    <row r="28" spans="2:11" ht="15">
      <c r="B28" s="230"/>
      <c r="C28" s="229"/>
      <c r="D28" s="229"/>
      <c r="E28" s="231"/>
      <c r="F28" s="230"/>
      <c r="G28" s="231"/>
      <c r="H28" s="230"/>
      <c r="I28" s="346" t="s">
        <v>100</v>
      </c>
      <c r="J28" s="349"/>
      <c r="K28" s="252">
        <v>665340372</v>
      </c>
    </row>
    <row r="29" spans="2:11" ht="15">
      <c r="B29" s="230"/>
      <c r="C29" s="229"/>
      <c r="D29" s="229"/>
      <c r="E29" s="231"/>
      <c r="F29" s="230"/>
      <c r="G29" s="231"/>
      <c r="H29" s="230"/>
      <c r="I29" s="245" t="s">
        <v>101</v>
      </c>
      <c r="J29" s="256">
        <f>+K23</f>
        <v>0.1</v>
      </c>
      <c r="K29" s="257">
        <f ca="1">ROUND(+$K$29*J29,0)</f>
        <v>199602112</v>
      </c>
    </row>
    <row r="30" spans="2:11" ht="15">
      <c r="B30" s="230"/>
      <c r="C30" s="258"/>
      <c r="D30" s="258"/>
      <c r="E30" s="231"/>
      <c r="F30" s="230"/>
      <c r="G30" s="231"/>
      <c r="H30" s="230"/>
      <c r="I30" s="245" t="s">
        <v>102</v>
      </c>
      <c r="J30" s="259">
        <v>0.01</v>
      </c>
      <c r="K30" s="260">
        <f ca="1">ROUND(+$K$29*J30,0)</f>
        <v>6653404</v>
      </c>
    </row>
    <row r="31" spans="2:11" ht="15">
      <c r="B31" s="230"/>
      <c r="C31" s="258"/>
      <c r="D31" s="258"/>
      <c r="E31" s="231"/>
      <c r="F31" s="230"/>
      <c r="G31" s="231"/>
      <c r="H31" s="230"/>
      <c r="I31" s="245" t="s">
        <v>103</v>
      </c>
      <c r="J31" s="259">
        <f t="shared" ref="J31" si="4">K25</f>
        <v>0.05</v>
      </c>
      <c r="K31" s="260">
        <f ca="1">ROUND(+$K$29*J31,0)</f>
        <v>33267019</v>
      </c>
    </row>
    <row r="32" spans="2:11" ht="15">
      <c r="B32" s="230"/>
      <c r="C32" s="258"/>
      <c r="D32" s="258"/>
      <c r="E32" s="231"/>
      <c r="F32" s="230"/>
      <c r="G32" s="231"/>
      <c r="H32" s="230"/>
      <c r="I32" s="346" t="s">
        <v>104</v>
      </c>
      <c r="J32" s="349"/>
      <c r="K32" s="261">
        <f ca="1">SUM(K29:K31)</f>
        <v>239522535</v>
      </c>
    </row>
    <row r="33" spans="2:11" ht="15">
      <c r="B33" s="230"/>
      <c r="C33" s="258"/>
      <c r="D33" s="258"/>
      <c r="E33" s="231"/>
      <c r="F33" s="230"/>
      <c r="G33" s="231"/>
      <c r="H33" s="230"/>
      <c r="I33" s="245" t="s">
        <v>105</v>
      </c>
      <c r="J33" s="259">
        <f>K27</f>
        <v>0</v>
      </c>
      <c r="K33" s="260">
        <f ca="1">K31*J33</f>
        <v>0</v>
      </c>
    </row>
    <row r="34" spans="2:11" ht="15">
      <c r="B34" s="230"/>
      <c r="C34" s="258"/>
      <c r="D34" s="258"/>
      <c r="E34" s="231"/>
      <c r="F34" s="230"/>
      <c r="G34" s="231"/>
      <c r="H34" s="230"/>
      <c r="I34" s="346" t="s">
        <v>106</v>
      </c>
      <c r="J34" s="349"/>
      <c r="K34" s="261">
        <f ca="1">SUM(K32:K33)</f>
        <v>239522535</v>
      </c>
    </row>
    <row r="35" spans="2:11" ht="15">
      <c r="B35" s="230"/>
      <c r="C35" s="258"/>
      <c r="D35" s="258"/>
      <c r="E35" s="231"/>
      <c r="F35" s="230"/>
      <c r="G35" s="231"/>
      <c r="H35" s="230"/>
      <c r="I35" s="346" t="s">
        <v>107</v>
      </c>
      <c r="J35" s="349"/>
      <c r="K35" s="261">
        <f ca="1">ROUND(SUM(K28,K34),0)</f>
        <v>904862907</v>
      </c>
    </row>
  </sheetData>
  <mergeCells count="28">
    <mergeCell ref="I35:J35"/>
    <mergeCell ref="F18:G18"/>
    <mergeCell ref="C21:J21"/>
    <mergeCell ref="C22:J22"/>
    <mergeCell ref="I23:J23"/>
    <mergeCell ref="I24:J24"/>
    <mergeCell ref="I25:J25"/>
    <mergeCell ref="I26:J26"/>
    <mergeCell ref="I27:J27"/>
    <mergeCell ref="I28:J28"/>
    <mergeCell ref="I32:J32"/>
    <mergeCell ref="I34:J34"/>
    <mergeCell ref="C17:J17"/>
    <mergeCell ref="B2:K2"/>
    <mergeCell ref="B3:K3"/>
    <mergeCell ref="B4:K4"/>
    <mergeCell ref="B6:B7"/>
    <mergeCell ref="C6:C7"/>
    <mergeCell ref="D6:E7"/>
    <mergeCell ref="F6:F7"/>
    <mergeCell ref="G6:G7"/>
    <mergeCell ref="H6:H7"/>
    <mergeCell ref="I6:I7"/>
    <mergeCell ref="J6:J7"/>
    <mergeCell ref="K6:K7"/>
    <mergeCell ref="D8:E8"/>
    <mergeCell ref="C14:J14"/>
    <mergeCell ref="C15:J15"/>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B2666-8B21-4151-8944-2D376C5D862A}">
  <sheetPr codeName="Sheet5">
    <tabColor theme="9" tint="-0.249977111117893"/>
  </sheetPr>
  <dimension ref="A1:P99"/>
  <sheetViews>
    <sheetView zoomScale="50" zoomScaleNormal="50" workbookViewId="0">
      <pane ySplit="4" topLeftCell="A74" activePane="bottomLeft" state="frozen"/>
      <selection activeCell="B1" sqref="B1"/>
      <selection pane="bottomLeft" activeCell="A96" sqref="A96:XFD101"/>
    </sheetView>
  </sheetViews>
  <sheetFormatPr baseColWidth="10" defaultColWidth="11.1640625" defaultRowHeight="12.75"/>
  <cols>
    <col min="1" max="1" width="14.1640625" customWidth="1"/>
    <col min="2" max="2" width="164.1640625" customWidth="1"/>
    <col min="3" max="3" width="10.33203125" customWidth="1"/>
    <col min="4" max="4" width="9.6640625" customWidth="1"/>
    <col min="5" max="5" width="30.83203125" customWidth="1"/>
    <col min="6" max="6" width="29.1640625" customWidth="1"/>
    <col min="7" max="7" width="27.83203125" customWidth="1"/>
    <col min="8" max="8" width="29.33203125" customWidth="1"/>
    <col min="9" max="10" width="27.5" customWidth="1"/>
    <col min="11" max="11" width="29.5" customWidth="1"/>
    <col min="12" max="12" width="30" customWidth="1"/>
    <col min="13" max="13" width="25.1640625" customWidth="1"/>
    <col min="14" max="14" width="32.6640625" customWidth="1"/>
    <col min="16" max="18" width="17.83203125" bestFit="1" customWidth="1"/>
  </cols>
  <sheetData>
    <row r="1" spans="1:16" ht="18" customHeight="1" thickBot="1">
      <c r="A1" s="373" t="s">
        <v>108</v>
      </c>
      <c r="B1" s="374"/>
      <c r="C1" s="374"/>
      <c r="D1" s="374"/>
      <c r="E1" s="374"/>
      <c r="F1" s="374"/>
      <c r="G1" s="374"/>
      <c r="H1" s="374"/>
      <c r="I1" s="374"/>
      <c r="J1" s="374"/>
      <c r="K1" s="374"/>
      <c r="L1" s="375"/>
      <c r="M1" s="370"/>
    </row>
    <row r="2" spans="1:16" ht="18" customHeight="1" thickBot="1">
      <c r="A2" s="373" t="s">
        <v>109</v>
      </c>
      <c r="B2" s="374"/>
      <c r="C2" s="374"/>
      <c r="D2" s="374"/>
      <c r="E2" s="374"/>
      <c r="F2" s="374"/>
      <c r="G2" s="374"/>
      <c r="H2" s="374"/>
      <c r="I2" s="374"/>
      <c r="J2" s="374"/>
      <c r="K2" s="374"/>
      <c r="L2" s="375"/>
      <c r="M2" s="371"/>
    </row>
    <row r="3" spans="1:16" ht="35.25" customHeight="1" thickBot="1">
      <c r="A3" s="376" t="s">
        <v>731</v>
      </c>
      <c r="B3" s="377"/>
      <c r="C3" s="377"/>
      <c r="D3" s="377"/>
      <c r="E3" s="378"/>
      <c r="F3" s="378"/>
      <c r="G3" s="378"/>
      <c r="H3" s="378"/>
      <c r="I3" s="378"/>
      <c r="J3" s="378"/>
      <c r="K3" s="378"/>
      <c r="L3" s="379"/>
      <c r="M3" s="372"/>
    </row>
    <row r="4" spans="1:16" s="170" customFormat="1" ht="24" customHeight="1">
      <c r="A4" s="383" t="s">
        <v>110</v>
      </c>
      <c r="B4" s="384"/>
      <c r="C4" s="384"/>
      <c r="D4" s="384"/>
      <c r="E4" s="380" t="s">
        <v>111</v>
      </c>
      <c r="F4" s="381"/>
      <c r="G4" s="382"/>
      <c r="H4" s="385" t="s">
        <v>112</v>
      </c>
      <c r="I4" s="386"/>
      <c r="J4" s="387"/>
      <c r="K4" s="367" t="s">
        <v>113</v>
      </c>
      <c r="L4" s="368"/>
      <c r="M4" s="369"/>
    </row>
    <row r="5" spans="1:16" ht="41.1" customHeight="1">
      <c r="A5" s="34" t="s">
        <v>114</v>
      </c>
      <c r="B5" s="34" t="s">
        <v>115</v>
      </c>
      <c r="C5" s="34" t="s">
        <v>116</v>
      </c>
      <c r="D5" s="176" t="s">
        <v>117</v>
      </c>
      <c r="E5" s="276" t="s">
        <v>118</v>
      </c>
      <c r="F5" s="282" t="s">
        <v>119</v>
      </c>
      <c r="G5" s="277" t="s">
        <v>120</v>
      </c>
      <c r="H5" s="278" t="s">
        <v>118</v>
      </c>
      <c r="I5" s="283" t="s">
        <v>119</v>
      </c>
      <c r="J5" s="279" t="s">
        <v>120</v>
      </c>
      <c r="K5" s="293" t="s">
        <v>118</v>
      </c>
      <c r="L5" s="294" t="s">
        <v>119</v>
      </c>
      <c r="M5" s="295" t="s">
        <v>120</v>
      </c>
    </row>
    <row r="6" spans="1:16" ht="53.45" customHeight="1" thickBot="1">
      <c r="A6" s="303">
        <v>1.5</v>
      </c>
      <c r="B6" s="171" t="s">
        <v>163</v>
      </c>
      <c r="C6" s="171"/>
      <c r="D6" s="177"/>
      <c r="E6" s="182"/>
      <c r="F6" s="281">
        <v>0.19</v>
      </c>
      <c r="G6" s="183">
        <f>+G7</f>
        <v>13372863</v>
      </c>
      <c r="H6" s="182"/>
      <c r="I6" s="281">
        <v>0.19</v>
      </c>
      <c r="J6" s="183">
        <f>+J7</f>
        <v>20230000</v>
      </c>
      <c r="K6" s="280"/>
      <c r="L6" s="281">
        <v>0.19</v>
      </c>
      <c r="M6" s="183">
        <f>+M7</f>
        <v>18623500</v>
      </c>
      <c r="N6" s="330">
        <f>+AVERAGE(G6,J6,M6)</f>
        <v>17408787.666666668</v>
      </c>
      <c r="O6" s="262"/>
    </row>
    <row r="7" spans="1:16" ht="14.1" customHeight="1">
      <c r="A7" s="391" t="s">
        <v>164</v>
      </c>
      <c r="B7" s="309" t="s">
        <v>121</v>
      </c>
      <c r="C7" s="394" t="s">
        <v>116</v>
      </c>
      <c r="D7" s="388">
        <v>1</v>
      </c>
      <c r="E7" s="363">
        <v>11237700</v>
      </c>
      <c r="F7" s="363">
        <f>+E7*F6</f>
        <v>2135163</v>
      </c>
      <c r="G7" s="363">
        <f>+F7+E7</f>
        <v>13372863</v>
      </c>
      <c r="H7" s="397">
        <v>17000000</v>
      </c>
      <c r="I7" s="397">
        <f>+H7*I6</f>
        <v>3230000</v>
      </c>
      <c r="J7" s="397">
        <f>+H7+I7</f>
        <v>20230000</v>
      </c>
      <c r="K7" s="361">
        <v>15650000</v>
      </c>
      <c r="L7" s="361">
        <f>+K7*L6</f>
        <v>2973500</v>
      </c>
      <c r="M7" s="361">
        <f>+L7+K7</f>
        <v>18623500</v>
      </c>
      <c r="N7" s="190"/>
      <c r="P7" s="190"/>
    </row>
    <row r="8" spans="1:16" ht="95.45" customHeight="1">
      <c r="A8" s="392"/>
      <c r="B8" s="312" t="s">
        <v>122</v>
      </c>
      <c r="C8" s="395"/>
      <c r="D8" s="389"/>
      <c r="E8" s="364"/>
      <c r="F8" s="364"/>
      <c r="G8" s="364"/>
      <c r="H8" s="398"/>
      <c r="I8" s="398"/>
      <c r="J8" s="398"/>
      <c r="K8" s="362"/>
      <c r="L8" s="362"/>
      <c r="M8" s="362"/>
      <c r="N8" s="190"/>
      <c r="P8" s="190"/>
    </row>
    <row r="9" spans="1:16" ht="21.95" customHeight="1">
      <c r="A9" s="392"/>
      <c r="B9" s="306" t="s">
        <v>123</v>
      </c>
      <c r="C9" s="395"/>
      <c r="D9" s="389"/>
      <c r="E9" s="364"/>
      <c r="F9" s="364"/>
      <c r="G9" s="364"/>
      <c r="H9" s="398"/>
      <c r="I9" s="398"/>
      <c r="J9" s="398"/>
      <c r="K9" s="362"/>
      <c r="L9" s="362"/>
      <c r="M9" s="362"/>
      <c r="N9" s="190"/>
      <c r="P9" s="190"/>
    </row>
    <row r="10" spans="1:16" ht="21.95" customHeight="1">
      <c r="A10" s="392"/>
      <c r="B10" s="306" t="s">
        <v>124</v>
      </c>
      <c r="C10" s="395"/>
      <c r="D10" s="389"/>
      <c r="E10" s="364"/>
      <c r="F10" s="364"/>
      <c r="G10" s="364"/>
      <c r="H10" s="398"/>
      <c r="I10" s="398"/>
      <c r="J10" s="398"/>
      <c r="K10" s="362"/>
      <c r="L10" s="362"/>
      <c r="M10" s="362"/>
      <c r="N10" s="190"/>
      <c r="P10" s="190"/>
    </row>
    <row r="11" spans="1:16" ht="21.95" customHeight="1">
      <c r="A11" s="392"/>
      <c r="B11" s="306" t="s">
        <v>125</v>
      </c>
      <c r="C11" s="395"/>
      <c r="D11" s="389"/>
      <c r="E11" s="364"/>
      <c r="F11" s="364"/>
      <c r="G11" s="364"/>
      <c r="H11" s="398"/>
      <c r="I11" s="398"/>
      <c r="J11" s="398"/>
      <c r="K11" s="362"/>
      <c r="L11" s="362"/>
      <c r="M11" s="362"/>
      <c r="N11" s="190"/>
      <c r="P11" s="190"/>
    </row>
    <row r="12" spans="1:16" ht="21.95" customHeight="1">
      <c r="A12" s="392"/>
      <c r="B12" s="306" t="s">
        <v>126</v>
      </c>
      <c r="C12" s="395"/>
      <c r="D12" s="389"/>
      <c r="E12" s="364"/>
      <c r="F12" s="364"/>
      <c r="G12" s="364"/>
      <c r="H12" s="398"/>
      <c r="I12" s="398"/>
      <c r="J12" s="398"/>
      <c r="K12" s="362"/>
      <c r="L12" s="362"/>
      <c r="M12" s="362"/>
      <c r="N12" s="190"/>
      <c r="P12" s="190"/>
    </row>
    <row r="13" spans="1:16" ht="35.450000000000003" customHeight="1">
      <c r="A13" s="392"/>
      <c r="B13" s="306" t="s">
        <v>127</v>
      </c>
      <c r="C13" s="395"/>
      <c r="D13" s="389"/>
      <c r="E13" s="364"/>
      <c r="F13" s="364"/>
      <c r="G13" s="364"/>
      <c r="H13" s="398"/>
      <c r="I13" s="398"/>
      <c r="J13" s="398"/>
      <c r="K13" s="362"/>
      <c r="L13" s="362"/>
      <c r="M13" s="362"/>
      <c r="N13" s="190"/>
      <c r="P13" s="190"/>
    </row>
    <row r="14" spans="1:16" ht="38.450000000000003" customHeight="1">
      <c r="A14" s="392"/>
      <c r="B14" s="306" t="s">
        <v>128</v>
      </c>
      <c r="C14" s="395"/>
      <c r="D14" s="389"/>
      <c r="E14" s="364"/>
      <c r="F14" s="364"/>
      <c r="G14" s="364"/>
      <c r="H14" s="398"/>
      <c r="I14" s="398"/>
      <c r="J14" s="398"/>
      <c r="K14" s="362"/>
      <c r="L14" s="362"/>
      <c r="M14" s="362"/>
      <c r="N14" s="190"/>
      <c r="P14" s="190"/>
    </row>
    <row r="15" spans="1:16" ht="17.100000000000001" customHeight="1">
      <c r="A15" s="392"/>
      <c r="B15" s="306" t="s">
        <v>129</v>
      </c>
      <c r="C15" s="395"/>
      <c r="D15" s="389"/>
      <c r="E15" s="364"/>
      <c r="F15" s="364"/>
      <c r="G15" s="364"/>
      <c r="H15" s="398"/>
      <c r="I15" s="398"/>
      <c r="J15" s="398"/>
      <c r="K15" s="362"/>
      <c r="L15" s="362"/>
      <c r="M15" s="362"/>
      <c r="N15" s="190"/>
      <c r="P15" s="190"/>
    </row>
    <row r="16" spans="1:16" ht="17.100000000000001" customHeight="1">
      <c r="A16" s="392"/>
      <c r="B16" s="307" t="s">
        <v>130</v>
      </c>
      <c r="C16" s="395"/>
      <c r="D16" s="389"/>
      <c r="E16" s="364"/>
      <c r="F16" s="364"/>
      <c r="G16" s="364"/>
      <c r="H16" s="398"/>
      <c r="I16" s="398"/>
      <c r="J16" s="398"/>
      <c r="K16" s="362"/>
      <c r="L16" s="362"/>
      <c r="M16" s="362"/>
      <c r="N16" s="190"/>
      <c r="P16" s="190"/>
    </row>
    <row r="17" spans="1:16" ht="24.95" customHeight="1">
      <c r="A17" s="392"/>
      <c r="B17" s="307" t="s">
        <v>131</v>
      </c>
      <c r="C17" s="395"/>
      <c r="D17" s="389"/>
      <c r="E17" s="364"/>
      <c r="F17" s="364"/>
      <c r="G17" s="364"/>
      <c r="H17" s="398"/>
      <c r="I17" s="398"/>
      <c r="J17" s="398"/>
      <c r="K17" s="362"/>
      <c r="L17" s="362"/>
      <c r="M17" s="362"/>
      <c r="N17" s="190"/>
      <c r="P17" s="190"/>
    </row>
    <row r="18" spans="1:16" ht="35.450000000000003" customHeight="1">
      <c r="A18" s="392"/>
      <c r="B18" s="306" t="s">
        <v>132</v>
      </c>
      <c r="C18" s="395"/>
      <c r="D18" s="389"/>
      <c r="E18" s="364"/>
      <c r="F18" s="364"/>
      <c r="G18" s="364"/>
      <c r="H18" s="398"/>
      <c r="I18" s="398"/>
      <c r="J18" s="398"/>
      <c r="K18" s="362"/>
      <c r="L18" s="362"/>
      <c r="M18" s="362"/>
      <c r="N18" s="190"/>
      <c r="P18" s="190"/>
    </row>
    <row r="19" spans="1:16" ht="37.5" customHeight="1">
      <c r="A19" s="392"/>
      <c r="B19" s="306" t="s">
        <v>133</v>
      </c>
      <c r="C19" s="395"/>
      <c r="D19" s="389"/>
      <c r="E19" s="364"/>
      <c r="F19" s="364"/>
      <c r="G19" s="364"/>
      <c r="H19" s="398"/>
      <c r="I19" s="398"/>
      <c r="J19" s="398"/>
      <c r="K19" s="362"/>
      <c r="L19" s="362"/>
      <c r="M19" s="362"/>
      <c r="N19" s="190"/>
      <c r="P19" s="190"/>
    </row>
    <row r="20" spans="1:16" ht="38.1" customHeight="1">
      <c r="A20" s="392"/>
      <c r="B20" s="306" t="s">
        <v>134</v>
      </c>
      <c r="C20" s="395"/>
      <c r="D20" s="389"/>
      <c r="E20" s="364"/>
      <c r="F20" s="364"/>
      <c r="G20" s="364"/>
      <c r="H20" s="398"/>
      <c r="I20" s="398"/>
      <c r="J20" s="398"/>
      <c r="K20" s="362"/>
      <c r="L20" s="362"/>
      <c r="M20" s="362"/>
      <c r="N20" s="190"/>
      <c r="P20" s="190"/>
    </row>
    <row r="21" spans="1:16" ht="26.1" customHeight="1">
      <c r="A21" s="392"/>
      <c r="B21" s="306" t="s">
        <v>135</v>
      </c>
      <c r="C21" s="395"/>
      <c r="D21" s="389"/>
      <c r="E21" s="364"/>
      <c r="F21" s="364"/>
      <c r="G21" s="364"/>
      <c r="H21" s="398"/>
      <c r="I21" s="398"/>
      <c r="J21" s="398"/>
      <c r="K21" s="362"/>
      <c r="L21" s="362"/>
      <c r="M21" s="362"/>
      <c r="N21" s="190"/>
      <c r="P21" s="190"/>
    </row>
    <row r="22" spans="1:16" ht="31.5" customHeight="1">
      <c r="A22" s="392"/>
      <c r="B22" s="306" t="s">
        <v>136</v>
      </c>
      <c r="C22" s="395"/>
      <c r="D22" s="389"/>
      <c r="E22" s="364"/>
      <c r="F22" s="364"/>
      <c r="G22" s="364"/>
      <c r="H22" s="398"/>
      <c r="I22" s="398"/>
      <c r="J22" s="398"/>
      <c r="K22" s="362"/>
      <c r="L22" s="362"/>
      <c r="M22" s="362"/>
      <c r="N22" s="190"/>
      <c r="P22" s="190"/>
    </row>
    <row r="23" spans="1:16" ht="20.45" customHeight="1">
      <c r="A23" s="392"/>
      <c r="B23" s="306" t="s">
        <v>137</v>
      </c>
      <c r="C23" s="395"/>
      <c r="D23" s="389"/>
      <c r="E23" s="364"/>
      <c r="F23" s="364"/>
      <c r="G23" s="364"/>
      <c r="H23" s="398"/>
      <c r="I23" s="398"/>
      <c r="J23" s="398"/>
      <c r="K23" s="362"/>
      <c r="L23" s="362"/>
      <c r="M23" s="362"/>
      <c r="N23" s="190"/>
      <c r="P23" s="190"/>
    </row>
    <row r="24" spans="1:16" ht="24.95" customHeight="1">
      <c r="A24" s="392"/>
      <c r="B24" s="307" t="s">
        <v>138</v>
      </c>
      <c r="C24" s="395"/>
      <c r="D24" s="389"/>
      <c r="E24" s="364"/>
      <c r="F24" s="364"/>
      <c r="G24" s="364"/>
      <c r="H24" s="398"/>
      <c r="I24" s="398"/>
      <c r="J24" s="398"/>
      <c r="K24" s="362"/>
      <c r="L24" s="362"/>
      <c r="M24" s="362"/>
      <c r="N24" s="190"/>
      <c r="P24" s="190"/>
    </row>
    <row r="25" spans="1:16" ht="24.95" customHeight="1">
      <c r="A25" s="392"/>
      <c r="B25" s="306" t="s">
        <v>139</v>
      </c>
      <c r="C25" s="395"/>
      <c r="D25" s="389"/>
      <c r="E25" s="364"/>
      <c r="F25" s="364"/>
      <c r="G25" s="364"/>
      <c r="H25" s="398"/>
      <c r="I25" s="398"/>
      <c r="J25" s="398"/>
      <c r="K25" s="362"/>
      <c r="L25" s="362"/>
      <c r="M25" s="362"/>
      <c r="N25" s="190"/>
      <c r="P25" s="190"/>
    </row>
    <row r="26" spans="1:16" ht="25.5">
      <c r="A26" s="392"/>
      <c r="B26" s="306" t="s">
        <v>140</v>
      </c>
      <c r="C26" s="395"/>
      <c r="D26" s="389"/>
      <c r="E26" s="364"/>
      <c r="F26" s="364"/>
      <c r="G26" s="364"/>
      <c r="H26" s="398"/>
      <c r="I26" s="398"/>
      <c r="J26" s="398"/>
      <c r="K26" s="362"/>
      <c r="L26" s="362"/>
      <c r="M26" s="362"/>
      <c r="N26" s="190"/>
      <c r="P26" s="190"/>
    </row>
    <row r="27" spans="1:16" ht="24.95" customHeight="1">
      <c r="A27" s="392"/>
      <c r="B27" s="306" t="s">
        <v>141</v>
      </c>
      <c r="C27" s="395"/>
      <c r="D27" s="389"/>
      <c r="E27" s="364"/>
      <c r="F27" s="364"/>
      <c r="G27" s="364"/>
      <c r="H27" s="398"/>
      <c r="I27" s="398"/>
      <c r="J27" s="398"/>
      <c r="K27" s="362"/>
      <c r="L27" s="362"/>
      <c r="M27" s="362"/>
      <c r="N27" s="190"/>
      <c r="P27" s="190"/>
    </row>
    <row r="28" spans="1:16" ht="24.95" customHeight="1">
      <c r="A28" s="392"/>
      <c r="B28" s="306" t="s">
        <v>142</v>
      </c>
      <c r="C28" s="395"/>
      <c r="D28" s="389"/>
      <c r="E28" s="364"/>
      <c r="F28" s="364"/>
      <c r="G28" s="364"/>
      <c r="H28" s="398"/>
      <c r="I28" s="398"/>
      <c r="J28" s="398"/>
      <c r="K28" s="362"/>
      <c r="L28" s="362"/>
      <c r="M28" s="362"/>
      <c r="N28" s="190"/>
      <c r="P28" s="190"/>
    </row>
    <row r="29" spans="1:16" ht="24.95" customHeight="1">
      <c r="A29" s="392"/>
      <c r="B29" s="306" t="s">
        <v>143</v>
      </c>
      <c r="C29" s="395"/>
      <c r="D29" s="389"/>
      <c r="E29" s="364"/>
      <c r="F29" s="364"/>
      <c r="G29" s="364"/>
      <c r="H29" s="398"/>
      <c r="I29" s="398"/>
      <c r="J29" s="398"/>
      <c r="K29" s="362"/>
      <c r="L29" s="362"/>
      <c r="M29" s="362"/>
      <c r="N29" s="190"/>
      <c r="P29" s="190"/>
    </row>
    <row r="30" spans="1:16" ht="24.95" customHeight="1">
      <c r="A30" s="392"/>
      <c r="B30" s="306" t="s">
        <v>162</v>
      </c>
      <c r="C30" s="395"/>
      <c r="D30" s="389"/>
      <c r="E30" s="364"/>
      <c r="F30" s="364"/>
      <c r="G30" s="364"/>
      <c r="H30" s="398"/>
      <c r="I30" s="398"/>
      <c r="J30" s="398"/>
      <c r="K30" s="362"/>
      <c r="L30" s="362"/>
      <c r="M30" s="362"/>
      <c r="N30" s="190"/>
      <c r="P30" s="190"/>
    </row>
    <row r="31" spans="1:16" ht="24.95" customHeight="1">
      <c r="A31" s="392"/>
      <c r="B31" s="306" t="s">
        <v>144</v>
      </c>
      <c r="C31" s="395"/>
      <c r="D31" s="389"/>
      <c r="E31" s="364"/>
      <c r="F31" s="364"/>
      <c r="G31" s="364"/>
      <c r="H31" s="398"/>
      <c r="I31" s="398"/>
      <c r="J31" s="398"/>
      <c r="K31" s="362"/>
      <c r="L31" s="362"/>
      <c r="M31" s="362"/>
      <c r="N31" s="190"/>
      <c r="P31" s="190"/>
    </row>
    <row r="32" spans="1:16" ht="24.95" customHeight="1">
      <c r="A32" s="392"/>
      <c r="B32" s="306" t="s">
        <v>145</v>
      </c>
      <c r="C32" s="395"/>
      <c r="D32" s="389"/>
      <c r="E32" s="364"/>
      <c r="F32" s="364"/>
      <c r="G32" s="364"/>
      <c r="H32" s="398"/>
      <c r="I32" s="398"/>
      <c r="J32" s="398"/>
      <c r="K32" s="362"/>
      <c r="L32" s="362"/>
      <c r="M32" s="362"/>
      <c r="N32" s="190"/>
      <c r="P32" s="190"/>
    </row>
    <row r="33" spans="1:16" ht="25.5" customHeight="1">
      <c r="A33" s="392"/>
      <c r="B33" s="307" t="s">
        <v>146</v>
      </c>
      <c r="C33" s="395"/>
      <c r="D33" s="389"/>
      <c r="E33" s="364"/>
      <c r="F33" s="364"/>
      <c r="G33" s="364"/>
      <c r="H33" s="398"/>
      <c r="I33" s="398"/>
      <c r="J33" s="398"/>
      <c r="K33" s="362"/>
      <c r="L33" s="362"/>
      <c r="M33" s="362"/>
      <c r="N33" s="190"/>
      <c r="P33" s="190"/>
    </row>
    <row r="34" spans="1:16" ht="25.5" customHeight="1">
      <c r="A34" s="392"/>
      <c r="B34" s="306" t="s">
        <v>147</v>
      </c>
      <c r="C34" s="395"/>
      <c r="D34" s="389"/>
      <c r="E34" s="364"/>
      <c r="F34" s="364"/>
      <c r="G34" s="364"/>
      <c r="H34" s="398"/>
      <c r="I34" s="398"/>
      <c r="J34" s="398"/>
      <c r="K34" s="362"/>
      <c r="L34" s="362"/>
      <c r="M34" s="362"/>
      <c r="N34" s="190"/>
      <c r="P34" s="190"/>
    </row>
    <row r="35" spans="1:16" ht="25.5" customHeight="1">
      <c r="A35" s="392"/>
      <c r="B35" s="306" t="s">
        <v>148</v>
      </c>
      <c r="C35" s="395"/>
      <c r="D35" s="389"/>
      <c r="E35" s="364"/>
      <c r="F35" s="364"/>
      <c r="G35" s="364"/>
      <c r="H35" s="398"/>
      <c r="I35" s="398"/>
      <c r="J35" s="398"/>
      <c r="K35" s="362"/>
      <c r="L35" s="362"/>
      <c r="M35" s="362"/>
      <c r="N35" s="190"/>
      <c r="P35" s="190"/>
    </row>
    <row r="36" spans="1:16" ht="25.5" customHeight="1">
      <c r="A36" s="392"/>
      <c r="B36" s="306" t="s">
        <v>149</v>
      </c>
      <c r="C36" s="395"/>
      <c r="D36" s="389"/>
      <c r="E36" s="364"/>
      <c r="F36" s="364"/>
      <c r="G36" s="364"/>
      <c r="H36" s="398"/>
      <c r="I36" s="398"/>
      <c r="J36" s="398"/>
      <c r="K36" s="362"/>
      <c r="L36" s="362"/>
      <c r="M36" s="362"/>
      <c r="N36" s="190"/>
      <c r="P36" s="190"/>
    </row>
    <row r="37" spans="1:16" ht="25.5" customHeight="1">
      <c r="A37" s="392"/>
      <c r="B37" s="306" t="s">
        <v>150</v>
      </c>
      <c r="C37" s="395"/>
      <c r="D37" s="389"/>
      <c r="E37" s="364"/>
      <c r="F37" s="364"/>
      <c r="G37" s="364"/>
      <c r="H37" s="398"/>
      <c r="I37" s="398"/>
      <c r="J37" s="398"/>
      <c r="K37" s="362"/>
      <c r="L37" s="362"/>
      <c r="M37" s="362"/>
      <c r="N37" s="190"/>
      <c r="P37" s="190"/>
    </row>
    <row r="38" spans="1:16" ht="25.5" customHeight="1">
      <c r="A38" s="392"/>
      <c r="B38" s="306" t="s">
        <v>151</v>
      </c>
      <c r="C38" s="395"/>
      <c r="D38" s="389"/>
      <c r="E38" s="364"/>
      <c r="F38" s="364"/>
      <c r="G38" s="364"/>
      <c r="H38" s="398"/>
      <c r="I38" s="398"/>
      <c r="J38" s="398"/>
      <c r="K38" s="362"/>
      <c r="L38" s="362"/>
      <c r="M38" s="362"/>
      <c r="N38" s="190"/>
      <c r="P38" s="190"/>
    </row>
    <row r="39" spans="1:16" ht="25.5" customHeight="1">
      <c r="A39" s="392"/>
      <c r="B39" s="306" t="s">
        <v>152</v>
      </c>
      <c r="C39" s="395"/>
      <c r="D39" s="389"/>
      <c r="E39" s="364"/>
      <c r="F39" s="364"/>
      <c r="G39" s="364"/>
      <c r="H39" s="398"/>
      <c r="I39" s="398"/>
      <c r="J39" s="398"/>
      <c r="K39" s="362"/>
      <c r="L39" s="362"/>
      <c r="M39" s="362"/>
      <c r="N39" s="190"/>
      <c r="P39" s="190"/>
    </row>
    <row r="40" spans="1:16" ht="31.5" customHeight="1">
      <c r="A40" s="392"/>
      <c r="B40" s="307" t="s">
        <v>153</v>
      </c>
      <c r="C40" s="395"/>
      <c r="D40" s="389"/>
      <c r="E40" s="364"/>
      <c r="F40" s="364"/>
      <c r="G40" s="364"/>
      <c r="H40" s="398"/>
      <c r="I40" s="398"/>
      <c r="J40" s="398"/>
      <c r="K40" s="362"/>
      <c r="L40" s="362"/>
      <c r="M40" s="362"/>
      <c r="N40" s="190"/>
      <c r="P40" s="190"/>
    </row>
    <row r="41" spans="1:16" ht="48.95" customHeight="1">
      <c r="A41" s="392"/>
      <c r="B41" s="305" t="s">
        <v>154</v>
      </c>
      <c r="C41" s="395"/>
      <c r="D41" s="389"/>
      <c r="E41" s="364"/>
      <c r="F41" s="364"/>
      <c r="G41" s="364"/>
      <c r="H41" s="398"/>
      <c r="I41" s="398"/>
      <c r="J41" s="398"/>
      <c r="K41" s="362"/>
      <c r="L41" s="362"/>
      <c r="M41" s="362"/>
      <c r="N41" s="190"/>
      <c r="P41" s="190"/>
    </row>
    <row r="42" spans="1:16" ht="31.5" customHeight="1">
      <c r="A42" s="392"/>
      <c r="B42" s="305" t="s">
        <v>155</v>
      </c>
      <c r="C42" s="395"/>
      <c r="D42" s="389"/>
      <c r="E42" s="364"/>
      <c r="F42" s="364"/>
      <c r="G42" s="364"/>
      <c r="H42" s="398"/>
      <c r="I42" s="398"/>
      <c r="J42" s="398"/>
      <c r="K42" s="362"/>
      <c r="L42" s="362"/>
      <c r="M42" s="362"/>
      <c r="N42" s="190"/>
      <c r="P42" s="190"/>
    </row>
    <row r="43" spans="1:16" ht="25.5" customHeight="1">
      <c r="A43" s="392"/>
      <c r="B43" s="306" t="s">
        <v>156</v>
      </c>
      <c r="C43" s="395"/>
      <c r="D43" s="389"/>
      <c r="E43" s="364"/>
      <c r="F43" s="364"/>
      <c r="G43" s="364"/>
      <c r="H43" s="398"/>
      <c r="I43" s="398"/>
      <c r="J43" s="398"/>
      <c r="K43" s="362"/>
      <c r="L43" s="362"/>
      <c r="M43" s="362"/>
      <c r="N43" s="190"/>
      <c r="P43" s="190"/>
    </row>
    <row r="44" spans="1:16" ht="25.5" customHeight="1">
      <c r="A44" s="392"/>
      <c r="B44" s="307" t="s">
        <v>157</v>
      </c>
      <c r="C44" s="395"/>
      <c r="D44" s="389"/>
      <c r="E44" s="364"/>
      <c r="F44" s="364"/>
      <c r="G44" s="364"/>
      <c r="H44" s="398"/>
      <c r="I44" s="398"/>
      <c r="J44" s="398"/>
      <c r="K44" s="362"/>
      <c r="L44" s="362"/>
      <c r="M44" s="362"/>
      <c r="N44" s="190"/>
      <c r="P44" s="190"/>
    </row>
    <row r="45" spans="1:16" ht="25.5" customHeight="1">
      <c r="A45" s="392"/>
      <c r="B45" s="306" t="s">
        <v>158</v>
      </c>
      <c r="C45" s="395"/>
      <c r="D45" s="389"/>
      <c r="E45" s="364"/>
      <c r="F45" s="364"/>
      <c r="G45" s="364"/>
      <c r="H45" s="398"/>
      <c r="I45" s="398"/>
      <c r="J45" s="398"/>
      <c r="K45" s="362"/>
      <c r="L45" s="362"/>
      <c r="M45" s="362"/>
      <c r="N45" s="190"/>
      <c r="P45" s="190"/>
    </row>
    <row r="46" spans="1:16" ht="25.5" customHeight="1">
      <c r="A46" s="392"/>
      <c r="B46" s="306" t="s">
        <v>159</v>
      </c>
      <c r="C46" s="395"/>
      <c r="D46" s="389"/>
      <c r="E46" s="364"/>
      <c r="F46" s="364"/>
      <c r="G46" s="364"/>
      <c r="H46" s="398"/>
      <c r="I46" s="398"/>
      <c r="J46" s="398"/>
      <c r="K46" s="362"/>
      <c r="L46" s="362"/>
      <c r="M46" s="362"/>
      <c r="N46" s="190"/>
      <c r="P46" s="190"/>
    </row>
    <row r="47" spans="1:16" ht="25.5" customHeight="1">
      <c r="A47" s="392"/>
      <c r="B47" s="306" t="s">
        <v>160</v>
      </c>
      <c r="C47" s="395"/>
      <c r="D47" s="389"/>
      <c r="E47" s="364"/>
      <c r="F47" s="364"/>
      <c r="G47" s="364"/>
      <c r="H47" s="398"/>
      <c r="I47" s="398"/>
      <c r="J47" s="398"/>
      <c r="K47" s="362"/>
      <c r="L47" s="362"/>
      <c r="M47" s="362"/>
      <c r="N47" s="190"/>
      <c r="P47" s="190"/>
    </row>
    <row r="48" spans="1:16" ht="25.5" customHeight="1" thickBot="1">
      <c r="A48" s="393"/>
      <c r="B48" s="318" t="s">
        <v>161</v>
      </c>
      <c r="C48" s="396"/>
      <c r="D48" s="390"/>
      <c r="E48" s="364"/>
      <c r="F48" s="364"/>
      <c r="G48" s="364"/>
      <c r="H48" s="399"/>
      <c r="I48" s="399"/>
      <c r="J48" s="399"/>
      <c r="K48" s="362"/>
      <c r="L48" s="362"/>
      <c r="M48" s="362"/>
      <c r="N48" s="330"/>
      <c r="P48" s="190"/>
    </row>
    <row r="49" spans="1:16" ht="51" customHeight="1" thickBot="1">
      <c r="A49" s="310">
        <v>1.6</v>
      </c>
      <c r="B49" s="171" t="s">
        <v>165</v>
      </c>
      <c r="C49" s="171"/>
      <c r="D49" s="177"/>
      <c r="E49" s="182"/>
      <c r="F49" s="281">
        <v>0.19</v>
      </c>
      <c r="G49" s="183">
        <f>+G50</f>
        <v>22097943</v>
      </c>
      <c r="H49" s="182"/>
      <c r="I49" s="281">
        <v>0.19</v>
      </c>
      <c r="J49" s="183">
        <f>+J50</f>
        <v>28560000</v>
      </c>
      <c r="K49" s="280"/>
      <c r="L49" s="281">
        <v>0.19</v>
      </c>
      <c r="M49" s="183">
        <f>+M50</f>
        <v>24544940</v>
      </c>
      <c r="N49" s="330">
        <f>+AVERAGE(G49,J49,M49)</f>
        <v>25067627.666666668</v>
      </c>
      <c r="O49" s="262"/>
    </row>
    <row r="50" spans="1:16" ht="17.100000000000001" customHeight="1">
      <c r="A50" s="391" t="s">
        <v>166</v>
      </c>
      <c r="B50" s="309" t="s">
        <v>121</v>
      </c>
      <c r="C50" s="394" t="s">
        <v>116</v>
      </c>
      <c r="D50" s="388">
        <v>1</v>
      </c>
      <c r="E50" s="363">
        <v>18569700</v>
      </c>
      <c r="F50" s="363">
        <f>+E50*F49</f>
        <v>3528243</v>
      </c>
      <c r="G50" s="363">
        <f>+F50+E50</f>
        <v>22097943</v>
      </c>
      <c r="H50" s="397">
        <v>24000000</v>
      </c>
      <c r="I50" s="397">
        <f>+H50*I49</f>
        <v>4560000</v>
      </c>
      <c r="J50" s="397">
        <f>+H50+I50</f>
        <v>28560000</v>
      </c>
      <c r="K50" s="361">
        <v>20626000</v>
      </c>
      <c r="L50" s="361">
        <f>+K50*L49</f>
        <v>3918940</v>
      </c>
      <c r="M50" s="361">
        <f>+L50+K50</f>
        <v>24544940</v>
      </c>
      <c r="N50" s="190"/>
      <c r="P50" s="190"/>
    </row>
    <row r="51" spans="1:16" ht="95.45" customHeight="1">
      <c r="A51" s="392"/>
      <c r="B51" s="312" t="s">
        <v>122</v>
      </c>
      <c r="C51" s="395"/>
      <c r="D51" s="389"/>
      <c r="E51" s="364"/>
      <c r="F51" s="364"/>
      <c r="G51" s="364"/>
      <c r="H51" s="398"/>
      <c r="I51" s="398"/>
      <c r="J51" s="398"/>
      <c r="K51" s="362"/>
      <c r="L51" s="362"/>
      <c r="M51" s="362"/>
      <c r="N51" s="190"/>
      <c r="P51" s="190"/>
    </row>
    <row r="52" spans="1:16" ht="21.95" customHeight="1">
      <c r="A52" s="392"/>
      <c r="B52" s="306" t="s">
        <v>123</v>
      </c>
      <c r="C52" s="395"/>
      <c r="D52" s="389"/>
      <c r="E52" s="364"/>
      <c r="F52" s="364"/>
      <c r="G52" s="364"/>
      <c r="H52" s="398"/>
      <c r="I52" s="398"/>
      <c r="J52" s="398"/>
      <c r="K52" s="362"/>
      <c r="L52" s="362"/>
      <c r="M52" s="362"/>
      <c r="N52" s="190"/>
      <c r="P52" s="190"/>
    </row>
    <row r="53" spans="1:16" ht="21.95" customHeight="1">
      <c r="A53" s="392"/>
      <c r="B53" s="306" t="s">
        <v>124</v>
      </c>
      <c r="C53" s="395"/>
      <c r="D53" s="389"/>
      <c r="E53" s="364"/>
      <c r="F53" s="364"/>
      <c r="G53" s="364"/>
      <c r="H53" s="398"/>
      <c r="I53" s="398"/>
      <c r="J53" s="398"/>
      <c r="K53" s="362"/>
      <c r="L53" s="362"/>
      <c r="M53" s="362"/>
      <c r="N53" s="190"/>
      <c r="P53" s="190"/>
    </row>
    <row r="54" spans="1:16" ht="21.95" customHeight="1">
      <c r="A54" s="392"/>
      <c r="B54" s="306" t="s">
        <v>125</v>
      </c>
      <c r="C54" s="395"/>
      <c r="D54" s="389"/>
      <c r="E54" s="364"/>
      <c r="F54" s="364"/>
      <c r="G54" s="364"/>
      <c r="H54" s="398"/>
      <c r="I54" s="398"/>
      <c r="J54" s="398"/>
      <c r="K54" s="362"/>
      <c r="L54" s="362"/>
      <c r="M54" s="362"/>
      <c r="N54" s="190"/>
      <c r="P54" s="190"/>
    </row>
    <row r="55" spans="1:16" ht="21.95" customHeight="1">
      <c r="A55" s="392"/>
      <c r="B55" s="306" t="s">
        <v>126</v>
      </c>
      <c r="C55" s="395"/>
      <c r="D55" s="389"/>
      <c r="E55" s="364"/>
      <c r="F55" s="364"/>
      <c r="G55" s="364"/>
      <c r="H55" s="398"/>
      <c r="I55" s="398"/>
      <c r="J55" s="398"/>
      <c r="K55" s="362"/>
      <c r="L55" s="362"/>
      <c r="M55" s="362"/>
      <c r="N55" s="190"/>
      <c r="P55" s="190"/>
    </row>
    <row r="56" spans="1:16" ht="35.450000000000003" customHeight="1">
      <c r="A56" s="392"/>
      <c r="B56" s="306" t="s">
        <v>127</v>
      </c>
      <c r="C56" s="395"/>
      <c r="D56" s="389"/>
      <c r="E56" s="364"/>
      <c r="F56" s="364"/>
      <c r="G56" s="364"/>
      <c r="H56" s="398"/>
      <c r="I56" s="398"/>
      <c r="J56" s="398"/>
      <c r="K56" s="362"/>
      <c r="L56" s="362"/>
      <c r="M56" s="362"/>
      <c r="N56" s="190"/>
      <c r="P56" s="190"/>
    </row>
    <row r="57" spans="1:16" ht="38.450000000000003" customHeight="1">
      <c r="A57" s="392"/>
      <c r="B57" s="306" t="s">
        <v>128</v>
      </c>
      <c r="C57" s="395"/>
      <c r="D57" s="389"/>
      <c r="E57" s="364"/>
      <c r="F57" s="364"/>
      <c r="G57" s="364"/>
      <c r="H57" s="398"/>
      <c r="I57" s="398"/>
      <c r="J57" s="398"/>
      <c r="K57" s="362"/>
      <c r="L57" s="362"/>
      <c r="M57" s="362"/>
      <c r="N57" s="190"/>
      <c r="P57" s="190"/>
    </row>
    <row r="58" spans="1:16" ht="17.100000000000001" customHeight="1">
      <c r="A58" s="392"/>
      <c r="B58" s="306" t="s">
        <v>129</v>
      </c>
      <c r="C58" s="395"/>
      <c r="D58" s="389"/>
      <c r="E58" s="364"/>
      <c r="F58" s="364"/>
      <c r="G58" s="364"/>
      <c r="H58" s="398"/>
      <c r="I58" s="398"/>
      <c r="J58" s="398"/>
      <c r="K58" s="362"/>
      <c r="L58" s="362"/>
      <c r="M58" s="362"/>
      <c r="N58" s="190"/>
      <c r="P58" s="190"/>
    </row>
    <row r="59" spans="1:16" ht="17.100000000000001" customHeight="1">
      <c r="A59" s="392"/>
      <c r="B59" s="307" t="s">
        <v>130</v>
      </c>
      <c r="C59" s="395"/>
      <c r="D59" s="389"/>
      <c r="E59" s="364"/>
      <c r="F59" s="364"/>
      <c r="G59" s="364"/>
      <c r="H59" s="398"/>
      <c r="I59" s="398"/>
      <c r="J59" s="398"/>
      <c r="K59" s="362"/>
      <c r="L59" s="362"/>
      <c r="M59" s="362"/>
      <c r="N59" s="190"/>
      <c r="P59" s="190"/>
    </row>
    <row r="60" spans="1:16" ht="24.95" customHeight="1">
      <c r="A60" s="392"/>
      <c r="B60" s="307" t="s">
        <v>131</v>
      </c>
      <c r="C60" s="395"/>
      <c r="D60" s="389"/>
      <c r="E60" s="364"/>
      <c r="F60" s="364"/>
      <c r="G60" s="364"/>
      <c r="H60" s="398"/>
      <c r="I60" s="398"/>
      <c r="J60" s="398"/>
      <c r="K60" s="362"/>
      <c r="L60" s="362"/>
      <c r="M60" s="362"/>
      <c r="N60" s="190"/>
      <c r="P60" s="190"/>
    </row>
    <row r="61" spans="1:16" ht="35.450000000000003" customHeight="1">
      <c r="A61" s="392"/>
      <c r="B61" s="306" t="s">
        <v>132</v>
      </c>
      <c r="C61" s="395"/>
      <c r="D61" s="389"/>
      <c r="E61" s="364"/>
      <c r="F61" s="364"/>
      <c r="G61" s="364"/>
      <c r="H61" s="398"/>
      <c r="I61" s="398"/>
      <c r="J61" s="398"/>
      <c r="K61" s="362"/>
      <c r="L61" s="362"/>
      <c r="M61" s="362"/>
      <c r="N61" s="190"/>
      <c r="P61" s="190"/>
    </row>
    <row r="62" spans="1:16" ht="37.5" customHeight="1">
      <c r="A62" s="392"/>
      <c r="B62" s="306" t="s">
        <v>133</v>
      </c>
      <c r="C62" s="395"/>
      <c r="D62" s="389"/>
      <c r="E62" s="364"/>
      <c r="F62" s="364"/>
      <c r="G62" s="364"/>
      <c r="H62" s="398"/>
      <c r="I62" s="398"/>
      <c r="J62" s="398"/>
      <c r="K62" s="362"/>
      <c r="L62" s="362"/>
      <c r="M62" s="362"/>
      <c r="N62" s="190"/>
      <c r="P62" s="190"/>
    </row>
    <row r="63" spans="1:16" ht="38.1" customHeight="1">
      <c r="A63" s="392"/>
      <c r="B63" s="306" t="s">
        <v>134</v>
      </c>
      <c r="C63" s="395"/>
      <c r="D63" s="389"/>
      <c r="E63" s="364"/>
      <c r="F63" s="364"/>
      <c r="G63" s="364"/>
      <c r="H63" s="398"/>
      <c r="I63" s="398"/>
      <c r="J63" s="398"/>
      <c r="K63" s="362"/>
      <c r="L63" s="362"/>
      <c r="M63" s="362"/>
      <c r="N63" s="190"/>
      <c r="P63" s="190"/>
    </row>
    <row r="64" spans="1:16" ht="26.1" customHeight="1">
      <c r="A64" s="392"/>
      <c r="B64" s="306" t="s">
        <v>135</v>
      </c>
      <c r="C64" s="395"/>
      <c r="D64" s="389"/>
      <c r="E64" s="364"/>
      <c r="F64" s="364"/>
      <c r="G64" s="364"/>
      <c r="H64" s="398"/>
      <c r="I64" s="398"/>
      <c r="J64" s="398"/>
      <c r="K64" s="362"/>
      <c r="L64" s="362"/>
      <c r="M64" s="362"/>
      <c r="N64" s="190"/>
      <c r="P64" s="190"/>
    </row>
    <row r="65" spans="1:16" ht="31.5" customHeight="1">
      <c r="A65" s="392"/>
      <c r="B65" s="306" t="s">
        <v>136</v>
      </c>
      <c r="C65" s="395"/>
      <c r="D65" s="389"/>
      <c r="E65" s="364"/>
      <c r="F65" s="364"/>
      <c r="G65" s="364"/>
      <c r="H65" s="398"/>
      <c r="I65" s="398"/>
      <c r="J65" s="398"/>
      <c r="K65" s="362"/>
      <c r="L65" s="362"/>
      <c r="M65" s="362"/>
      <c r="N65" s="190"/>
      <c r="P65" s="190"/>
    </row>
    <row r="66" spans="1:16" ht="20.45" customHeight="1">
      <c r="A66" s="392"/>
      <c r="B66" s="306" t="s">
        <v>137</v>
      </c>
      <c r="C66" s="395"/>
      <c r="D66" s="389"/>
      <c r="E66" s="364"/>
      <c r="F66" s="364"/>
      <c r="G66" s="364"/>
      <c r="H66" s="398"/>
      <c r="I66" s="398"/>
      <c r="J66" s="398"/>
      <c r="K66" s="362"/>
      <c r="L66" s="362"/>
      <c r="M66" s="362"/>
      <c r="N66" s="190"/>
      <c r="P66" s="190"/>
    </row>
    <row r="67" spans="1:16" ht="24.95" customHeight="1">
      <c r="A67" s="392"/>
      <c r="B67" s="307" t="s">
        <v>138</v>
      </c>
      <c r="C67" s="395"/>
      <c r="D67" s="389"/>
      <c r="E67" s="364"/>
      <c r="F67" s="364"/>
      <c r="G67" s="364"/>
      <c r="H67" s="398"/>
      <c r="I67" s="398"/>
      <c r="J67" s="398"/>
      <c r="K67" s="362"/>
      <c r="L67" s="362"/>
      <c r="M67" s="362"/>
      <c r="N67" s="190"/>
      <c r="P67" s="190"/>
    </row>
    <row r="68" spans="1:16" ht="24.95" customHeight="1">
      <c r="A68" s="392"/>
      <c r="B68" s="306" t="s">
        <v>139</v>
      </c>
      <c r="C68" s="395"/>
      <c r="D68" s="389"/>
      <c r="E68" s="364"/>
      <c r="F68" s="364"/>
      <c r="G68" s="364"/>
      <c r="H68" s="398"/>
      <c r="I68" s="398"/>
      <c r="J68" s="398"/>
      <c r="K68" s="362"/>
      <c r="L68" s="362"/>
      <c r="M68" s="362"/>
      <c r="N68" s="190"/>
      <c r="P68" s="190"/>
    </row>
    <row r="69" spans="1:16" ht="25.5">
      <c r="A69" s="392"/>
      <c r="B69" s="306" t="s">
        <v>140</v>
      </c>
      <c r="C69" s="395"/>
      <c r="D69" s="389"/>
      <c r="E69" s="364"/>
      <c r="F69" s="364"/>
      <c r="G69" s="364"/>
      <c r="H69" s="398"/>
      <c r="I69" s="398"/>
      <c r="J69" s="398"/>
      <c r="K69" s="362"/>
      <c r="L69" s="362"/>
      <c r="M69" s="362"/>
      <c r="N69" s="190"/>
      <c r="P69" s="190"/>
    </row>
    <row r="70" spans="1:16" ht="24.95" customHeight="1">
      <c r="A70" s="392"/>
      <c r="B70" s="306" t="s">
        <v>141</v>
      </c>
      <c r="C70" s="395"/>
      <c r="D70" s="389"/>
      <c r="E70" s="364"/>
      <c r="F70" s="364"/>
      <c r="G70" s="364"/>
      <c r="H70" s="398"/>
      <c r="I70" s="398"/>
      <c r="J70" s="398"/>
      <c r="K70" s="362"/>
      <c r="L70" s="362"/>
      <c r="M70" s="362"/>
      <c r="N70" s="190"/>
      <c r="P70" s="190"/>
    </row>
    <row r="71" spans="1:16" ht="24.95" customHeight="1">
      <c r="A71" s="392"/>
      <c r="B71" s="306" t="s">
        <v>142</v>
      </c>
      <c r="C71" s="395"/>
      <c r="D71" s="389"/>
      <c r="E71" s="364"/>
      <c r="F71" s="364"/>
      <c r="G71" s="364"/>
      <c r="H71" s="398"/>
      <c r="I71" s="398"/>
      <c r="J71" s="398"/>
      <c r="K71" s="362"/>
      <c r="L71" s="362"/>
      <c r="M71" s="362"/>
      <c r="N71" s="190"/>
      <c r="P71" s="190"/>
    </row>
    <row r="72" spans="1:16" ht="24.95" customHeight="1">
      <c r="A72" s="392"/>
      <c r="B72" s="306" t="s">
        <v>143</v>
      </c>
      <c r="C72" s="395"/>
      <c r="D72" s="389"/>
      <c r="E72" s="364"/>
      <c r="F72" s="364"/>
      <c r="G72" s="364"/>
      <c r="H72" s="398"/>
      <c r="I72" s="398"/>
      <c r="J72" s="398"/>
      <c r="K72" s="362"/>
      <c r="L72" s="362"/>
      <c r="M72" s="362"/>
      <c r="N72" s="190"/>
      <c r="P72" s="190"/>
    </row>
    <row r="73" spans="1:16" ht="24.95" customHeight="1">
      <c r="A73" s="392"/>
      <c r="B73" s="306" t="s">
        <v>162</v>
      </c>
      <c r="C73" s="395"/>
      <c r="D73" s="389"/>
      <c r="E73" s="364"/>
      <c r="F73" s="364"/>
      <c r="G73" s="364"/>
      <c r="H73" s="398"/>
      <c r="I73" s="398"/>
      <c r="J73" s="398"/>
      <c r="K73" s="362"/>
      <c r="L73" s="362"/>
      <c r="M73" s="362"/>
      <c r="N73" s="190"/>
      <c r="P73" s="190"/>
    </row>
    <row r="74" spans="1:16" ht="24.95" customHeight="1">
      <c r="A74" s="392"/>
      <c r="B74" s="306" t="s">
        <v>144</v>
      </c>
      <c r="C74" s="395"/>
      <c r="D74" s="389"/>
      <c r="E74" s="364"/>
      <c r="F74" s="364"/>
      <c r="G74" s="364"/>
      <c r="H74" s="398"/>
      <c r="I74" s="398"/>
      <c r="J74" s="398"/>
      <c r="K74" s="362"/>
      <c r="L74" s="362"/>
      <c r="M74" s="362"/>
      <c r="N74" s="190"/>
      <c r="P74" s="190"/>
    </row>
    <row r="75" spans="1:16" ht="24.95" customHeight="1">
      <c r="A75" s="392"/>
      <c r="B75" s="306" t="s">
        <v>145</v>
      </c>
      <c r="C75" s="395"/>
      <c r="D75" s="389"/>
      <c r="E75" s="364"/>
      <c r="F75" s="364"/>
      <c r="G75" s="364"/>
      <c r="H75" s="398"/>
      <c r="I75" s="398"/>
      <c r="J75" s="398"/>
      <c r="K75" s="362"/>
      <c r="L75" s="362"/>
      <c r="M75" s="362"/>
      <c r="N75" s="190"/>
      <c r="P75" s="190"/>
    </row>
    <row r="76" spans="1:16" ht="25.5" customHeight="1">
      <c r="A76" s="392"/>
      <c r="B76" s="307" t="s">
        <v>146</v>
      </c>
      <c r="C76" s="395"/>
      <c r="D76" s="389"/>
      <c r="E76" s="364"/>
      <c r="F76" s="364"/>
      <c r="G76" s="364"/>
      <c r="H76" s="398"/>
      <c r="I76" s="398"/>
      <c r="J76" s="398"/>
      <c r="K76" s="362"/>
      <c r="L76" s="362"/>
      <c r="M76" s="362"/>
      <c r="N76" s="190"/>
      <c r="P76" s="190"/>
    </row>
    <row r="77" spans="1:16" ht="25.5" customHeight="1">
      <c r="A77" s="392"/>
      <c r="B77" s="306" t="s">
        <v>147</v>
      </c>
      <c r="C77" s="395"/>
      <c r="D77" s="389"/>
      <c r="E77" s="364"/>
      <c r="F77" s="364"/>
      <c r="G77" s="364"/>
      <c r="H77" s="398"/>
      <c r="I77" s="398"/>
      <c r="J77" s="398"/>
      <c r="K77" s="362"/>
      <c r="L77" s="362"/>
      <c r="M77" s="362"/>
      <c r="N77" s="190"/>
      <c r="P77" s="190"/>
    </row>
    <row r="78" spans="1:16" ht="25.5" customHeight="1">
      <c r="A78" s="392"/>
      <c r="B78" s="306" t="s">
        <v>148</v>
      </c>
      <c r="C78" s="395"/>
      <c r="D78" s="389"/>
      <c r="E78" s="364"/>
      <c r="F78" s="364"/>
      <c r="G78" s="364"/>
      <c r="H78" s="398"/>
      <c r="I78" s="398"/>
      <c r="J78" s="398"/>
      <c r="K78" s="362"/>
      <c r="L78" s="362"/>
      <c r="M78" s="362"/>
      <c r="N78" s="190"/>
      <c r="P78" s="190"/>
    </row>
    <row r="79" spans="1:16" ht="25.5" customHeight="1">
      <c r="A79" s="392"/>
      <c r="B79" s="306" t="s">
        <v>149</v>
      </c>
      <c r="C79" s="395"/>
      <c r="D79" s="389"/>
      <c r="E79" s="364"/>
      <c r="F79" s="364"/>
      <c r="G79" s="364"/>
      <c r="H79" s="398"/>
      <c r="I79" s="398"/>
      <c r="J79" s="398"/>
      <c r="K79" s="362"/>
      <c r="L79" s="362"/>
      <c r="M79" s="362"/>
      <c r="N79" s="190"/>
      <c r="P79" s="190"/>
    </row>
    <row r="80" spans="1:16" ht="25.5" customHeight="1">
      <c r="A80" s="392"/>
      <c r="B80" s="306" t="s">
        <v>150</v>
      </c>
      <c r="C80" s="395"/>
      <c r="D80" s="389"/>
      <c r="E80" s="364"/>
      <c r="F80" s="364"/>
      <c r="G80" s="364"/>
      <c r="H80" s="398"/>
      <c r="I80" s="398"/>
      <c r="J80" s="398"/>
      <c r="K80" s="362"/>
      <c r="L80" s="362"/>
      <c r="M80" s="362"/>
      <c r="N80" s="190"/>
      <c r="P80" s="190"/>
    </row>
    <row r="81" spans="1:16" ht="25.5" customHeight="1">
      <c r="A81" s="392"/>
      <c r="B81" s="306" t="s">
        <v>151</v>
      </c>
      <c r="C81" s="395"/>
      <c r="D81" s="389"/>
      <c r="E81" s="364"/>
      <c r="F81" s="364"/>
      <c r="G81" s="364"/>
      <c r="H81" s="398"/>
      <c r="I81" s="398"/>
      <c r="J81" s="398"/>
      <c r="K81" s="362"/>
      <c r="L81" s="362"/>
      <c r="M81" s="362"/>
      <c r="N81" s="190"/>
      <c r="P81" s="190"/>
    </row>
    <row r="82" spans="1:16" ht="25.5" customHeight="1">
      <c r="A82" s="392"/>
      <c r="B82" s="306" t="s">
        <v>152</v>
      </c>
      <c r="C82" s="395"/>
      <c r="D82" s="389"/>
      <c r="E82" s="364"/>
      <c r="F82" s="364"/>
      <c r="G82" s="364"/>
      <c r="H82" s="398"/>
      <c r="I82" s="398"/>
      <c r="J82" s="398"/>
      <c r="K82" s="362"/>
      <c r="L82" s="362"/>
      <c r="M82" s="362"/>
      <c r="N82" s="190"/>
      <c r="P82" s="190"/>
    </row>
    <row r="83" spans="1:16" ht="31.5" customHeight="1">
      <c r="A83" s="392"/>
      <c r="B83" s="307" t="s">
        <v>153</v>
      </c>
      <c r="C83" s="395"/>
      <c r="D83" s="389"/>
      <c r="E83" s="364"/>
      <c r="F83" s="364"/>
      <c r="G83" s="364"/>
      <c r="H83" s="398"/>
      <c r="I83" s="398"/>
      <c r="J83" s="398"/>
      <c r="K83" s="362"/>
      <c r="L83" s="362"/>
      <c r="M83" s="362"/>
      <c r="N83" s="190"/>
      <c r="P83" s="190"/>
    </row>
    <row r="84" spans="1:16" ht="48.95" customHeight="1">
      <c r="A84" s="392"/>
      <c r="B84" s="305" t="s">
        <v>154</v>
      </c>
      <c r="C84" s="395"/>
      <c r="D84" s="389"/>
      <c r="E84" s="364"/>
      <c r="F84" s="364"/>
      <c r="G84" s="364"/>
      <c r="H84" s="398"/>
      <c r="I84" s="398"/>
      <c r="J84" s="398"/>
      <c r="K84" s="362"/>
      <c r="L84" s="362"/>
      <c r="M84" s="362"/>
      <c r="N84" s="190"/>
      <c r="P84" s="190"/>
    </row>
    <row r="85" spans="1:16" ht="31.5" customHeight="1">
      <c r="A85" s="392"/>
      <c r="B85" s="305" t="s">
        <v>155</v>
      </c>
      <c r="C85" s="395"/>
      <c r="D85" s="389"/>
      <c r="E85" s="364"/>
      <c r="F85" s="364"/>
      <c r="G85" s="364"/>
      <c r="H85" s="398"/>
      <c r="I85" s="398"/>
      <c r="J85" s="398"/>
      <c r="K85" s="362"/>
      <c r="L85" s="362"/>
      <c r="M85" s="362"/>
      <c r="N85" s="190"/>
      <c r="P85" s="190"/>
    </row>
    <row r="86" spans="1:16" ht="25.5" customHeight="1">
      <c r="A86" s="392"/>
      <c r="B86" s="306" t="s">
        <v>156</v>
      </c>
      <c r="C86" s="395"/>
      <c r="D86" s="389"/>
      <c r="E86" s="364"/>
      <c r="F86" s="364"/>
      <c r="G86" s="364"/>
      <c r="H86" s="398"/>
      <c r="I86" s="398"/>
      <c r="J86" s="398"/>
      <c r="K86" s="362"/>
      <c r="L86" s="362"/>
      <c r="M86" s="362"/>
      <c r="N86" s="190"/>
      <c r="P86" s="190"/>
    </row>
    <row r="87" spans="1:16" ht="25.5" customHeight="1">
      <c r="A87" s="392"/>
      <c r="B87" s="307" t="s">
        <v>157</v>
      </c>
      <c r="C87" s="395"/>
      <c r="D87" s="389"/>
      <c r="E87" s="364"/>
      <c r="F87" s="364"/>
      <c r="G87" s="364"/>
      <c r="H87" s="398"/>
      <c r="I87" s="398"/>
      <c r="J87" s="398"/>
      <c r="K87" s="362"/>
      <c r="L87" s="362"/>
      <c r="M87" s="362"/>
      <c r="N87" s="190"/>
      <c r="P87" s="190"/>
    </row>
    <row r="88" spans="1:16" ht="25.5" customHeight="1">
      <c r="A88" s="392"/>
      <c r="B88" s="306" t="s">
        <v>158</v>
      </c>
      <c r="C88" s="395"/>
      <c r="D88" s="389"/>
      <c r="E88" s="364"/>
      <c r="F88" s="364"/>
      <c r="G88" s="364"/>
      <c r="H88" s="398"/>
      <c r="I88" s="398"/>
      <c r="J88" s="398"/>
      <c r="K88" s="362"/>
      <c r="L88" s="362"/>
      <c r="M88" s="362"/>
      <c r="N88" s="190"/>
      <c r="P88" s="190"/>
    </row>
    <row r="89" spans="1:16" ht="25.5" customHeight="1">
      <c r="A89" s="392"/>
      <c r="B89" s="306" t="s">
        <v>159</v>
      </c>
      <c r="C89" s="395"/>
      <c r="D89" s="389"/>
      <c r="E89" s="364"/>
      <c r="F89" s="364"/>
      <c r="G89" s="364"/>
      <c r="H89" s="398"/>
      <c r="I89" s="398"/>
      <c r="J89" s="398"/>
      <c r="K89" s="362"/>
      <c r="L89" s="362"/>
      <c r="M89" s="362"/>
      <c r="N89" s="190"/>
      <c r="P89" s="190"/>
    </row>
    <row r="90" spans="1:16" ht="25.5" customHeight="1">
      <c r="A90" s="392"/>
      <c r="B90" s="306" t="s">
        <v>160</v>
      </c>
      <c r="C90" s="395"/>
      <c r="D90" s="389"/>
      <c r="E90" s="364"/>
      <c r="F90" s="364"/>
      <c r="G90" s="364"/>
      <c r="H90" s="398"/>
      <c r="I90" s="398"/>
      <c r="J90" s="398"/>
      <c r="K90" s="362"/>
      <c r="L90" s="362"/>
      <c r="M90" s="362"/>
      <c r="N90" s="190"/>
      <c r="P90" s="190"/>
    </row>
    <row r="91" spans="1:16" ht="25.5" customHeight="1" thickBot="1">
      <c r="A91" s="393"/>
      <c r="B91" s="318" t="s">
        <v>161</v>
      </c>
      <c r="C91" s="395"/>
      <c r="D91" s="389"/>
      <c r="E91" s="364"/>
      <c r="F91" s="364"/>
      <c r="G91" s="364"/>
      <c r="H91" s="398"/>
      <c r="I91" s="398"/>
      <c r="J91" s="398"/>
      <c r="K91" s="362"/>
      <c r="L91" s="362"/>
      <c r="M91" s="362"/>
      <c r="N91" s="190"/>
      <c r="P91" s="190"/>
    </row>
    <row r="92" spans="1:16" ht="32.450000000000003" customHeight="1">
      <c r="A92" s="290"/>
      <c r="B92" s="365" t="s">
        <v>167</v>
      </c>
      <c r="C92" s="290"/>
      <c r="D92" s="291"/>
      <c r="E92" s="284" t="s">
        <v>168</v>
      </c>
      <c r="F92" s="285" t="s">
        <v>169</v>
      </c>
      <c r="G92" s="331" t="s">
        <v>170</v>
      </c>
      <c r="H92" s="332" t="s">
        <v>168</v>
      </c>
      <c r="I92" s="285" t="s">
        <v>169</v>
      </c>
      <c r="J92" s="331" t="s">
        <v>170</v>
      </c>
      <c r="K92" s="332" t="s">
        <v>168</v>
      </c>
      <c r="L92" s="285" t="s">
        <v>169</v>
      </c>
      <c r="M92" s="286" t="s">
        <v>170</v>
      </c>
      <c r="N92" s="190"/>
    </row>
    <row r="93" spans="1:16" ht="32.450000000000003" customHeight="1" thickBot="1">
      <c r="A93" s="308"/>
      <c r="B93" s="366"/>
      <c r="C93" s="308"/>
      <c r="D93" s="292"/>
      <c r="E93" s="287">
        <f>+E50+E7</f>
        <v>29807400</v>
      </c>
      <c r="F93" s="288">
        <f t="shared" ref="F93:M93" si="0">+F50+F7</f>
        <v>5663406</v>
      </c>
      <c r="G93" s="288">
        <f t="shared" si="0"/>
        <v>35470806</v>
      </c>
      <c r="H93" s="288">
        <f>+H50+H7</f>
        <v>41000000</v>
      </c>
      <c r="I93" s="288">
        <f t="shared" si="0"/>
        <v>7790000</v>
      </c>
      <c r="J93" s="288">
        <f t="shared" si="0"/>
        <v>48790000</v>
      </c>
      <c r="K93" s="288">
        <f>+K50+K7</f>
        <v>36276000</v>
      </c>
      <c r="L93" s="288">
        <f t="shared" si="0"/>
        <v>6892440</v>
      </c>
      <c r="M93" s="289">
        <f t="shared" si="0"/>
        <v>43168440</v>
      </c>
      <c r="N93" s="330">
        <f>+AVERAGE(G93,J93,M93)</f>
        <v>42476415.333333336</v>
      </c>
      <c r="P93" s="296"/>
    </row>
    <row r="94" spans="1:16" ht="12.75" customHeight="1"/>
    <row r="95" spans="1:16">
      <c r="E95" s="326"/>
    </row>
    <row r="96" spans="1:16" ht="18.75">
      <c r="H96" s="329"/>
    </row>
    <row r="97" spans="8:8" ht="18.75">
      <c r="H97" s="329"/>
    </row>
    <row r="99" spans="8:8" ht="39" customHeight="1"/>
  </sheetData>
  <mergeCells count="33">
    <mergeCell ref="K50:K91"/>
    <mergeCell ref="A50:A91"/>
    <mergeCell ref="C50:C91"/>
    <mergeCell ref="D50:D91"/>
    <mergeCell ref="A7:A48"/>
    <mergeCell ref="C7:C48"/>
    <mergeCell ref="H7:H48"/>
    <mergeCell ref="I7:I48"/>
    <mergeCell ref="J7:J48"/>
    <mergeCell ref="K4:M4"/>
    <mergeCell ref="M1:M3"/>
    <mergeCell ref="A1:L1"/>
    <mergeCell ref="A2:L2"/>
    <mergeCell ref="A3:L3"/>
    <mergeCell ref="E4:G4"/>
    <mergeCell ref="A4:D4"/>
    <mergeCell ref="H4:J4"/>
    <mergeCell ref="L7:L48"/>
    <mergeCell ref="M7:M48"/>
    <mergeCell ref="E50:E91"/>
    <mergeCell ref="F50:F91"/>
    <mergeCell ref="B92:B93"/>
    <mergeCell ref="D7:D48"/>
    <mergeCell ref="E7:E48"/>
    <mergeCell ref="F7:F48"/>
    <mergeCell ref="G7:G48"/>
    <mergeCell ref="L50:L91"/>
    <mergeCell ref="M50:M91"/>
    <mergeCell ref="K7:K48"/>
    <mergeCell ref="G50:G91"/>
    <mergeCell ref="H50:H91"/>
    <mergeCell ref="I50:I91"/>
    <mergeCell ref="J50:J91"/>
  </mergeCells>
  <phoneticPr fontId="14" type="noConversion"/>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228B5-951E-4B9C-ABD4-6FAA61897B09}">
  <sheetPr codeName="Sheet63">
    <tabColor theme="9" tint="-0.249977111117893"/>
  </sheetPr>
  <dimension ref="A1:H95"/>
  <sheetViews>
    <sheetView tabSelected="1" view="pageBreakPreview" topLeftCell="A88" zoomScale="70" zoomScaleNormal="70" zoomScaleSheetLayoutView="70" workbookViewId="0">
      <selection activeCell="E8" sqref="E8:E48"/>
    </sheetView>
  </sheetViews>
  <sheetFormatPr baseColWidth="10" defaultColWidth="11.1640625" defaultRowHeight="12.75"/>
  <cols>
    <col min="1" max="1" width="14.1640625" customWidth="1"/>
    <col min="2" max="2" width="164.1640625" customWidth="1"/>
    <col min="3" max="3" width="10.33203125" customWidth="1"/>
    <col min="4" max="4" width="9.6640625" customWidth="1"/>
    <col min="5" max="5" width="25.1640625" customWidth="1"/>
    <col min="6" max="6" width="27.1640625" hidden="1" customWidth="1"/>
    <col min="7" max="7" width="11.1640625" customWidth="1"/>
    <col min="8" max="10" width="17.83203125" bestFit="1" customWidth="1"/>
  </cols>
  <sheetData>
    <row r="1" spans="1:8" ht="18" customHeight="1" thickBot="1">
      <c r="A1" s="373" t="s">
        <v>108</v>
      </c>
      <c r="B1" s="374"/>
      <c r="C1" s="374"/>
      <c r="D1" s="374"/>
      <c r="E1" s="370"/>
    </row>
    <row r="2" spans="1:8" ht="18" customHeight="1" thickBot="1">
      <c r="A2" s="373" t="s">
        <v>109</v>
      </c>
      <c r="B2" s="374"/>
      <c r="C2" s="374"/>
      <c r="D2" s="374"/>
      <c r="E2" s="371"/>
    </row>
    <row r="3" spans="1:8" ht="18" customHeight="1" thickBot="1">
      <c r="A3" s="373" t="s">
        <v>732</v>
      </c>
      <c r="B3" s="374"/>
      <c r="C3" s="374"/>
      <c r="D3" s="374"/>
      <c r="E3" s="371"/>
    </row>
    <row r="4" spans="1:8" ht="36" customHeight="1" thickBot="1">
      <c r="A4" s="376" t="s">
        <v>731</v>
      </c>
      <c r="B4" s="377"/>
      <c r="C4" s="377"/>
      <c r="D4" s="377"/>
      <c r="E4" s="372"/>
    </row>
    <row r="5" spans="1:8" s="170" customFormat="1" ht="24" customHeight="1">
      <c r="A5" s="383" t="s">
        <v>110</v>
      </c>
      <c r="B5" s="384"/>
      <c r="C5" s="384"/>
      <c r="D5" s="384"/>
      <c r="E5" s="311"/>
    </row>
    <row r="6" spans="1:8" ht="41.1" customHeight="1" thickBot="1">
      <c r="A6" s="323" t="s">
        <v>114</v>
      </c>
      <c r="B6" s="302" t="s">
        <v>115</v>
      </c>
      <c r="C6" s="302" t="s">
        <v>116</v>
      </c>
      <c r="D6" s="324" t="s">
        <v>117</v>
      </c>
      <c r="E6" s="325" t="s">
        <v>177</v>
      </c>
    </row>
    <row r="7" spans="1:8" ht="53.45" customHeight="1" thickBot="1">
      <c r="A7" s="320">
        <v>1.5</v>
      </c>
      <c r="B7" s="316" t="s">
        <v>163</v>
      </c>
      <c r="C7" s="321" t="s">
        <v>116</v>
      </c>
      <c r="D7" s="322">
        <v>1</v>
      </c>
      <c r="E7" s="327">
        <f>+AVERAGE('CONSULTORÍA RCI (X3)'!G6,'CONSULTORÍA RCI (X3)'!J6,'CONSULTORÍA RCI (X3)'!M6)</f>
        <v>17408787.666666668</v>
      </c>
      <c r="G7" s="262"/>
    </row>
    <row r="8" spans="1:8" ht="14.1" customHeight="1">
      <c r="A8" s="392" t="s">
        <v>164</v>
      </c>
      <c r="B8" s="319" t="s">
        <v>121</v>
      </c>
      <c r="C8" s="395"/>
      <c r="D8" s="389"/>
      <c r="E8" s="400"/>
      <c r="F8" s="190"/>
      <c r="H8" s="190"/>
    </row>
    <row r="9" spans="1:8" ht="95.45" customHeight="1">
      <c r="A9" s="392"/>
      <c r="B9" s="304" t="s">
        <v>122</v>
      </c>
      <c r="C9" s="395"/>
      <c r="D9" s="389"/>
      <c r="E9" s="400"/>
      <c r="F9" s="190"/>
      <c r="H9" s="190"/>
    </row>
    <row r="10" spans="1:8" ht="21.95" customHeight="1">
      <c r="A10" s="392"/>
      <c r="B10" s="306" t="s">
        <v>123</v>
      </c>
      <c r="C10" s="395"/>
      <c r="D10" s="389"/>
      <c r="E10" s="400"/>
      <c r="F10" s="190"/>
      <c r="H10" s="190"/>
    </row>
    <row r="11" spans="1:8" ht="21.95" customHeight="1">
      <c r="A11" s="392"/>
      <c r="B11" s="306" t="s">
        <v>124</v>
      </c>
      <c r="C11" s="395"/>
      <c r="D11" s="389"/>
      <c r="E11" s="400"/>
      <c r="F11" s="190"/>
      <c r="H11" s="190"/>
    </row>
    <row r="12" spans="1:8" ht="21.95" customHeight="1">
      <c r="A12" s="392"/>
      <c r="B12" s="306" t="s">
        <v>125</v>
      </c>
      <c r="C12" s="395"/>
      <c r="D12" s="389"/>
      <c r="E12" s="400"/>
      <c r="F12" s="190"/>
      <c r="H12" s="190"/>
    </row>
    <row r="13" spans="1:8" ht="21.95" customHeight="1">
      <c r="A13" s="392"/>
      <c r="B13" s="306" t="s">
        <v>126</v>
      </c>
      <c r="C13" s="395"/>
      <c r="D13" s="389"/>
      <c r="E13" s="400"/>
      <c r="F13" s="190"/>
      <c r="H13" s="190"/>
    </row>
    <row r="14" spans="1:8" ht="35.450000000000003" customHeight="1">
      <c r="A14" s="392"/>
      <c r="B14" s="306" t="s">
        <v>127</v>
      </c>
      <c r="C14" s="395"/>
      <c r="D14" s="389"/>
      <c r="E14" s="400"/>
      <c r="F14" s="190"/>
      <c r="H14" s="190"/>
    </row>
    <row r="15" spans="1:8" ht="38.450000000000003" customHeight="1">
      <c r="A15" s="392"/>
      <c r="B15" s="306" t="s">
        <v>128</v>
      </c>
      <c r="C15" s="395"/>
      <c r="D15" s="389"/>
      <c r="E15" s="400"/>
      <c r="F15" s="190"/>
      <c r="H15" s="190"/>
    </row>
    <row r="16" spans="1:8" ht="17.100000000000001" customHeight="1">
      <c r="A16" s="392"/>
      <c r="B16" s="306" t="s">
        <v>129</v>
      </c>
      <c r="C16" s="395"/>
      <c r="D16" s="389"/>
      <c r="E16" s="400"/>
      <c r="F16" s="190"/>
      <c r="H16" s="190"/>
    </row>
    <row r="17" spans="1:8" ht="24.95" customHeight="1">
      <c r="A17" s="392"/>
      <c r="B17" s="307" t="s">
        <v>131</v>
      </c>
      <c r="C17" s="395"/>
      <c r="D17" s="389"/>
      <c r="E17" s="400"/>
      <c r="F17" s="190"/>
      <c r="H17" s="190"/>
    </row>
    <row r="18" spans="1:8" ht="35.450000000000003" customHeight="1">
      <c r="A18" s="392"/>
      <c r="B18" s="306" t="s">
        <v>132</v>
      </c>
      <c r="C18" s="395"/>
      <c r="D18" s="389"/>
      <c r="E18" s="400"/>
      <c r="F18" s="190"/>
      <c r="H18" s="190"/>
    </row>
    <row r="19" spans="1:8" ht="37.5" customHeight="1">
      <c r="A19" s="392"/>
      <c r="B19" s="306" t="s">
        <v>133</v>
      </c>
      <c r="C19" s="395"/>
      <c r="D19" s="389"/>
      <c r="E19" s="400"/>
      <c r="F19" s="190"/>
      <c r="H19" s="190"/>
    </row>
    <row r="20" spans="1:8" ht="38.1" customHeight="1">
      <c r="A20" s="392"/>
      <c r="B20" s="306" t="s">
        <v>134</v>
      </c>
      <c r="C20" s="395"/>
      <c r="D20" s="389"/>
      <c r="E20" s="400"/>
      <c r="F20" s="190"/>
      <c r="H20" s="190"/>
    </row>
    <row r="21" spans="1:8" ht="26.1" customHeight="1">
      <c r="A21" s="392"/>
      <c r="B21" s="306" t="s">
        <v>135</v>
      </c>
      <c r="C21" s="395"/>
      <c r="D21" s="389"/>
      <c r="E21" s="400"/>
      <c r="F21" s="190"/>
      <c r="H21" s="190"/>
    </row>
    <row r="22" spans="1:8" ht="31.5" customHeight="1">
      <c r="A22" s="392"/>
      <c r="B22" s="306" t="s">
        <v>136</v>
      </c>
      <c r="C22" s="395"/>
      <c r="D22" s="389"/>
      <c r="E22" s="400"/>
      <c r="F22" s="190"/>
      <c r="H22" s="190"/>
    </row>
    <row r="23" spans="1:8" ht="20.45" customHeight="1">
      <c r="A23" s="392"/>
      <c r="B23" s="306" t="s">
        <v>137</v>
      </c>
      <c r="C23" s="395"/>
      <c r="D23" s="389"/>
      <c r="E23" s="400"/>
      <c r="F23" s="190"/>
      <c r="H23" s="190"/>
    </row>
    <row r="24" spans="1:8" ht="24.95" customHeight="1">
      <c r="A24" s="392"/>
      <c r="B24" s="307" t="s">
        <v>138</v>
      </c>
      <c r="C24" s="395"/>
      <c r="D24" s="389"/>
      <c r="E24" s="400"/>
      <c r="F24" s="190"/>
      <c r="H24" s="190"/>
    </row>
    <row r="25" spans="1:8" ht="24.95" customHeight="1">
      <c r="A25" s="392"/>
      <c r="B25" s="306" t="s">
        <v>139</v>
      </c>
      <c r="C25" s="395"/>
      <c r="D25" s="389"/>
      <c r="E25" s="400"/>
      <c r="F25" s="190"/>
      <c r="H25" s="190"/>
    </row>
    <row r="26" spans="1:8" ht="25.5">
      <c r="A26" s="392"/>
      <c r="B26" s="306" t="s">
        <v>140</v>
      </c>
      <c r="C26" s="395"/>
      <c r="D26" s="389"/>
      <c r="E26" s="400"/>
      <c r="F26" s="190"/>
      <c r="H26" s="190"/>
    </row>
    <row r="27" spans="1:8" ht="24.95" customHeight="1">
      <c r="A27" s="392"/>
      <c r="B27" s="306" t="s">
        <v>141</v>
      </c>
      <c r="C27" s="395"/>
      <c r="D27" s="389"/>
      <c r="E27" s="400"/>
      <c r="F27" s="190"/>
      <c r="H27" s="190"/>
    </row>
    <row r="28" spans="1:8" ht="24.95" customHeight="1">
      <c r="A28" s="392"/>
      <c r="B28" s="306" t="s">
        <v>142</v>
      </c>
      <c r="C28" s="395"/>
      <c r="D28" s="389"/>
      <c r="E28" s="400"/>
      <c r="F28" s="190"/>
      <c r="H28" s="190"/>
    </row>
    <row r="29" spans="1:8" ht="24.95" customHeight="1">
      <c r="A29" s="392"/>
      <c r="B29" s="306" t="s">
        <v>143</v>
      </c>
      <c r="C29" s="395"/>
      <c r="D29" s="389"/>
      <c r="E29" s="400"/>
      <c r="F29" s="190"/>
      <c r="H29" s="190"/>
    </row>
    <row r="30" spans="1:8" ht="24.95" customHeight="1">
      <c r="A30" s="392"/>
      <c r="B30" s="306" t="s">
        <v>162</v>
      </c>
      <c r="C30" s="395"/>
      <c r="D30" s="389"/>
      <c r="E30" s="400"/>
      <c r="F30" s="190"/>
      <c r="H30" s="190"/>
    </row>
    <row r="31" spans="1:8" ht="24.95" customHeight="1">
      <c r="A31" s="392"/>
      <c r="B31" s="306" t="s">
        <v>144</v>
      </c>
      <c r="C31" s="395"/>
      <c r="D31" s="389"/>
      <c r="E31" s="400"/>
      <c r="F31" s="190"/>
      <c r="H31" s="190"/>
    </row>
    <row r="32" spans="1:8" ht="24.95" customHeight="1">
      <c r="A32" s="392"/>
      <c r="B32" s="306" t="s">
        <v>145</v>
      </c>
      <c r="C32" s="395"/>
      <c r="D32" s="389"/>
      <c r="E32" s="400"/>
      <c r="F32" s="190"/>
      <c r="H32" s="190"/>
    </row>
    <row r="33" spans="1:8" ht="25.5" customHeight="1">
      <c r="A33" s="392"/>
      <c r="B33" s="307" t="s">
        <v>146</v>
      </c>
      <c r="C33" s="395"/>
      <c r="D33" s="389"/>
      <c r="E33" s="400"/>
      <c r="F33" s="190"/>
      <c r="H33" s="190"/>
    </row>
    <row r="34" spans="1:8" ht="25.5" customHeight="1">
      <c r="A34" s="392"/>
      <c r="B34" s="306" t="s">
        <v>147</v>
      </c>
      <c r="C34" s="395"/>
      <c r="D34" s="389"/>
      <c r="E34" s="400"/>
      <c r="F34" s="190"/>
      <c r="H34" s="190"/>
    </row>
    <row r="35" spans="1:8" ht="25.5" customHeight="1">
      <c r="A35" s="392"/>
      <c r="B35" s="306" t="s">
        <v>148</v>
      </c>
      <c r="C35" s="395"/>
      <c r="D35" s="389"/>
      <c r="E35" s="400"/>
      <c r="F35" s="190"/>
      <c r="H35" s="190"/>
    </row>
    <row r="36" spans="1:8" ht="25.5" customHeight="1">
      <c r="A36" s="392"/>
      <c r="B36" s="306" t="s">
        <v>149</v>
      </c>
      <c r="C36" s="395"/>
      <c r="D36" s="389"/>
      <c r="E36" s="400"/>
      <c r="F36" s="190"/>
      <c r="H36" s="190"/>
    </row>
    <row r="37" spans="1:8" ht="25.5" customHeight="1">
      <c r="A37" s="392"/>
      <c r="B37" s="306" t="s">
        <v>150</v>
      </c>
      <c r="C37" s="395"/>
      <c r="D37" s="389"/>
      <c r="E37" s="400"/>
      <c r="F37" s="190"/>
      <c r="H37" s="190"/>
    </row>
    <row r="38" spans="1:8" ht="25.5" customHeight="1">
      <c r="A38" s="392"/>
      <c r="B38" s="306" t="s">
        <v>151</v>
      </c>
      <c r="C38" s="395"/>
      <c r="D38" s="389"/>
      <c r="E38" s="400"/>
      <c r="F38" s="190"/>
      <c r="H38" s="190"/>
    </row>
    <row r="39" spans="1:8" ht="25.5" customHeight="1">
      <c r="A39" s="392"/>
      <c r="B39" s="306" t="s">
        <v>152</v>
      </c>
      <c r="C39" s="395"/>
      <c r="D39" s="389"/>
      <c r="E39" s="400"/>
      <c r="F39" s="190"/>
      <c r="H39" s="190"/>
    </row>
    <row r="40" spans="1:8" ht="31.5" customHeight="1">
      <c r="A40" s="392"/>
      <c r="B40" s="307" t="s">
        <v>153</v>
      </c>
      <c r="C40" s="395"/>
      <c r="D40" s="389"/>
      <c r="E40" s="400"/>
      <c r="F40" s="190"/>
      <c r="H40" s="190"/>
    </row>
    <row r="41" spans="1:8" ht="48.95" customHeight="1">
      <c r="A41" s="392"/>
      <c r="B41" s="305" t="s">
        <v>154</v>
      </c>
      <c r="C41" s="395"/>
      <c r="D41" s="389"/>
      <c r="E41" s="400"/>
      <c r="F41" s="190"/>
      <c r="H41" s="190"/>
    </row>
    <row r="42" spans="1:8" ht="31.5" customHeight="1">
      <c r="A42" s="392"/>
      <c r="B42" s="305" t="s">
        <v>155</v>
      </c>
      <c r="C42" s="395"/>
      <c r="D42" s="389"/>
      <c r="E42" s="400"/>
      <c r="F42" s="190"/>
      <c r="H42" s="190"/>
    </row>
    <row r="43" spans="1:8" ht="25.5" customHeight="1">
      <c r="A43" s="392"/>
      <c r="B43" s="306" t="s">
        <v>156</v>
      </c>
      <c r="C43" s="395"/>
      <c r="D43" s="389"/>
      <c r="E43" s="400"/>
      <c r="F43" s="190"/>
      <c r="H43" s="190"/>
    </row>
    <row r="44" spans="1:8" ht="25.5" customHeight="1">
      <c r="A44" s="392"/>
      <c r="B44" s="307" t="s">
        <v>157</v>
      </c>
      <c r="C44" s="395"/>
      <c r="D44" s="389"/>
      <c r="E44" s="400"/>
      <c r="F44" s="190"/>
      <c r="H44" s="190"/>
    </row>
    <row r="45" spans="1:8" ht="25.5" customHeight="1">
      <c r="A45" s="392"/>
      <c r="B45" s="306" t="s">
        <v>158</v>
      </c>
      <c r="C45" s="395"/>
      <c r="D45" s="389"/>
      <c r="E45" s="400"/>
      <c r="F45" s="190"/>
      <c r="H45" s="190"/>
    </row>
    <row r="46" spans="1:8" ht="25.5" customHeight="1">
      <c r="A46" s="392"/>
      <c r="B46" s="306" t="s">
        <v>159</v>
      </c>
      <c r="C46" s="395"/>
      <c r="D46" s="389"/>
      <c r="E46" s="400"/>
      <c r="F46" s="190"/>
      <c r="H46" s="190"/>
    </row>
    <row r="47" spans="1:8" ht="25.5" customHeight="1">
      <c r="A47" s="392"/>
      <c r="B47" s="306" t="s">
        <v>160</v>
      </c>
      <c r="C47" s="395"/>
      <c r="D47" s="389"/>
      <c r="E47" s="400"/>
      <c r="F47" s="190"/>
      <c r="H47" s="190"/>
    </row>
    <row r="48" spans="1:8" ht="25.5" customHeight="1" thickBot="1">
      <c r="A48" s="392"/>
      <c r="B48" s="313" t="s">
        <v>161</v>
      </c>
      <c r="C48" s="395"/>
      <c r="D48" s="389"/>
      <c r="E48" s="400"/>
      <c r="F48" s="190"/>
      <c r="H48" s="190"/>
    </row>
    <row r="49" spans="1:8" ht="51" customHeight="1" thickBot="1">
      <c r="A49" s="320">
        <v>1.6</v>
      </c>
      <c r="B49" s="316" t="s">
        <v>165</v>
      </c>
      <c r="C49" s="321" t="s">
        <v>116</v>
      </c>
      <c r="D49" s="322">
        <v>1</v>
      </c>
      <c r="E49" s="327">
        <f>+AVERAGE('CONSULTORÍA RCI (X3)'!G49,'CONSULTORÍA RCI (X3)'!J49,'CONSULTORÍA RCI (X3)'!M49)</f>
        <v>25067627.666666668</v>
      </c>
      <c r="G49" s="262"/>
    </row>
    <row r="50" spans="1:8" ht="17.100000000000001" customHeight="1">
      <c r="A50" s="392" t="s">
        <v>166</v>
      </c>
      <c r="B50" s="319" t="s">
        <v>121</v>
      </c>
      <c r="C50" s="395"/>
      <c r="D50" s="389"/>
      <c r="E50" s="400"/>
      <c r="F50" s="190"/>
      <c r="H50" s="190"/>
    </row>
    <row r="51" spans="1:8" ht="95.45" customHeight="1">
      <c r="A51" s="392"/>
      <c r="B51" s="304" t="s">
        <v>122</v>
      </c>
      <c r="C51" s="395"/>
      <c r="D51" s="389"/>
      <c r="E51" s="400"/>
      <c r="F51" s="190"/>
      <c r="H51" s="190"/>
    </row>
    <row r="52" spans="1:8" ht="21.95" customHeight="1">
      <c r="A52" s="392"/>
      <c r="B52" s="306" t="s">
        <v>123</v>
      </c>
      <c r="C52" s="395"/>
      <c r="D52" s="389"/>
      <c r="E52" s="400"/>
      <c r="F52" s="190"/>
      <c r="H52" s="190"/>
    </row>
    <row r="53" spans="1:8" ht="21.95" customHeight="1">
      <c r="A53" s="392"/>
      <c r="B53" s="306" t="s">
        <v>124</v>
      </c>
      <c r="C53" s="395"/>
      <c r="D53" s="389"/>
      <c r="E53" s="400"/>
      <c r="F53" s="190"/>
      <c r="H53" s="190"/>
    </row>
    <row r="54" spans="1:8" ht="21.95" customHeight="1">
      <c r="A54" s="392"/>
      <c r="B54" s="306" t="s">
        <v>125</v>
      </c>
      <c r="C54" s="395"/>
      <c r="D54" s="389"/>
      <c r="E54" s="400"/>
      <c r="F54" s="190"/>
      <c r="H54" s="190"/>
    </row>
    <row r="55" spans="1:8" ht="21.95" customHeight="1">
      <c r="A55" s="392"/>
      <c r="B55" s="306" t="s">
        <v>126</v>
      </c>
      <c r="C55" s="395"/>
      <c r="D55" s="389"/>
      <c r="E55" s="400"/>
      <c r="F55" s="190"/>
      <c r="H55" s="190"/>
    </row>
    <row r="56" spans="1:8" ht="35.450000000000003" customHeight="1">
      <c r="A56" s="392"/>
      <c r="B56" s="306" t="s">
        <v>127</v>
      </c>
      <c r="C56" s="395"/>
      <c r="D56" s="389"/>
      <c r="E56" s="400"/>
      <c r="F56" s="190"/>
      <c r="H56" s="190"/>
    </row>
    <row r="57" spans="1:8" ht="38.450000000000003" customHeight="1">
      <c r="A57" s="392"/>
      <c r="B57" s="306" t="s">
        <v>128</v>
      </c>
      <c r="C57" s="395"/>
      <c r="D57" s="389"/>
      <c r="E57" s="400"/>
      <c r="F57" s="190"/>
      <c r="H57" s="190"/>
    </row>
    <row r="58" spans="1:8" ht="17.100000000000001" customHeight="1">
      <c r="A58" s="392"/>
      <c r="B58" s="306" t="s">
        <v>129</v>
      </c>
      <c r="C58" s="395"/>
      <c r="D58" s="389"/>
      <c r="E58" s="400"/>
      <c r="F58" s="190"/>
      <c r="H58" s="190"/>
    </row>
    <row r="59" spans="1:8" ht="24.95" customHeight="1">
      <c r="A59" s="392"/>
      <c r="B59" s="307" t="s">
        <v>131</v>
      </c>
      <c r="C59" s="395"/>
      <c r="D59" s="389"/>
      <c r="E59" s="400"/>
      <c r="F59" s="190"/>
      <c r="H59" s="190"/>
    </row>
    <row r="60" spans="1:8" ht="35.450000000000003" customHeight="1">
      <c r="A60" s="392"/>
      <c r="B60" s="306" t="s">
        <v>132</v>
      </c>
      <c r="C60" s="395"/>
      <c r="D60" s="389"/>
      <c r="E60" s="400"/>
      <c r="F60" s="190"/>
      <c r="H60" s="190"/>
    </row>
    <row r="61" spans="1:8" ht="37.5" customHeight="1">
      <c r="A61" s="392"/>
      <c r="B61" s="306" t="s">
        <v>133</v>
      </c>
      <c r="C61" s="395"/>
      <c r="D61" s="389"/>
      <c r="E61" s="400"/>
      <c r="F61" s="190"/>
      <c r="H61" s="190"/>
    </row>
    <row r="62" spans="1:8" ht="38.1" customHeight="1">
      <c r="A62" s="392"/>
      <c r="B62" s="306" t="s">
        <v>134</v>
      </c>
      <c r="C62" s="395"/>
      <c r="D62" s="389"/>
      <c r="E62" s="400"/>
      <c r="F62" s="190"/>
      <c r="H62" s="190"/>
    </row>
    <row r="63" spans="1:8" ht="26.1" customHeight="1">
      <c r="A63" s="392"/>
      <c r="B63" s="306" t="s">
        <v>135</v>
      </c>
      <c r="C63" s="395"/>
      <c r="D63" s="389"/>
      <c r="E63" s="400"/>
      <c r="F63" s="190"/>
      <c r="H63" s="190"/>
    </row>
    <row r="64" spans="1:8" ht="31.5" customHeight="1">
      <c r="A64" s="392"/>
      <c r="B64" s="306" t="s">
        <v>136</v>
      </c>
      <c r="C64" s="395"/>
      <c r="D64" s="389"/>
      <c r="E64" s="400"/>
      <c r="F64" s="190"/>
      <c r="H64" s="190"/>
    </row>
    <row r="65" spans="1:8" ht="20.45" customHeight="1">
      <c r="A65" s="392"/>
      <c r="B65" s="306" t="s">
        <v>137</v>
      </c>
      <c r="C65" s="395"/>
      <c r="D65" s="389"/>
      <c r="E65" s="400"/>
      <c r="F65" s="190"/>
      <c r="H65" s="190"/>
    </row>
    <row r="66" spans="1:8" ht="24.95" customHeight="1">
      <c r="A66" s="392"/>
      <c r="B66" s="307" t="s">
        <v>138</v>
      </c>
      <c r="C66" s="395"/>
      <c r="D66" s="389"/>
      <c r="E66" s="400"/>
      <c r="F66" s="190"/>
      <c r="H66" s="190"/>
    </row>
    <row r="67" spans="1:8" ht="24.95" customHeight="1">
      <c r="A67" s="392"/>
      <c r="B67" s="306" t="s">
        <v>139</v>
      </c>
      <c r="C67" s="395"/>
      <c r="D67" s="389"/>
      <c r="E67" s="400"/>
      <c r="F67" s="190"/>
      <c r="H67" s="190"/>
    </row>
    <row r="68" spans="1:8" ht="25.5">
      <c r="A68" s="392"/>
      <c r="B68" s="306" t="s">
        <v>140</v>
      </c>
      <c r="C68" s="395"/>
      <c r="D68" s="389"/>
      <c r="E68" s="400"/>
      <c r="F68" s="190"/>
      <c r="H68" s="190"/>
    </row>
    <row r="69" spans="1:8" ht="24.95" customHeight="1">
      <c r="A69" s="392"/>
      <c r="B69" s="306" t="s">
        <v>141</v>
      </c>
      <c r="C69" s="395"/>
      <c r="D69" s="389"/>
      <c r="E69" s="400"/>
      <c r="F69" s="190"/>
      <c r="H69" s="190"/>
    </row>
    <row r="70" spans="1:8" ht="24.95" customHeight="1">
      <c r="A70" s="392"/>
      <c r="B70" s="306" t="s">
        <v>142</v>
      </c>
      <c r="C70" s="395"/>
      <c r="D70" s="389"/>
      <c r="E70" s="400"/>
      <c r="F70" s="190"/>
      <c r="H70" s="190"/>
    </row>
    <row r="71" spans="1:8" ht="24.95" customHeight="1">
      <c r="A71" s="392"/>
      <c r="B71" s="306" t="s">
        <v>143</v>
      </c>
      <c r="C71" s="395"/>
      <c r="D71" s="389"/>
      <c r="E71" s="400"/>
      <c r="F71" s="190"/>
      <c r="H71" s="190"/>
    </row>
    <row r="72" spans="1:8" ht="24.95" customHeight="1">
      <c r="A72" s="392"/>
      <c r="B72" s="306" t="s">
        <v>162</v>
      </c>
      <c r="C72" s="395"/>
      <c r="D72" s="389"/>
      <c r="E72" s="400"/>
      <c r="F72" s="190"/>
      <c r="H72" s="190"/>
    </row>
    <row r="73" spans="1:8" ht="24.95" customHeight="1">
      <c r="A73" s="392"/>
      <c r="B73" s="306" t="s">
        <v>144</v>
      </c>
      <c r="C73" s="395"/>
      <c r="D73" s="389"/>
      <c r="E73" s="400"/>
      <c r="F73" s="190"/>
      <c r="H73" s="190"/>
    </row>
    <row r="74" spans="1:8" ht="24.95" customHeight="1">
      <c r="A74" s="392"/>
      <c r="B74" s="306" t="s">
        <v>145</v>
      </c>
      <c r="C74" s="395"/>
      <c r="D74" s="389"/>
      <c r="E74" s="400"/>
      <c r="F74" s="190"/>
      <c r="H74" s="190"/>
    </row>
    <row r="75" spans="1:8" ht="25.5" customHeight="1">
      <c r="A75" s="392"/>
      <c r="B75" s="307" t="s">
        <v>146</v>
      </c>
      <c r="C75" s="395"/>
      <c r="D75" s="389"/>
      <c r="E75" s="400"/>
      <c r="F75" s="190"/>
      <c r="H75" s="190"/>
    </row>
    <row r="76" spans="1:8" ht="25.5" customHeight="1">
      <c r="A76" s="392"/>
      <c r="B76" s="306" t="s">
        <v>147</v>
      </c>
      <c r="C76" s="395"/>
      <c r="D76" s="389"/>
      <c r="E76" s="400"/>
      <c r="F76" s="190"/>
      <c r="H76" s="190"/>
    </row>
    <row r="77" spans="1:8" ht="25.5" customHeight="1">
      <c r="A77" s="392"/>
      <c r="B77" s="306" t="s">
        <v>148</v>
      </c>
      <c r="C77" s="395"/>
      <c r="D77" s="389"/>
      <c r="E77" s="400"/>
      <c r="F77" s="190"/>
      <c r="H77" s="190"/>
    </row>
    <row r="78" spans="1:8" ht="25.5" customHeight="1">
      <c r="A78" s="392"/>
      <c r="B78" s="306" t="s">
        <v>149</v>
      </c>
      <c r="C78" s="395"/>
      <c r="D78" s="389"/>
      <c r="E78" s="400"/>
      <c r="F78" s="190"/>
      <c r="H78" s="190"/>
    </row>
    <row r="79" spans="1:8" ht="25.5" customHeight="1">
      <c r="A79" s="392"/>
      <c r="B79" s="306" t="s">
        <v>150</v>
      </c>
      <c r="C79" s="395"/>
      <c r="D79" s="389"/>
      <c r="E79" s="400"/>
      <c r="F79" s="190"/>
      <c r="H79" s="190"/>
    </row>
    <row r="80" spans="1:8" ht="25.5" customHeight="1">
      <c r="A80" s="392"/>
      <c r="B80" s="306" t="s">
        <v>151</v>
      </c>
      <c r="C80" s="395"/>
      <c r="D80" s="389"/>
      <c r="E80" s="400"/>
      <c r="F80" s="190"/>
      <c r="H80" s="190"/>
    </row>
    <row r="81" spans="1:8" ht="25.5" customHeight="1">
      <c r="A81" s="392"/>
      <c r="B81" s="306" t="s">
        <v>152</v>
      </c>
      <c r="C81" s="395"/>
      <c r="D81" s="389"/>
      <c r="E81" s="400"/>
      <c r="F81" s="190"/>
      <c r="H81" s="190"/>
    </row>
    <row r="82" spans="1:8" ht="31.5" customHeight="1">
      <c r="A82" s="392"/>
      <c r="B82" s="307" t="s">
        <v>153</v>
      </c>
      <c r="C82" s="395"/>
      <c r="D82" s="389"/>
      <c r="E82" s="400"/>
      <c r="F82" s="190"/>
      <c r="H82" s="190"/>
    </row>
    <row r="83" spans="1:8" ht="48.95" customHeight="1">
      <c r="A83" s="392"/>
      <c r="B83" s="305" t="s">
        <v>154</v>
      </c>
      <c r="C83" s="395"/>
      <c r="D83" s="389"/>
      <c r="E83" s="400"/>
      <c r="F83" s="190"/>
      <c r="H83" s="190"/>
    </row>
    <row r="84" spans="1:8" ht="31.5" customHeight="1">
      <c r="A84" s="392"/>
      <c r="B84" s="305" t="s">
        <v>155</v>
      </c>
      <c r="C84" s="395"/>
      <c r="D84" s="389"/>
      <c r="E84" s="400"/>
      <c r="F84" s="190"/>
      <c r="H84" s="190"/>
    </row>
    <row r="85" spans="1:8" ht="25.5" customHeight="1">
      <c r="A85" s="392"/>
      <c r="B85" s="306" t="s">
        <v>156</v>
      </c>
      <c r="C85" s="395"/>
      <c r="D85" s="389"/>
      <c r="E85" s="400"/>
      <c r="F85" s="190"/>
      <c r="H85" s="190"/>
    </row>
    <row r="86" spans="1:8" ht="25.5" customHeight="1">
      <c r="A86" s="392"/>
      <c r="B86" s="307" t="s">
        <v>157</v>
      </c>
      <c r="C86" s="395"/>
      <c r="D86" s="389"/>
      <c r="E86" s="400"/>
      <c r="F86" s="190"/>
      <c r="H86" s="190"/>
    </row>
    <row r="87" spans="1:8" ht="25.5" customHeight="1">
      <c r="A87" s="392"/>
      <c r="B87" s="306" t="s">
        <v>158</v>
      </c>
      <c r="C87" s="395"/>
      <c r="D87" s="389"/>
      <c r="E87" s="400"/>
      <c r="F87" s="190"/>
      <c r="H87" s="190"/>
    </row>
    <row r="88" spans="1:8" ht="25.5" customHeight="1">
      <c r="A88" s="392"/>
      <c r="B88" s="306" t="s">
        <v>159</v>
      </c>
      <c r="C88" s="395"/>
      <c r="D88" s="389"/>
      <c r="E88" s="400"/>
      <c r="F88" s="190"/>
      <c r="H88" s="190"/>
    </row>
    <row r="89" spans="1:8" ht="25.5" customHeight="1">
      <c r="A89" s="392"/>
      <c r="B89" s="306" t="s">
        <v>160</v>
      </c>
      <c r="C89" s="395"/>
      <c r="D89" s="389"/>
      <c r="E89" s="400"/>
      <c r="F89" s="190"/>
      <c r="H89" s="190"/>
    </row>
    <row r="90" spans="1:8" ht="25.5" customHeight="1" thickBot="1">
      <c r="A90" s="393"/>
      <c r="B90" s="318" t="s">
        <v>161</v>
      </c>
      <c r="C90" s="395"/>
      <c r="D90" s="389"/>
      <c r="E90" s="401"/>
      <c r="F90" s="190"/>
      <c r="H90" s="190"/>
    </row>
    <row r="91" spans="1:8" ht="32.450000000000003" customHeight="1" thickBot="1">
      <c r="A91" s="314"/>
      <c r="B91" s="315" t="s">
        <v>178</v>
      </c>
      <c r="C91" s="316"/>
      <c r="D91" s="317"/>
      <c r="E91" s="328">
        <f>+SUM(E7:E90)</f>
        <v>42476415.333333336</v>
      </c>
      <c r="F91" s="328">
        <f>+SUM(F7:F90)</f>
        <v>0</v>
      </c>
    </row>
    <row r="95" spans="1:8" ht="39" customHeight="1"/>
  </sheetData>
  <mergeCells count="14">
    <mergeCell ref="A5:D5"/>
    <mergeCell ref="E50:E90"/>
    <mergeCell ref="A50:A90"/>
    <mergeCell ref="C50:C90"/>
    <mergeCell ref="D50:D90"/>
    <mergeCell ref="E8:E48"/>
    <mergeCell ref="A8:A48"/>
    <mergeCell ref="C8:C48"/>
    <mergeCell ref="D8:D48"/>
    <mergeCell ref="A1:D1"/>
    <mergeCell ref="E1:E4"/>
    <mergeCell ref="A2:D2"/>
    <mergeCell ref="A3:D3"/>
    <mergeCell ref="A4:D4"/>
  </mergeCells>
  <pageMargins left="0.7" right="0.7" top="0.75" bottom="0.75" header="0.3" footer="0.3"/>
  <pageSetup scale="4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18EEB-A665-4207-937E-B84C8B2B66B8}">
  <sheetPr codeName="Sheet7">
    <tabColor theme="9" tint="-0.249977111117893"/>
  </sheetPr>
  <dimension ref="A1:V53"/>
  <sheetViews>
    <sheetView topLeftCell="A19" zoomScale="85" zoomScaleNormal="85" workbookViewId="0">
      <selection activeCell="J1" sqref="G1:J4"/>
    </sheetView>
  </sheetViews>
  <sheetFormatPr baseColWidth="10" defaultColWidth="11.1640625" defaultRowHeight="12.75"/>
  <cols>
    <col min="1" max="1" width="14.1640625" customWidth="1"/>
    <col min="2" max="2" width="58.33203125" customWidth="1"/>
    <col min="3" max="3" width="10.33203125" customWidth="1"/>
    <col min="4" max="4" width="9.6640625" customWidth="1"/>
    <col min="5" max="5" width="25.1640625" customWidth="1"/>
    <col min="6" max="6" width="26.6640625" customWidth="1"/>
    <col min="22" max="22" width="19.33203125" bestFit="1" customWidth="1"/>
  </cols>
  <sheetData>
    <row r="1" spans="1:6" ht="18" customHeight="1" thickBot="1">
      <c r="A1" s="373" t="s">
        <v>108</v>
      </c>
      <c r="B1" s="374"/>
      <c r="C1" s="374"/>
      <c r="D1" s="374"/>
      <c r="E1" s="374"/>
      <c r="F1" s="187"/>
    </row>
    <row r="2" spans="1:6" ht="18" customHeight="1" thickBot="1">
      <c r="A2" s="373" t="s">
        <v>109</v>
      </c>
      <c r="B2" s="374"/>
      <c r="C2" s="374"/>
      <c r="D2" s="374"/>
      <c r="E2" s="374"/>
      <c r="F2" s="188"/>
    </row>
    <row r="3" spans="1:6" ht="18" customHeight="1" thickBot="1">
      <c r="A3" s="373" t="s">
        <v>179</v>
      </c>
      <c r="B3" s="374"/>
      <c r="C3" s="374"/>
      <c r="D3" s="374"/>
      <c r="E3" s="374"/>
      <c r="F3" s="188"/>
    </row>
    <row r="4" spans="1:6" ht="34.5" customHeight="1">
      <c r="A4" s="402" t="s">
        <v>180</v>
      </c>
      <c r="B4" s="378"/>
      <c r="C4" s="378"/>
      <c r="D4" s="378"/>
      <c r="E4" s="378"/>
      <c r="F4" s="189"/>
    </row>
    <row r="5" spans="1:6" s="170" customFormat="1" ht="24" customHeight="1">
      <c r="A5" s="403" t="s">
        <v>110</v>
      </c>
      <c r="B5" s="404"/>
      <c r="C5" s="404"/>
      <c r="D5" s="404"/>
      <c r="E5" s="404" t="s">
        <v>181</v>
      </c>
      <c r="F5" s="405"/>
    </row>
    <row r="6" spans="1:6">
      <c r="A6" s="178" t="s">
        <v>114</v>
      </c>
      <c r="B6" s="34" t="s">
        <v>182</v>
      </c>
      <c r="C6" s="34" t="s">
        <v>116</v>
      </c>
      <c r="D6" s="34" t="s">
        <v>117</v>
      </c>
      <c r="E6" s="34" t="s">
        <v>183</v>
      </c>
      <c r="F6" s="179" t="s">
        <v>120</v>
      </c>
    </row>
    <row r="7" spans="1:6" ht="38.25" customHeight="1">
      <c r="A7" s="180">
        <v>1</v>
      </c>
      <c r="B7" s="171" t="s">
        <v>184</v>
      </c>
      <c r="C7" s="171"/>
      <c r="D7" s="171"/>
      <c r="E7" s="171"/>
      <c r="F7" s="183">
        <f>+SUM(F8:F18)</f>
        <v>0</v>
      </c>
    </row>
    <row r="8" spans="1:6" ht="56.25" customHeight="1">
      <c r="A8" s="178">
        <v>1.1000000000000001</v>
      </c>
      <c r="B8" s="169" t="s">
        <v>185</v>
      </c>
      <c r="C8" s="36" t="s">
        <v>186</v>
      </c>
      <c r="D8" s="36">
        <v>280</v>
      </c>
      <c r="E8" s="79"/>
      <c r="F8" s="181"/>
    </row>
    <row r="9" spans="1:6" ht="42.75" customHeight="1">
      <c r="A9" s="178">
        <v>1.2</v>
      </c>
      <c r="B9" s="169" t="s">
        <v>187</v>
      </c>
      <c r="C9" s="36" t="s">
        <v>188</v>
      </c>
      <c r="D9" s="36">
        <v>85</v>
      </c>
      <c r="E9" s="79"/>
      <c r="F9" s="181"/>
    </row>
    <row r="10" spans="1:6" ht="44.25" customHeight="1">
      <c r="A10" s="178">
        <v>1.3</v>
      </c>
      <c r="B10" s="169" t="s">
        <v>189</v>
      </c>
      <c r="C10" s="36" t="s">
        <v>186</v>
      </c>
      <c r="D10" s="36">
        <v>97</v>
      </c>
      <c r="E10" s="79"/>
      <c r="F10" s="181"/>
    </row>
    <row r="11" spans="1:6" ht="75" customHeight="1">
      <c r="A11" s="178">
        <v>1.4</v>
      </c>
      <c r="B11" s="169" t="s">
        <v>190</v>
      </c>
      <c r="C11" s="36" t="s">
        <v>186</v>
      </c>
      <c r="D11" s="36">
        <v>97</v>
      </c>
      <c r="E11" s="79"/>
      <c r="F11" s="181"/>
    </row>
    <row r="12" spans="1:6" ht="38.25" customHeight="1">
      <c r="A12" s="178">
        <v>1.5</v>
      </c>
      <c r="B12" s="169" t="s">
        <v>191</v>
      </c>
      <c r="C12" s="36" t="s">
        <v>192</v>
      </c>
      <c r="D12" s="36">
        <v>20</v>
      </c>
      <c r="E12" s="79"/>
      <c r="F12" s="181"/>
    </row>
    <row r="13" spans="1:6" ht="73.5" customHeight="1">
      <c r="A13" s="178">
        <v>1.6</v>
      </c>
      <c r="B13" s="169" t="s">
        <v>193</v>
      </c>
      <c r="C13" s="36" t="s">
        <v>186</v>
      </c>
      <c r="D13" s="36">
        <v>40</v>
      </c>
      <c r="E13" s="79"/>
      <c r="F13" s="181"/>
    </row>
    <row r="14" spans="1:6" ht="63" customHeight="1">
      <c r="A14" s="178">
        <v>1.7</v>
      </c>
      <c r="B14" s="169" t="s">
        <v>194</v>
      </c>
      <c r="C14" s="36" t="s">
        <v>192</v>
      </c>
      <c r="D14" s="36">
        <v>1</v>
      </c>
      <c r="E14" s="79"/>
      <c r="F14" s="181"/>
    </row>
    <row r="15" spans="1:6" ht="57.75" customHeight="1">
      <c r="A15" s="178">
        <v>1.8</v>
      </c>
      <c r="B15" s="169" t="s">
        <v>195</v>
      </c>
      <c r="C15" s="36" t="s">
        <v>186</v>
      </c>
      <c r="D15" s="36">
        <v>25</v>
      </c>
      <c r="E15" s="79"/>
      <c r="F15" s="181"/>
    </row>
    <row r="16" spans="1:6" ht="105" customHeight="1">
      <c r="A16" s="178">
        <v>1.9</v>
      </c>
      <c r="B16" s="169" t="s">
        <v>196</v>
      </c>
      <c r="C16" s="36" t="s">
        <v>192</v>
      </c>
      <c r="D16" s="36">
        <v>7</v>
      </c>
      <c r="E16" s="79"/>
      <c r="F16" s="181"/>
    </row>
    <row r="17" spans="1:22" ht="94.5" customHeight="1">
      <c r="A17" s="178">
        <v>1.1000000000000001</v>
      </c>
      <c r="B17" s="169" t="s">
        <v>197</v>
      </c>
      <c r="C17" s="36" t="s">
        <v>192</v>
      </c>
      <c r="D17" s="36">
        <v>1</v>
      </c>
      <c r="E17" s="79"/>
      <c r="F17" s="181"/>
    </row>
    <row r="18" spans="1:22" ht="75.75" customHeight="1">
      <c r="A18" s="178">
        <v>1.1100000000000001</v>
      </c>
      <c r="B18" s="169" t="s">
        <v>198</v>
      </c>
      <c r="C18" s="36" t="s">
        <v>188</v>
      </c>
      <c r="D18" s="36">
        <v>50</v>
      </c>
      <c r="E18" s="79"/>
      <c r="F18" s="181"/>
    </row>
    <row r="19" spans="1:22" ht="75.75" customHeight="1">
      <c r="A19" s="178">
        <v>1.1200000000000001</v>
      </c>
      <c r="B19" s="169" t="s">
        <v>199</v>
      </c>
      <c r="C19" s="36" t="s">
        <v>186</v>
      </c>
      <c r="D19" s="36">
        <v>250</v>
      </c>
      <c r="E19" s="79"/>
      <c r="F19" s="181"/>
    </row>
    <row r="20" spans="1:22" ht="75.75" customHeight="1">
      <c r="A20" s="178">
        <v>1.1299999999999999</v>
      </c>
      <c r="B20" s="169" t="s">
        <v>200</v>
      </c>
      <c r="C20" s="36" t="s">
        <v>201</v>
      </c>
      <c r="D20" s="36">
        <v>1</v>
      </c>
      <c r="E20" s="79"/>
      <c r="F20" s="181"/>
    </row>
    <row r="21" spans="1:22" ht="75.75" customHeight="1">
      <c r="A21" s="178">
        <v>1.1399999999999999</v>
      </c>
      <c r="B21" s="169" t="s">
        <v>202</v>
      </c>
      <c r="C21" s="36" t="s">
        <v>192</v>
      </c>
      <c r="D21" s="36">
        <v>1</v>
      </c>
      <c r="E21" s="79"/>
      <c r="F21" s="181"/>
    </row>
    <row r="22" spans="1:22" ht="27" customHeight="1">
      <c r="A22" s="180">
        <v>2</v>
      </c>
      <c r="B22" s="171" t="s">
        <v>203</v>
      </c>
      <c r="C22" s="171"/>
      <c r="D22" s="171"/>
      <c r="E22" s="171"/>
      <c r="F22" s="183">
        <f>+F23</f>
        <v>0</v>
      </c>
    </row>
    <row r="23" spans="1:22" ht="216" customHeight="1">
      <c r="A23" s="178">
        <v>2.1</v>
      </c>
      <c r="B23" s="169" t="s">
        <v>204</v>
      </c>
      <c r="C23" s="36" t="s">
        <v>205</v>
      </c>
      <c r="D23" s="36">
        <v>1</v>
      </c>
      <c r="E23" s="79">
        <v>0</v>
      </c>
      <c r="F23" s="181">
        <f>+E23*D23</f>
        <v>0</v>
      </c>
    </row>
    <row r="24" spans="1:22" ht="27" customHeight="1">
      <c r="A24" s="180">
        <v>3</v>
      </c>
      <c r="B24" s="171" t="s">
        <v>206</v>
      </c>
      <c r="C24" s="171"/>
      <c r="D24" s="171"/>
      <c r="E24" s="171"/>
      <c r="F24" s="183">
        <f>+F25</f>
        <v>0</v>
      </c>
    </row>
    <row r="25" spans="1:22" ht="85.5" customHeight="1">
      <c r="A25" s="178">
        <v>3.1</v>
      </c>
      <c r="B25" s="169" t="s">
        <v>207</v>
      </c>
      <c r="C25" s="36" t="s">
        <v>205</v>
      </c>
      <c r="D25" s="36">
        <v>1</v>
      </c>
      <c r="E25" s="79">
        <v>0</v>
      </c>
      <c r="F25" s="181">
        <f>+E25*D25</f>
        <v>0</v>
      </c>
      <c r="V25" s="265"/>
    </row>
    <row r="26" spans="1:22" ht="12" customHeight="1">
      <c r="A26" s="266"/>
      <c r="B26" s="74" t="s">
        <v>208</v>
      </c>
      <c r="C26" s="77"/>
      <c r="D26" s="77"/>
      <c r="E26" s="77"/>
      <c r="F26" s="184">
        <f>+F24+F22+F7</f>
        <v>0</v>
      </c>
    </row>
    <row r="27" spans="1:22" ht="12" customHeight="1">
      <c r="A27" s="266"/>
      <c r="B27" s="74"/>
      <c r="C27" s="77"/>
      <c r="D27" s="77"/>
      <c r="E27" s="77"/>
      <c r="F27" s="186"/>
    </row>
    <row r="28" spans="1:22" ht="12" customHeight="1">
      <c r="A28" s="266"/>
      <c r="B28" s="74" t="s">
        <v>209</v>
      </c>
      <c r="C28" s="77"/>
      <c r="D28" s="77"/>
      <c r="E28" s="172" t="s">
        <v>210</v>
      </c>
      <c r="F28" s="185">
        <f>+SUM(F26:F26)</f>
        <v>0</v>
      </c>
    </row>
    <row r="29" spans="1:22" ht="12" customHeight="1">
      <c r="A29" s="266"/>
      <c r="B29" s="171" t="s">
        <v>211</v>
      </c>
      <c r="C29" s="77"/>
      <c r="D29" s="77"/>
      <c r="E29" s="172">
        <v>0.19</v>
      </c>
      <c r="F29" s="267">
        <f>+F28*E29</f>
        <v>0</v>
      </c>
    </row>
    <row r="30" spans="1:22" ht="12.75" customHeight="1">
      <c r="A30" s="266"/>
      <c r="B30" s="175"/>
      <c r="C30" s="174"/>
      <c r="D30" s="77"/>
      <c r="E30" s="75" t="s">
        <v>16</v>
      </c>
      <c r="F30" s="268">
        <f>+F28+F29</f>
        <v>0</v>
      </c>
    </row>
    <row r="31" spans="1:22" ht="12.75" customHeight="1" thickBot="1">
      <c r="A31" s="269"/>
      <c r="B31" s="173"/>
      <c r="F31" s="270"/>
    </row>
    <row r="32" spans="1:22" ht="13.5" thickBot="1">
      <c r="A32" s="269"/>
      <c r="B32" s="263" t="s">
        <v>101</v>
      </c>
      <c r="D32" s="271">
        <v>0.2</v>
      </c>
      <c r="F32" s="272">
        <f>F30*D32</f>
        <v>0</v>
      </c>
    </row>
    <row r="33" spans="1:6" ht="13.5" thickBot="1">
      <c r="A33" s="269"/>
      <c r="B33" s="263" t="s">
        <v>102</v>
      </c>
      <c r="D33" s="262">
        <v>0.01</v>
      </c>
      <c r="F33" s="272">
        <f>F30*D33</f>
        <v>0</v>
      </c>
    </row>
    <row r="34" spans="1:6" ht="13.5" thickBot="1">
      <c r="A34" s="269"/>
      <c r="B34" s="263" t="s">
        <v>103</v>
      </c>
      <c r="D34" s="262">
        <v>0.05</v>
      </c>
      <c r="F34" s="272">
        <f>F30*D34</f>
        <v>0</v>
      </c>
    </row>
    <row r="35" spans="1:6" ht="13.5" thickBot="1">
      <c r="A35" s="269"/>
      <c r="B35" s="263" t="s">
        <v>212</v>
      </c>
      <c r="D35" s="262">
        <v>0.19</v>
      </c>
      <c r="F35" s="272">
        <f>F34*D35</f>
        <v>0</v>
      </c>
    </row>
    <row r="36" spans="1:6" ht="13.5" thickBot="1">
      <c r="A36" s="273"/>
      <c r="B36" s="263" t="s">
        <v>213</v>
      </c>
      <c r="C36" s="274"/>
      <c r="D36" s="274"/>
      <c r="E36" s="274"/>
      <c r="F36" s="275">
        <f>SUM(F30:F35)</f>
        <v>0</v>
      </c>
    </row>
    <row r="39" spans="1:6">
      <c r="C39" s="191"/>
      <c r="D39" s="191"/>
    </row>
    <row r="40" spans="1:6">
      <c r="C40" s="191"/>
      <c r="D40" s="191"/>
    </row>
    <row r="41" spans="1:6" ht="39" customHeight="1">
      <c r="C41" s="191"/>
      <c r="D41" s="191"/>
    </row>
    <row r="53" spans="2:2">
      <c r="B53" t="s">
        <v>214</v>
      </c>
    </row>
  </sheetData>
  <mergeCells count="6">
    <mergeCell ref="A1:E1"/>
    <mergeCell ref="A2:E2"/>
    <mergeCell ref="A3:E3"/>
    <mergeCell ref="A4:E4"/>
    <mergeCell ref="A5:D5"/>
    <mergeCell ref="E5:F5"/>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D0ED0C-DD58-4E1E-88EC-2D63DC636BC1}">
  <sheetPr codeName="Sheet8"/>
  <dimension ref="B2:E88"/>
  <sheetViews>
    <sheetView topLeftCell="A70" zoomScale="90" zoomScaleNormal="90" workbookViewId="0">
      <selection activeCell="D78" sqref="D78"/>
    </sheetView>
  </sheetViews>
  <sheetFormatPr baseColWidth="10" defaultColWidth="11.1640625" defaultRowHeight="12.75"/>
  <cols>
    <col min="2" max="2" width="7.33203125" customWidth="1"/>
    <col min="3" max="3" width="71.6640625" customWidth="1"/>
    <col min="4" max="4" width="8.83203125" customWidth="1"/>
    <col min="5" max="5" width="13.83203125" customWidth="1"/>
  </cols>
  <sheetData>
    <row r="2" spans="2:5" ht="16.5" customHeight="1" thickBot="1"/>
    <row r="3" spans="2:5" ht="16.5" customHeight="1">
      <c r="B3" s="406" t="s">
        <v>108</v>
      </c>
      <c r="C3" s="407"/>
      <c r="D3" s="407"/>
      <c r="E3" s="409"/>
    </row>
    <row r="4" spans="2:5" ht="16.5" customHeight="1">
      <c r="B4" s="406" t="s">
        <v>109</v>
      </c>
      <c r="C4" s="407"/>
      <c r="D4" s="407"/>
      <c r="E4" s="410"/>
    </row>
    <row r="5" spans="2:5" ht="15.75" customHeight="1" thickBot="1">
      <c r="B5" s="406" t="s">
        <v>215</v>
      </c>
      <c r="C5" s="407"/>
      <c r="D5" s="407"/>
      <c r="E5" s="411"/>
    </row>
    <row r="6" spans="2:5" ht="44.25" customHeight="1">
      <c r="B6" s="406" t="s">
        <v>216</v>
      </c>
      <c r="C6" s="407"/>
      <c r="D6" s="407"/>
      <c r="E6" s="408"/>
    </row>
    <row r="7" spans="2:5" ht="17.25" customHeight="1">
      <c r="B7" s="34" t="s">
        <v>114</v>
      </c>
      <c r="C7" s="35" t="s">
        <v>182</v>
      </c>
      <c r="D7" s="35" t="s">
        <v>116</v>
      </c>
      <c r="E7" s="35" t="s">
        <v>117</v>
      </c>
    </row>
    <row r="8" spans="2:5" ht="12.75" customHeight="1">
      <c r="B8" s="75">
        <v>1</v>
      </c>
      <c r="C8" s="74" t="s">
        <v>217</v>
      </c>
      <c r="D8" s="75"/>
      <c r="E8" s="75"/>
    </row>
    <row r="9" spans="2:5" ht="12.75" customHeight="1">
      <c r="B9" s="34" t="s">
        <v>218</v>
      </c>
      <c r="C9" s="143" t="s">
        <v>219</v>
      </c>
      <c r="D9" s="36" t="s">
        <v>220</v>
      </c>
      <c r="E9" s="36">
        <v>600</v>
      </c>
    </row>
    <row r="10" spans="2:5" ht="18" customHeight="1">
      <c r="B10" s="34" t="s">
        <v>221</v>
      </c>
      <c r="C10" s="143" t="s">
        <v>222</v>
      </c>
      <c r="D10" s="36" t="s">
        <v>205</v>
      </c>
      <c r="E10" s="36">
        <v>1</v>
      </c>
    </row>
    <row r="11" spans="2:5" ht="21" customHeight="1" thickBot="1">
      <c r="B11" s="34"/>
      <c r="C11" s="146" t="s">
        <v>223</v>
      </c>
      <c r="D11" s="36"/>
      <c r="E11" s="36"/>
    </row>
    <row r="12" spans="2:5" ht="40.5" customHeight="1" thickBot="1">
      <c r="B12" s="34" t="s">
        <v>224</v>
      </c>
      <c r="C12" s="147" t="s">
        <v>225</v>
      </c>
      <c r="D12" s="36" t="s">
        <v>205</v>
      </c>
      <c r="E12" s="36">
        <v>18</v>
      </c>
    </row>
    <row r="13" spans="2:5" ht="22.5" customHeight="1" thickBot="1">
      <c r="B13" s="34" t="s">
        <v>226</v>
      </c>
      <c r="C13" s="147" t="s">
        <v>227</v>
      </c>
      <c r="D13" s="36" t="s">
        <v>220</v>
      </c>
      <c r="E13" s="36">
        <v>100</v>
      </c>
    </row>
    <row r="14" spans="2:5" ht="25.5" customHeight="1" thickBot="1">
      <c r="B14" s="34" t="s">
        <v>228</v>
      </c>
      <c r="C14" s="147" t="s">
        <v>229</v>
      </c>
      <c r="D14" s="36" t="s">
        <v>230</v>
      </c>
      <c r="E14" s="36">
        <v>5</v>
      </c>
    </row>
    <row r="15" spans="2:5" ht="25.5" customHeight="1" thickBot="1">
      <c r="B15" s="34" t="s">
        <v>231</v>
      </c>
      <c r="C15" s="148" t="s">
        <v>232</v>
      </c>
      <c r="D15" s="36" t="s">
        <v>230</v>
      </c>
      <c r="E15" s="36">
        <v>25</v>
      </c>
    </row>
    <row r="16" spans="2:5" ht="25.5" customHeight="1" thickBot="1">
      <c r="B16" s="71" t="s">
        <v>233</v>
      </c>
      <c r="C16" s="150" t="s">
        <v>234</v>
      </c>
      <c r="D16" s="36" t="s">
        <v>220</v>
      </c>
      <c r="E16" s="36">
        <v>6</v>
      </c>
    </row>
    <row r="17" spans="2:5" ht="25.5" customHeight="1">
      <c r="B17" s="34" t="s">
        <v>235</v>
      </c>
      <c r="C17" s="151" t="s">
        <v>236</v>
      </c>
      <c r="D17" s="36" t="s">
        <v>220</v>
      </c>
      <c r="E17" s="36">
        <v>360</v>
      </c>
    </row>
    <row r="18" spans="2:5" ht="25.5" customHeight="1">
      <c r="B18" s="34" t="s">
        <v>237</v>
      </c>
      <c r="C18" s="167" t="s">
        <v>238</v>
      </c>
      <c r="D18" s="36" t="s">
        <v>220</v>
      </c>
      <c r="E18" s="36">
        <v>30.52</v>
      </c>
    </row>
    <row r="19" spans="2:5" ht="24" customHeight="1" thickBot="1">
      <c r="B19" s="34" t="s">
        <v>239</v>
      </c>
      <c r="C19" s="148" t="s">
        <v>240</v>
      </c>
      <c r="D19" s="36" t="s">
        <v>230</v>
      </c>
      <c r="E19" s="36">
        <v>50</v>
      </c>
    </row>
    <row r="20" spans="2:5" ht="28.5" customHeight="1" thickBot="1">
      <c r="B20" s="34" t="s">
        <v>241</v>
      </c>
      <c r="C20" s="150" t="s">
        <v>242</v>
      </c>
      <c r="D20" s="36" t="s">
        <v>243</v>
      </c>
      <c r="E20" s="36">
        <v>1</v>
      </c>
    </row>
    <row r="21" spans="2:5" ht="39" customHeight="1" thickBot="1">
      <c r="B21" s="155" t="s">
        <v>244</v>
      </c>
      <c r="C21" s="147" t="s">
        <v>245</v>
      </c>
      <c r="D21" s="36" t="s">
        <v>205</v>
      </c>
      <c r="E21" s="36">
        <v>22</v>
      </c>
    </row>
    <row r="22" spans="2:5" ht="16.5" customHeight="1" thickBot="1">
      <c r="B22" s="155" t="s">
        <v>246</v>
      </c>
      <c r="C22" s="147" t="s">
        <v>247</v>
      </c>
      <c r="D22" s="36" t="s">
        <v>220</v>
      </c>
      <c r="E22" s="36">
        <v>100</v>
      </c>
    </row>
    <row r="23" spans="2:5" ht="17.25" customHeight="1">
      <c r="B23" s="75">
        <v>2</v>
      </c>
      <c r="C23" s="74" t="s">
        <v>248</v>
      </c>
      <c r="D23" s="75"/>
      <c r="E23" s="75"/>
    </row>
    <row r="24" spans="2:5" ht="30" customHeight="1" thickBot="1">
      <c r="B24" s="34" t="s">
        <v>249</v>
      </c>
      <c r="C24" s="147" t="s">
        <v>250</v>
      </c>
      <c r="D24" s="36" t="s">
        <v>205</v>
      </c>
      <c r="E24" s="36">
        <v>18</v>
      </c>
    </row>
    <row r="25" spans="2:5" ht="53.25" customHeight="1" thickBot="1">
      <c r="B25" s="34" t="s">
        <v>251</v>
      </c>
      <c r="C25" s="147" t="s">
        <v>252</v>
      </c>
      <c r="D25" s="36" t="s">
        <v>205</v>
      </c>
      <c r="E25" s="36">
        <v>18</v>
      </c>
    </row>
    <row r="26" spans="2:5" ht="23.25" customHeight="1">
      <c r="B26" s="75">
        <v>3</v>
      </c>
      <c r="C26" s="75" t="s">
        <v>253</v>
      </c>
      <c r="D26" s="75"/>
      <c r="E26" s="76"/>
    </row>
    <row r="27" spans="2:5" ht="117.75" customHeight="1">
      <c r="B27" s="34" t="s">
        <v>83</v>
      </c>
      <c r="C27" s="169" t="s">
        <v>254</v>
      </c>
      <c r="D27" s="168" t="s">
        <v>205</v>
      </c>
      <c r="E27" s="36">
        <v>18</v>
      </c>
    </row>
    <row r="28" spans="2:5" ht="158.25" customHeight="1">
      <c r="B28" s="34" t="s">
        <v>255</v>
      </c>
      <c r="C28" s="169" t="s">
        <v>256</v>
      </c>
      <c r="D28" s="168" t="s">
        <v>205</v>
      </c>
      <c r="E28" s="36">
        <v>60</v>
      </c>
    </row>
    <row r="29" spans="2:5" ht="148.5" customHeight="1" thickBot="1">
      <c r="B29" s="34" t="s">
        <v>257</v>
      </c>
      <c r="C29" s="147" t="s">
        <v>258</v>
      </c>
      <c r="D29" s="36" t="s">
        <v>205</v>
      </c>
      <c r="E29" s="36">
        <v>5</v>
      </c>
    </row>
    <row r="30" spans="2:5" ht="209.45" customHeight="1" thickBot="1">
      <c r="B30" s="34" t="s">
        <v>259</v>
      </c>
      <c r="C30" s="147" t="s">
        <v>260</v>
      </c>
      <c r="D30" s="36" t="s">
        <v>205</v>
      </c>
      <c r="E30" s="36">
        <v>1</v>
      </c>
    </row>
    <row r="31" spans="2:5" ht="134.25" customHeight="1" thickBot="1">
      <c r="B31" s="34" t="s">
        <v>261</v>
      </c>
      <c r="C31" s="147" t="s">
        <v>262</v>
      </c>
      <c r="D31" s="36" t="s">
        <v>205</v>
      </c>
      <c r="E31" s="36">
        <v>2</v>
      </c>
    </row>
    <row r="32" spans="2:5" ht="192" customHeight="1" thickBot="1">
      <c r="B32" s="34" t="s">
        <v>263</v>
      </c>
      <c r="C32" s="147" t="s">
        <v>264</v>
      </c>
      <c r="D32" s="36" t="s">
        <v>205</v>
      </c>
      <c r="E32" s="36">
        <v>2</v>
      </c>
    </row>
    <row r="33" spans="2:5" ht="131.25" customHeight="1" thickBot="1">
      <c r="B33" s="34" t="s">
        <v>265</v>
      </c>
      <c r="C33" s="147" t="s">
        <v>266</v>
      </c>
      <c r="D33" s="36" t="s">
        <v>205</v>
      </c>
      <c r="E33" s="36">
        <v>1</v>
      </c>
    </row>
    <row r="34" spans="2:5" ht="174" customHeight="1" thickBot="1">
      <c r="B34" s="34" t="s">
        <v>267</v>
      </c>
      <c r="C34" s="147" t="s">
        <v>268</v>
      </c>
      <c r="D34" s="36" t="s">
        <v>205</v>
      </c>
      <c r="E34" s="36">
        <v>1</v>
      </c>
    </row>
    <row r="35" spans="2:5" ht="46.5" customHeight="1" thickBot="1">
      <c r="B35" s="34" t="s">
        <v>269</v>
      </c>
      <c r="C35" s="147" t="s">
        <v>270</v>
      </c>
      <c r="D35" s="36" t="s">
        <v>220</v>
      </c>
      <c r="E35" s="147">
        <v>530</v>
      </c>
    </row>
    <row r="36" spans="2:5" ht="22.5" customHeight="1" thickBot="1">
      <c r="B36" s="34" t="s">
        <v>271</v>
      </c>
      <c r="C36" s="147" t="s">
        <v>272</v>
      </c>
      <c r="D36" s="36" t="s">
        <v>205</v>
      </c>
      <c r="E36" s="36">
        <v>24</v>
      </c>
    </row>
    <row r="37" spans="2:5" ht="23.25" customHeight="1">
      <c r="B37" s="75">
        <v>4</v>
      </c>
      <c r="C37" s="75" t="s">
        <v>273</v>
      </c>
      <c r="D37" s="75"/>
      <c r="E37" s="75"/>
    </row>
    <row r="38" spans="2:5" ht="19.5" customHeight="1">
      <c r="B38" s="93" t="s">
        <v>87</v>
      </c>
      <c r="C38" s="159" t="s">
        <v>274</v>
      </c>
      <c r="D38" s="36" t="s">
        <v>205</v>
      </c>
      <c r="E38" s="36">
        <v>10</v>
      </c>
    </row>
    <row r="39" spans="2:5" ht="39" customHeight="1">
      <c r="B39" s="93" t="s">
        <v>90</v>
      </c>
      <c r="C39" s="159" t="s">
        <v>275</v>
      </c>
      <c r="D39" s="36" t="s">
        <v>116</v>
      </c>
      <c r="E39" s="36">
        <v>20</v>
      </c>
    </row>
    <row r="40" spans="2:5" ht="61.5" customHeight="1">
      <c r="B40" s="93" t="s">
        <v>276</v>
      </c>
      <c r="C40" s="159" t="s">
        <v>277</v>
      </c>
      <c r="D40" s="36" t="s">
        <v>116</v>
      </c>
      <c r="E40" s="36">
        <v>10</v>
      </c>
    </row>
    <row r="41" spans="2:5" ht="28.5" customHeight="1">
      <c r="B41" s="93" t="s">
        <v>278</v>
      </c>
      <c r="C41" s="158" t="s">
        <v>279</v>
      </c>
      <c r="D41" s="36" t="s">
        <v>116</v>
      </c>
      <c r="E41" s="36">
        <v>10</v>
      </c>
    </row>
    <row r="42" spans="2:5" ht="40.5" customHeight="1">
      <c r="B42" s="93" t="s">
        <v>280</v>
      </c>
      <c r="C42" s="159" t="s">
        <v>281</v>
      </c>
      <c r="D42" s="36" t="s">
        <v>282</v>
      </c>
      <c r="E42" s="36">
        <v>60</v>
      </c>
    </row>
    <row r="43" spans="2:5" ht="24" customHeight="1">
      <c r="B43" s="93" t="s">
        <v>283</v>
      </c>
      <c r="C43" s="159" t="s">
        <v>284</v>
      </c>
      <c r="D43" s="36" t="s">
        <v>282</v>
      </c>
      <c r="E43" s="36">
        <v>10</v>
      </c>
    </row>
    <row r="44" spans="2:5" ht="17.25" customHeight="1">
      <c r="B44" s="93" t="s">
        <v>285</v>
      </c>
      <c r="C44" s="159" t="s">
        <v>286</v>
      </c>
      <c r="D44" s="36" t="s">
        <v>205</v>
      </c>
      <c r="E44" s="36">
        <v>1</v>
      </c>
    </row>
    <row r="45" spans="2:5" ht="18" customHeight="1">
      <c r="B45" s="93" t="s">
        <v>287</v>
      </c>
      <c r="C45" s="159" t="s">
        <v>288</v>
      </c>
      <c r="D45" s="36" t="s">
        <v>205</v>
      </c>
      <c r="E45" s="36">
        <v>2</v>
      </c>
    </row>
    <row r="46" spans="2:5" ht="81" customHeight="1">
      <c r="B46" s="93" t="s">
        <v>289</v>
      </c>
      <c r="C46" s="158" t="s">
        <v>290</v>
      </c>
      <c r="D46" s="36" t="s">
        <v>205</v>
      </c>
      <c r="E46" s="36">
        <v>20</v>
      </c>
    </row>
    <row r="47" spans="2:5" ht="34.5" customHeight="1">
      <c r="B47" s="93" t="s">
        <v>291</v>
      </c>
      <c r="C47" s="159" t="s">
        <v>292</v>
      </c>
      <c r="D47" s="36" t="s">
        <v>205</v>
      </c>
      <c r="E47" s="36">
        <v>16</v>
      </c>
    </row>
    <row r="48" spans="2:5" ht="30" customHeight="1">
      <c r="B48" s="93" t="s">
        <v>293</v>
      </c>
      <c r="C48" s="159" t="s">
        <v>294</v>
      </c>
      <c r="D48" s="36" t="s">
        <v>205</v>
      </c>
      <c r="E48" s="36">
        <v>2</v>
      </c>
    </row>
    <row r="49" spans="2:5" ht="24" customHeight="1">
      <c r="B49" s="93" t="s">
        <v>295</v>
      </c>
      <c r="C49" s="159" t="s">
        <v>296</v>
      </c>
      <c r="D49" s="36" t="s">
        <v>205</v>
      </c>
      <c r="E49" s="36">
        <v>1</v>
      </c>
    </row>
    <row r="50" spans="2:5" ht="30" customHeight="1">
      <c r="B50" s="93" t="s">
        <v>297</v>
      </c>
      <c r="C50" s="159" t="s">
        <v>298</v>
      </c>
      <c r="D50" s="36" t="s">
        <v>205</v>
      </c>
      <c r="E50" s="36">
        <v>10</v>
      </c>
    </row>
    <row r="51" spans="2:5" ht="38.25" customHeight="1">
      <c r="B51" s="93" t="s">
        <v>299</v>
      </c>
      <c r="C51" s="159" t="s">
        <v>300</v>
      </c>
      <c r="D51" s="36" t="s">
        <v>282</v>
      </c>
      <c r="E51" s="36">
        <v>10</v>
      </c>
    </row>
    <row r="52" spans="2:5" ht="18.75" customHeight="1">
      <c r="B52" s="93" t="s">
        <v>301</v>
      </c>
      <c r="C52" s="159" t="s">
        <v>302</v>
      </c>
      <c r="D52" s="36" t="s">
        <v>282</v>
      </c>
      <c r="E52" s="36">
        <v>4</v>
      </c>
    </row>
    <row r="53" spans="2:5" ht="21" customHeight="1">
      <c r="B53" s="92">
        <v>5</v>
      </c>
      <c r="C53" s="92" t="s">
        <v>303</v>
      </c>
      <c r="D53" s="75"/>
      <c r="E53" s="75"/>
    </row>
    <row r="54" spans="2:5" ht="23.25" customHeight="1" thickBot="1">
      <c r="B54" s="155" t="s">
        <v>304</v>
      </c>
      <c r="C54" s="147" t="s">
        <v>305</v>
      </c>
      <c r="D54" s="36" t="s">
        <v>306</v>
      </c>
      <c r="E54" s="36">
        <v>10</v>
      </c>
    </row>
    <row r="55" spans="2:5" ht="26.25" customHeight="1" thickBot="1">
      <c r="B55" s="155" t="s">
        <v>307</v>
      </c>
      <c r="C55" s="147" t="s">
        <v>308</v>
      </c>
      <c r="D55" s="36" t="s">
        <v>205</v>
      </c>
      <c r="E55" s="36">
        <v>2</v>
      </c>
    </row>
    <row r="56" spans="2:5" ht="18.75" customHeight="1">
      <c r="B56" s="92">
        <v>6</v>
      </c>
      <c r="C56" s="92" t="s">
        <v>309</v>
      </c>
      <c r="D56" s="75"/>
      <c r="E56" s="75"/>
    </row>
    <row r="57" spans="2:5" ht="23.25" customHeight="1" thickBot="1">
      <c r="B57" s="155" t="s">
        <v>310</v>
      </c>
      <c r="C57" s="147" t="s">
        <v>311</v>
      </c>
      <c r="D57" s="36" t="s">
        <v>205</v>
      </c>
      <c r="E57" s="36">
        <v>2</v>
      </c>
    </row>
    <row r="58" spans="2:5" ht="28.5" customHeight="1" thickBot="1">
      <c r="B58" s="155" t="s">
        <v>312</v>
      </c>
      <c r="C58" s="147" t="s">
        <v>313</v>
      </c>
      <c r="D58" s="36" t="s">
        <v>230</v>
      </c>
      <c r="E58" s="36">
        <v>20</v>
      </c>
    </row>
    <row r="59" spans="2:5" ht="42" customHeight="1" thickBot="1">
      <c r="B59" s="155" t="s">
        <v>314</v>
      </c>
      <c r="C59" s="147" t="s">
        <v>315</v>
      </c>
      <c r="D59" s="36" t="s">
        <v>205</v>
      </c>
      <c r="E59" s="36">
        <v>4</v>
      </c>
    </row>
    <row r="60" spans="2:5" ht="24.75" customHeight="1">
      <c r="B60" s="92">
        <v>7</v>
      </c>
      <c r="C60" s="92" t="s">
        <v>316</v>
      </c>
      <c r="D60" s="75"/>
      <c r="E60" s="75"/>
    </row>
    <row r="61" spans="2:5" ht="56.25" customHeight="1" thickBot="1">
      <c r="B61" s="155" t="s">
        <v>317</v>
      </c>
      <c r="C61" s="147" t="s">
        <v>318</v>
      </c>
      <c r="D61" s="36" t="s">
        <v>220</v>
      </c>
      <c r="E61" s="36">
        <v>100</v>
      </c>
    </row>
    <row r="62" spans="2:5" ht="36.75" customHeight="1" thickBot="1">
      <c r="B62" s="155" t="s">
        <v>319</v>
      </c>
      <c r="C62" s="147" t="s">
        <v>320</v>
      </c>
      <c r="D62" s="36" t="s">
        <v>230</v>
      </c>
      <c r="E62" s="36">
        <v>3</v>
      </c>
    </row>
    <row r="63" spans="2:5" ht="74.25" customHeight="1" thickBot="1">
      <c r="B63" s="155" t="s">
        <v>321</v>
      </c>
      <c r="C63" s="147" t="s">
        <v>322</v>
      </c>
      <c r="D63" s="36" t="s">
        <v>205</v>
      </c>
      <c r="E63" s="36">
        <v>22</v>
      </c>
    </row>
    <row r="64" spans="2:5" ht="77.25" customHeight="1" thickBot="1">
      <c r="B64" s="155" t="s">
        <v>323</v>
      </c>
      <c r="C64" s="147" t="s">
        <v>324</v>
      </c>
      <c r="D64" s="36" t="s">
        <v>205</v>
      </c>
      <c r="E64" s="36">
        <v>11</v>
      </c>
    </row>
    <row r="65" spans="2:5" ht="41.25" customHeight="1" thickBot="1">
      <c r="B65" s="155" t="s">
        <v>325</v>
      </c>
      <c r="C65" s="147" t="s">
        <v>326</v>
      </c>
      <c r="D65" s="36" t="s">
        <v>220</v>
      </c>
      <c r="E65" s="36">
        <v>80</v>
      </c>
    </row>
    <row r="66" spans="2:5" ht="19.5" customHeight="1">
      <c r="B66" s="92">
        <v>8</v>
      </c>
      <c r="C66" s="91" t="s">
        <v>327</v>
      </c>
      <c r="D66" s="74"/>
      <c r="E66" s="74"/>
    </row>
    <row r="67" spans="2:5" ht="27.6" customHeight="1" thickBot="1">
      <c r="B67" s="93" t="s">
        <v>328</v>
      </c>
      <c r="C67" s="147" t="s">
        <v>329</v>
      </c>
      <c r="D67" s="36" t="s">
        <v>220</v>
      </c>
      <c r="E67" s="36">
        <v>500</v>
      </c>
    </row>
    <row r="68" spans="2:5" ht="13.5" thickBot="1">
      <c r="B68" s="145">
        <v>9</v>
      </c>
      <c r="C68" s="146" t="s">
        <v>330</v>
      </c>
      <c r="D68" s="146"/>
      <c r="E68" s="146"/>
    </row>
    <row r="69" spans="2:5" ht="39" thickBot="1">
      <c r="B69" s="149" t="s">
        <v>331</v>
      </c>
      <c r="C69" s="147" t="s">
        <v>332</v>
      </c>
      <c r="D69" s="36" t="s">
        <v>205</v>
      </c>
      <c r="E69" s="36">
        <v>1</v>
      </c>
    </row>
    <row r="70" spans="2:5" ht="26.25" thickBot="1">
      <c r="B70" s="149" t="s">
        <v>333</v>
      </c>
      <c r="C70" s="147" t="s">
        <v>334</v>
      </c>
      <c r="D70" s="36" t="s">
        <v>205</v>
      </c>
      <c r="E70" s="36">
        <v>1</v>
      </c>
    </row>
    <row r="71" spans="2:5" ht="13.5" thickBot="1">
      <c r="B71" s="145">
        <v>10</v>
      </c>
      <c r="C71" s="146" t="s">
        <v>335</v>
      </c>
      <c r="D71" s="74"/>
      <c r="E71" s="74"/>
    </row>
    <row r="72" spans="2:5" ht="204.75" thickBot="1">
      <c r="B72" s="149" t="s">
        <v>336</v>
      </c>
      <c r="C72" s="152" t="s">
        <v>337</v>
      </c>
      <c r="D72" s="36" t="s">
        <v>243</v>
      </c>
      <c r="E72" s="36">
        <v>1</v>
      </c>
    </row>
    <row r="73" spans="2:5">
      <c r="B73" s="75"/>
      <c r="C73" s="74" t="s">
        <v>208</v>
      </c>
      <c r="D73" s="77"/>
      <c r="E73" s="77"/>
    </row>
    <row r="74" spans="2:5" ht="12.75" customHeight="1">
      <c r="B74" s="75"/>
      <c r="C74" s="74" t="s">
        <v>338</v>
      </c>
      <c r="D74" s="77"/>
      <c r="E74" s="77"/>
    </row>
    <row r="75" spans="2:5" ht="16.5" customHeight="1">
      <c r="B75" s="75"/>
      <c r="C75" s="74" t="s">
        <v>339</v>
      </c>
      <c r="D75" s="77"/>
      <c r="E75" s="77"/>
    </row>
    <row r="76" spans="2:5" ht="8.25" customHeight="1">
      <c r="B76" s="75"/>
      <c r="C76" s="74" t="s">
        <v>340</v>
      </c>
      <c r="D76" s="77"/>
      <c r="E76" s="77"/>
    </row>
    <row r="77" spans="2:5">
      <c r="B77" s="75"/>
      <c r="C77" s="74" t="s">
        <v>103</v>
      </c>
      <c r="D77" s="77"/>
      <c r="E77" s="77"/>
    </row>
    <row r="78" spans="2:5" ht="20.25" customHeight="1" thickBot="1">
      <c r="B78" s="75"/>
      <c r="C78" s="146" t="s">
        <v>211</v>
      </c>
      <c r="D78" s="77"/>
      <c r="E78" s="77"/>
    </row>
    <row r="79" spans="2:5" ht="13.5" thickBot="1">
      <c r="C79" s="146" t="s">
        <v>16</v>
      </c>
      <c r="E79" s="144"/>
    </row>
    <row r="80" spans="2:5" ht="12.75" customHeight="1" thickBot="1">
      <c r="C80" s="153" t="s">
        <v>171</v>
      </c>
      <c r="E80" s="77"/>
    </row>
    <row r="81" spans="3:5" ht="12.75" customHeight="1"/>
    <row r="82" spans="3:5" ht="13.5" thickBot="1"/>
    <row r="83" spans="3:5" ht="13.5" thickBot="1">
      <c r="C83" s="154" t="s">
        <v>172</v>
      </c>
      <c r="D83" s="156"/>
      <c r="E83" s="156"/>
    </row>
    <row r="84" spans="3:5" ht="13.5" thickBot="1">
      <c r="C84" s="154" t="s">
        <v>173</v>
      </c>
      <c r="D84" s="156"/>
      <c r="E84" s="156"/>
    </row>
    <row r="85" spans="3:5" ht="13.5" thickBot="1">
      <c r="C85" s="154" t="s">
        <v>174</v>
      </c>
      <c r="D85" s="156"/>
      <c r="E85" s="156"/>
    </row>
    <row r="86" spans="3:5" ht="13.5" thickBot="1">
      <c r="C86" s="154" t="s">
        <v>175</v>
      </c>
      <c r="D86" s="156"/>
      <c r="E86" s="156"/>
    </row>
    <row r="87" spans="3:5" ht="13.5" thickBot="1">
      <c r="C87" s="154" t="s">
        <v>341</v>
      </c>
      <c r="D87" s="156"/>
      <c r="E87" s="156"/>
    </row>
    <row r="88" spans="3:5" ht="13.5" thickBot="1">
      <c r="C88" s="154" t="s">
        <v>176</v>
      </c>
      <c r="D88" s="156"/>
      <c r="E88" s="156"/>
    </row>
  </sheetData>
  <mergeCells count="5">
    <mergeCell ref="B6:E6"/>
    <mergeCell ref="B3:D3"/>
    <mergeCell ref="B4:D4"/>
    <mergeCell ref="B5:D5"/>
    <mergeCell ref="E3:E5"/>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B62E8-CBF6-4824-B6D3-C5729A24208B}">
  <sheetPr codeName="Sheet9">
    <tabColor rgb="FFFFFF00"/>
  </sheetPr>
  <dimension ref="B1:G36"/>
  <sheetViews>
    <sheetView workbookViewId="0">
      <selection activeCell="D78" sqref="D78"/>
    </sheetView>
  </sheetViews>
  <sheetFormatPr baseColWidth="10" defaultColWidth="9.33203125" defaultRowHeight="12.75"/>
  <cols>
    <col min="2" max="2" width="31.1640625" customWidth="1"/>
    <col min="3" max="3" width="27.5" customWidth="1"/>
    <col min="4" max="4" width="18.6640625" customWidth="1"/>
    <col min="5" max="5" width="17.5" customWidth="1"/>
    <col min="6" max="6" width="19.83203125" customWidth="1"/>
    <col min="7" max="7" width="19.5" customWidth="1"/>
  </cols>
  <sheetData>
    <row r="1" spans="2:7" ht="13.5" thickBot="1"/>
    <row r="2" spans="2:7" ht="17.25" customHeight="1" thickBot="1">
      <c r="B2" s="373" t="s">
        <v>108</v>
      </c>
      <c r="C2" s="374"/>
      <c r="D2" s="374"/>
      <c r="E2" s="374"/>
      <c r="F2" s="375"/>
      <c r="G2" s="409"/>
    </row>
    <row r="3" spans="2:7" ht="21" customHeight="1" thickBot="1">
      <c r="B3" s="373" t="s">
        <v>109</v>
      </c>
      <c r="C3" s="374"/>
      <c r="D3" s="374"/>
      <c r="E3" s="374"/>
      <c r="F3" s="375"/>
      <c r="G3" s="410"/>
    </row>
    <row r="4" spans="2:7" ht="16.5" customHeight="1" thickBot="1">
      <c r="B4" s="373" t="s">
        <v>342</v>
      </c>
      <c r="C4" s="374"/>
      <c r="D4" s="374"/>
      <c r="E4" s="374"/>
      <c r="F4" s="375"/>
      <c r="G4" s="410"/>
    </row>
    <row r="5" spans="2:7" ht="36.75" customHeight="1" thickBot="1">
      <c r="B5" s="428" t="s">
        <v>343</v>
      </c>
      <c r="C5" s="429"/>
      <c r="D5" s="429"/>
      <c r="E5" s="429"/>
      <c r="F5" s="430"/>
      <c r="G5" s="411"/>
    </row>
    <row r="6" spans="2:7" ht="14.25" customHeight="1">
      <c r="B6" s="454" t="s">
        <v>344</v>
      </c>
      <c r="C6" s="455"/>
      <c r="D6" s="455"/>
      <c r="E6" s="455"/>
      <c r="F6" s="455"/>
      <c r="G6" s="456"/>
    </row>
    <row r="7" spans="2:7" ht="14.45" customHeight="1">
      <c r="B7" s="457" t="s">
        <v>345</v>
      </c>
      <c r="C7" s="458"/>
      <c r="D7" s="458"/>
      <c r="E7" s="459"/>
      <c r="F7" s="457" t="s">
        <v>218</v>
      </c>
      <c r="G7" s="459"/>
    </row>
    <row r="8" spans="2:7" ht="14.45" customHeight="1">
      <c r="B8" s="460" t="s">
        <v>346</v>
      </c>
      <c r="C8" s="461"/>
      <c r="D8" s="462"/>
      <c r="E8" s="1" t="s">
        <v>347</v>
      </c>
      <c r="F8" s="460" t="s">
        <v>348</v>
      </c>
      <c r="G8" s="462"/>
    </row>
    <row r="9" spans="2:7" ht="21" customHeight="1">
      <c r="B9" s="463" t="s">
        <v>219</v>
      </c>
      <c r="C9" s="464"/>
      <c r="D9" s="465"/>
      <c r="E9" s="19" t="s">
        <v>349</v>
      </c>
      <c r="F9" s="466">
        <v>1</v>
      </c>
      <c r="G9" s="467"/>
    </row>
    <row r="10" spans="2:7" ht="15.75" customHeight="1">
      <c r="B10" s="3" t="s">
        <v>350</v>
      </c>
      <c r="C10" s="468" t="s">
        <v>351</v>
      </c>
      <c r="D10" s="469"/>
      <c r="E10" s="3" t="s">
        <v>352</v>
      </c>
      <c r="F10" s="3" t="s">
        <v>353</v>
      </c>
      <c r="G10" s="4" t="s">
        <v>354</v>
      </c>
    </row>
    <row r="11" spans="2:7" ht="14.45" customHeight="1">
      <c r="B11" s="431" t="s">
        <v>355</v>
      </c>
      <c r="C11" s="432"/>
      <c r="D11" s="432"/>
      <c r="E11" s="432"/>
      <c r="F11" s="432"/>
      <c r="G11" s="433"/>
    </row>
    <row r="12" spans="2:7" ht="14.45" customHeight="1">
      <c r="B12" s="442" t="s">
        <v>356</v>
      </c>
      <c r="C12" s="443"/>
      <c r="D12" s="5" t="s">
        <v>357</v>
      </c>
      <c r="E12" s="5" t="s">
        <v>358</v>
      </c>
      <c r="F12" s="5" t="s">
        <v>359</v>
      </c>
      <c r="G12" s="6" t="s">
        <v>360</v>
      </c>
    </row>
    <row r="13" spans="2:7" ht="14.25" customHeight="1">
      <c r="B13" s="445" t="s">
        <v>361</v>
      </c>
      <c r="C13" s="446"/>
      <c r="D13" s="8" t="s">
        <v>362</v>
      </c>
      <c r="E13" s="9">
        <v>0.03</v>
      </c>
      <c r="F13" s="10">
        <f>G28</f>
        <v>8000</v>
      </c>
      <c r="G13" s="17">
        <f>F13*E13</f>
        <v>240</v>
      </c>
    </row>
    <row r="14" spans="2:7" ht="14.25" customHeight="1">
      <c r="B14" s="439" t="s">
        <v>363</v>
      </c>
      <c r="C14" s="440"/>
      <c r="D14" s="440"/>
      <c r="E14" s="440"/>
      <c r="F14" s="441"/>
      <c r="G14" s="17">
        <f>G13</f>
        <v>240</v>
      </c>
    </row>
    <row r="15" spans="2:7" ht="14.45" customHeight="1">
      <c r="B15" s="431" t="s">
        <v>364</v>
      </c>
      <c r="C15" s="432"/>
      <c r="D15" s="432"/>
      <c r="E15" s="432"/>
      <c r="F15" s="432"/>
      <c r="G15" s="433"/>
    </row>
    <row r="16" spans="2:7" ht="14.25" customHeight="1">
      <c r="B16" s="442" t="s">
        <v>356</v>
      </c>
      <c r="C16" s="443"/>
      <c r="D16" s="5" t="s">
        <v>357</v>
      </c>
      <c r="E16" s="5" t="s">
        <v>365</v>
      </c>
      <c r="F16" s="5" t="s">
        <v>359</v>
      </c>
      <c r="G16" s="6" t="s">
        <v>360</v>
      </c>
    </row>
    <row r="17" spans="2:7" ht="14.25" customHeight="1">
      <c r="B17" s="449" t="s">
        <v>366</v>
      </c>
      <c r="C17" s="436"/>
      <c r="D17" s="8" t="s">
        <v>367</v>
      </c>
      <c r="E17" s="13">
        <v>0.05</v>
      </c>
      <c r="F17" s="10">
        <v>5800</v>
      </c>
      <c r="G17" s="17">
        <f>E17*F17</f>
        <v>290</v>
      </c>
    </row>
    <row r="18" spans="2:7" ht="14.25" customHeight="1">
      <c r="B18" s="449" t="s">
        <v>368</v>
      </c>
      <c r="C18" s="436"/>
      <c r="D18" s="8" t="s">
        <v>369</v>
      </c>
      <c r="E18" s="13">
        <v>1E-3</v>
      </c>
      <c r="F18" s="10">
        <v>20000</v>
      </c>
      <c r="G18" s="17">
        <f>E18*F18</f>
        <v>20</v>
      </c>
    </row>
    <row r="19" spans="2:7" ht="14.25" customHeight="1">
      <c r="B19" s="439" t="s">
        <v>363</v>
      </c>
      <c r="C19" s="440"/>
      <c r="D19" s="440"/>
      <c r="E19" s="440"/>
      <c r="F19" s="450"/>
      <c r="G19" s="17">
        <f>G17+G18</f>
        <v>310</v>
      </c>
    </row>
    <row r="20" spans="2:7" ht="14.45" customHeight="1">
      <c r="B20" s="431" t="s">
        <v>370</v>
      </c>
      <c r="C20" s="432"/>
      <c r="D20" s="432"/>
      <c r="E20" s="432"/>
      <c r="F20" s="451"/>
      <c r="G20" s="452"/>
    </row>
    <row r="21" spans="2:7" ht="14.25" customHeight="1">
      <c r="B21" s="442" t="s">
        <v>356</v>
      </c>
      <c r="C21" s="443"/>
      <c r="D21" s="5" t="s">
        <v>357</v>
      </c>
      <c r="E21" s="5" t="s">
        <v>358</v>
      </c>
      <c r="F21" s="5" t="s">
        <v>359</v>
      </c>
      <c r="G21" s="6" t="s">
        <v>360</v>
      </c>
    </row>
    <row r="22" spans="2:7" ht="14.45" customHeight="1">
      <c r="B22" s="453" t="s">
        <v>371</v>
      </c>
      <c r="C22" s="446"/>
      <c r="D22" s="8" t="s">
        <v>372</v>
      </c>
      <c r="E22" s="13">
        <v>0.05</v>
      </c>
      <c r="F22" s="10">
        <v>7000</v>
      </c>
      <c r="G22" s="17">
        <f>E22*F22</f>
        <v>350</v>
      </c>
    </row>
    <row r="23" spans="2:7" ht="14.25" customHeight="1">
      <c r="B23" s="434"/>
      <c r="C23" s="436"/>
      <c r="D23" s="12"/>
      <c r="E23" s="12"/>
      <c r="F23" s="12"/>
      <c r="G23" s="17"/>
    </row>
    <row r="24" spans="2:7" ht="14.45" customHeight="1">
      <c r="B24" s="439" t="s">
        <v>363</v>
      </c>
      <c r="C24" s="440"/>
      <c r="D24" s="440"/>
      <c r="E24" s="440"/>
      <c r="F24" s="441"/>
      <c r="G24" s="17">
        <f>G22</f>
        <v>350</v>
      </c>
    </row>
    <row r="25" spans="2:7" ht="14.25" customHeight="1">
      <c r="B25" s="431" t="s">
        <v>373</v>
      </c>
      <c r="C25" s="432"/>
      <c r="D25" s="432"/>
      <c r="E25" s="432"/>
      <c r="F25" s="432"/>
      <c r="G25" s="433"/>
    </row>
    <row r="26" spans="2:7" ht="14.45" customHeight="1">
      <c r="B26" s="442" t="s">
        <v>374</v>
      </c>
      <c r="C26" s="443"/>
      <c r="D26" s="444" t="s">
        <v>375</v>
      </c>
      <c r="E26" s="443"/>
      <c r="F26" s="5" t="s">
        <v>376</v>
      </c>
      <c r="G26" s="6" t="s">
        <v>377</v>
      </c>
    </row>
    <row r="27" spans="2:7" ht="14.25" customHeight="1">
      <c r="B27" s="445" t="s">
        <v>378</v>
      </c>
      <c r="C27" s="446"/>
      <c r="D27" s="447">
        <v>800000</v>
      </c>
      <c r="E27" s="448"/>
      <c r="F27" s="13">
        <v>0.01</v>
      </c>
      <c r="G27" s="17">
        <f>D27*F27</f>
        <v>8000</v>
      </c>
    </row>
    <row r="28" spans="2:7" ht="14.45" customHeight="1">
      <c r="B28" s="60"/>
      <c r="C28" s="61"/>
      <c r="D28" s="61"/>
      <c r="E28" s="437" t="s">
        <v>379</v>
      </c>
      <c r="F28" s="438"/>
      <c r="G28" s="17">
        <f>G27</f>
        <v>8000</v>
      </c>
    </row>
    <row r="29" spans="2:7" ht="14.25" customHeight="1">
      <c r="B29" s="51"/>
      <c r="C29" s="52"/>
      <c r="D29" s="52"/>
      <c r="E29" s="51"/>
      <c r="F29" s="51" t="s">
        <v>380</v>
      </c>
      <c r="G29" s="18">
        <f>G28+G24+G19+G14</f>
        <v>8900</v>
      </c>
    </row>
    <row r="30" spans="2:7" ht="14.45" customHeight="1">
      <c r="B30" s="431" t="s">
        <v>381</v>
      </c>
      <c r="C30" s="432"/>
      <c r="D30" s="432"/>
      <c r="E30" s="432"/>
      <c r="F30" s="432"/>
      <c r="G30" s="433"/>
    </row>
    <row r="31" spans="2:7" ht="14.25" customHeight="1">
      <c r="B31" s="434"/>
      <c r="C31" s="435"/>
      <c r="D31" s="435"/>
      <c r="E31" s="435"/>
      <c r="F31" s="435"/>
      <c r="G31" s="436"/>
    </row>
    <row r="32" spans="2:7" ht="14.45" customHeight="1" thickBot="1">
      <c r="B32" s="51" t="s">
        <v>382</v>
      </c>
      <c r="C32" s="52"/>
      <c r="D32" s="52"/>
      <c r="E32" s="52"/>
      <c r="F32" s="52"/>
      <c r="G32" s="53"/>
    </row>
    <row r="33" spans="2:7" ht="61.7" customHeight="1" thickBot="1">
      <c r="B33" s="412"/>
      <c r="C33" s="413"/>
      <c r="D33" s="414"/>
      <c r="E33" s="415"/>
      <c r="F33" s="416"/>
      <c r="G33" s="417"/>
    </row>
    <row r="34" spans="2:7" ht="13.5" thickBot="1">
      <c r="B34" s="424" t="s">
        <v>383</v>
      </c>
      <c r="C34" s="425"/>
      <c r="D34" s="425"/>
      <c r="E34" s="418"/>
      <c r="F34" s="419"/>
      <c r="G34" s="420"/>
    </row>
    <row r="35" spans="2:7" ht="13.5" thickBot="1">
      <c r="B35" s="426" t="s">
        <v>384</v>
      </c>
      <c r="C35" s="427"/>
      <c r="D35" s="427"/>
      <c r="E35" s="418"/>
      <c r="F35" s="419"/>
      <c r="G35" s="420"/>
    </row>
    <row r="36" spans="2:7" ht="13.5" thickBot="1">
      <c r="B36" s="55"/>
      <c r="C36" s="55"/>
      <c r="D36" s="55"/>
      <c r="E36" s="421"/>
      <c r="F36" s="422"/>
      <c r="G36" s="423"/>
    </row>
  </sheetData>
  <mergeCells count="39">
    <mergeCell ref="B6:G6"/>
    <mergeCell ref="B7:E7"/>
    <mergeCell ref="F7:G7"/>
    <mergeCell ref="B16:C16"/>
    <mergeCell ref="B8:D8"/>
    <mergeCell ref="F8:G8"/>
    <mergeCell ref="B9:D9"/>
    <mergeCell ref="F9:G9"/>
    <mergeCell ref="C10:D10"/>
    <mergeCell ref="B11:G11"/>
    <mergeCell ref="B12:C12"/>
    <mergeCell ref="B13:C13"/>
    <mergeCell ref="B14:F14"/>
    <mergeCell ref="B15:G15"/>
    <mergeCell ref="D26:E26"/>
    <mergeCell ref="B27:C27"/>
    <mergeCell ref="D27:E27"/>
    <mergeCell ref="B17:C17"/>
    <mergeCell ref="B18:C18"/>
    <mergeCell ref="B19:F19"/>
    <mergeCell ref="B20:G20"/>
    <mergeCell ref="B21:C21"/>
    <mergeCell ref="B22:C22"/>
    <mergeCell ref="B33:D33"/>
    <mergeCell ref="E33:G36"/>
    <mergeCell ref="B34:D34"/>
    <mergeCell ref="B35:D35"/>
    <mergeCell ref="B2:F2"/>
    <mergeCell ref="B4:F4"/>
    <mergeCell ref="B5:F5"/>
    <mergeCell ref="G2:G5"/>
    <mergeCell ref="B3:F3"/>
    <mergeCell ref="B30:G30"/>
    <mergeCell ref="B31:G31"/>
    <mergeCell ref="E28:F28"/>
    <mergeCell ref="B23:C23"/>
    <mergeCell ref="B24:F24"/>
    <mergeCell ref="B25:G25"/>
    <mergeCell ref="B26:C26"/>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C1CEC5-0072-4012-83CE-2FF0C4B45824}">
  <sheetPr codeName="Sheet10">
    <tabColor rgb="FFFFFF00"/>
  </sheetPr>
  <dimension ref="B1:G42"/>
  <sheetViews>
    <sheetView topLeftCell="A19" workbookViewId="0">
      <selection activeCell="D78" sqref="D78"/>
    </sheetView>
  </sheetViews>
  <sheetFormatPr baseColWidth="10" defaultColWidth="9.33203125" defaultRowHeight="12.75"/>
  <cols>
    <col min="2" max="2" width="31.1640625" customWidth="1"/>
    <col min="3" max="3" width="24.83203125" customWidth="1"/>
    <col min="4" max="4" width="18.6640625" customWidth="1"/>
    <col min="5" max="5" width="17.5" customWidth="1"/>
    <col min="6" max="6" width="19.83203125" customWidth="1"/>
    <col min="7" max="7" width="21.5" customWidth="1"/>
  </cols>
  <sheetData>
    <row r="1" spans="2:7" ht="13.5" thickBot="1"/>
    <row r="2" spans="2:7" ht="14.25" customHeight="1" thickBot="1">
      <c r="B2" s="373" t="s">
        <v>108</v>
      </c>
      <c r="C2" s="374"/>
      <c r="D2" s="374"/>
      <c r="E2" s="374"/>
      <c r="F2" s="374"/>
      <c r="G2" s="470"/>
    </row>
    <row r="3" spans="2:7" ht="18.75" customHeight="1" thickBot="1">
      <c r="B3" s="373" t="s">
        <v>109</v>
      </c>
      <c r="C3" s="374"/>
      <c r="D3" s="374"/>
      <c r="E3" s="374"/>
      <c r="F3" s="374"/>
      <c r="G3" s="471"/>
    </row>
    <row r="4" spans="2:7" ht="14.25" customHeight="1" thickBot="1">
      <c r="B4" s="373" t="s">
        <v>342</v>
      </c>
      <c r="C4" s="374"/>
      <c r="D4" s="374"/>
      <c r="E4" s="374"/>
      <c r="F4" s="374"/>
      <c r="G4" s="471"/>
    </row>
    <row r="5" spans="2:7" ht="14.45" customHeight="1" thickBot="1">
      <c r="B5" s="48"/>
      <c r="C5" s="48"/>
      <c r="D5" s="48"/>
      <c r="E5" s="48"/>
      <c r="F5" s="48"/>
      <c r="G5" s="471"/>
    </row>
    <row r="6" spans="2:7" ht="26.25" customHeight="1" thickBot="1">
      <c r="B6" s="428" t="s">
        <v>343</v>
      </c>
      <c r="C6" s="429"/>
      <c r="D6" s="429"/>
      <c r="E6" s="429"/>
      <c r="F6" s="430"/>
      <c r="G6" s="472"/>
    </row>
    <row r="7" spans="2:7" ht="17.25" customHeight="1">
      <c r="B7" s="454" t="s">
        <v>344</v>
      </c>
      <c r="C7" s="455"/>
      <c r="D7" s="455"/>
      <c r="E7" s="455"/>
      <c r="F7" s="455"/>
      <c r="G7" s="455"/>
    </row>
    <row r="8" spans="2:7" ht="15.75" customHeight="1">
      <c r="B8" s="457" t="s">
        <v>345</v>
      </c>
      <c r="C8" s="458"/>
      <c r="D8" s="458"/>
      <c r="E8" s="459"/>
      <c r="F8" s="297" t="s">
        <v>221</v>
      </c>
      <c r="G8" s="4"/>
    </row>
    <row r="9" spans="2:7" ht="14.45" customHeight="1">
      <c r="B9" s="460" t="s">
        <v>346</v>
      </c>
      <c r="C9" s="461"/>
      <c r="D9" s="462"/>
      <c r="E9" s="1" t="s">
        <v>347</v>
      </c>
      <c r="F9" s="38" t="s">
        <v>348</v>
      </c>
      <c r="G9" s="4" t="s">
        <v>354</v>
      </c>
    </row>
    <row r="10" spans="2:7" ht="19.5" customHeight="1">
      <c r="B10" s="463" t="s">
        <v>222</v>
      </c>
      <c r="C10" s="464"/>
      <c r="D10" s="465"/>
      <c r="E10" s="19" t="s">
        <v>205</v>
      </c>
      <c r="F10" s="47">
        <v>1</v>
      </c>
      <c r="G10" s="47"/>
    </row>
    <row r="11" spans="2:7" ht="14.25" customHeight="1">
      <c r="B11" s="3" t="s">
        <v>350</v>
      </c>
      <c r="C11" s="468" t="s">
        <v>351</v>
      </c>
      <c r="D11" s="469"/>
      <c r="E11" s="3" t="s">
        <v>352</v>
      </c>
      <c r="F11" s="3" t="s">
        <v>353</v>
      </c>
      <c r="G11" s="41"/>
    </row>
    <row r="12" spans="2:7" ht="14.45" customHeight="1">
      <c r="B12" s="39" t="s">
        <v>355</v>
      </c>
      <c r="C12" s="40"/>
      <c r="D12" s="40"/>
      <c r="E12" s="40"/>
      <c r="F12" s="40"/>
      <c r="G12" s="41"/>
    </row>
    <row r="13" spans="2:7" ht="14.25" customHeight="1">
      <c r="B13" s="442" t="s">
        <v>356</v>
      </c>
      <c r="C13" s="443"/>
      <c r="D13" s="5" t="s">
        <v>357</v>
      </c>
      <c r="E13" s="5" t="s">
        <v>358</v>
      </c>
      <c r="F13" s="5" t="s">
        <v>359</v>
      </c>
      <c r="G13" s="6" t="s">
        <v>360</v>
      </c>
    </row>
    <row r="14" spans="2:7" ht="14.25" customHeight="1">
      <c r="B14" s="445" t="s">
        <v>361</v>
      </c>
      <c r="C14" s="446"/>
      <c r="D14" s="8" t="s">
        <v>362</v>
      </c>
      <c r="E14" s="9">
        <v>0.03</v>
      </c>
      <c r="F14" s="10">
        <f>G35</f>
        <v>400000</v>
      </c>
      <c r="G14" s="17">
        <f>F14*E14</f>
        <v>12000</v>
      </c>
    </row>
    <row r="15" spans="2:7" ht="14.25" customHeight="1">
      <c r="B15" s="439" t="s">
        <v>363</v>
      </c>
      <c r="C15" s="440"/>
      <c r="D15" s="440"/>
      <c r="E15" s="440"/>
      <c r="F15" s="441"/>
      <c r="G15" s="10">
        <f>G14</f>
        <v>12000</v>
      </c>
    </row>
    <row r="16" spans="2:7" ht="14.25" customHeight="1">
      <c r="B16" s="39" t="s">
        <v>364</v>
      </c>
      <c r="C16" s="40"/>
      <c r="D16" s="40"/>
      <c r="E16" s="40"/>
      <c r="F16" s="40"/>
      <c r="G16" s="6"/>
    </row>
    <row r="17" spans="2:7" ht="14.25" customHeight="1">
      <c r="B17" s="442" t="s">
        <v>356</v>
      </c>
      <c r="C17" s="443"/>
      <c r="D17" s="5" t="s">
        <v>357</v>
      </c>
      <c r="E17" s="5" t="s">
        <v>365</v>
      </c>
      <c r="F17" s="5" t="s">
        <v>359</v>
      </c>
      <c r="G17" s="6" t="s">
        <v>360</v>
      </c>
    </row>
    <row r="18" spans="2:7" ht="14.45" customHeight="1">
      <c r="B18" s="434" t="s">
        <v>385</v>
      </c>
      <c r="C18" s="436"/>
      <c r="D18" s="56" t="s">
        <v>386</v>
      </c>
      <c r="E18" s="57">
        <v>2.34</v>
      </c>
      <c r="F18" s="58">
        <v>80000</v>
      </c>
      <c r="G18" s="58">
        <f>E18*F18</f>
        <v>187200</v>
      </c>
    </row>
    <row r="19" spans="2:7" ht="14.25" customHeight="1">
      <c r="B19" s="434" t="s">
        <v>387</v>
      </c>
      <c r="C19" s="436"/>
      <c r="D19" s="56" t="s">
        <v>388</v>
      </c>
      <c r="E19" s="57">
        <v>6</v>
      </c>
      <c r="F19" s="58">
        <v>2000</v>
      </c>
      <c r="G19" s="58">
        <f t="shared" ref="G19:G25" si="0">E19*F19</f>
        <v>12000</v>
      </c>
    </row>
    <row r="20" spans="2:7" ht="14.45" customHeight="1">
      <c r="B20" s="434" t="s">
        <v>389</v>
      </c>
      <c r="C20" s="436"/>
      <c r="D20" s="56" t="s">
        <v>388</v>
      </c>
      <c r="E20" s="57">
        <v>28</v>
      </c>
      <c r="F20" s="58">
        <v>900</v>
      </c>
      <c r="G20" s="58">
        <f t="shared" si="0"/>
        <v>25200</v>
      </c>
    </row>
    <row r="21" spans="2:7" ht="14.25" customHeight="1">
      <c r="B21" s="434" t="s">
        <v>390</v>
      </c>
      <c r="C21" s="436"/>
      <c r="D21" s="56" t="s">
        <v>388</v>
      </c>
      <c r="E21" s="59">
        <v>2</v>
      </c>
      <c r="F21" s="58">
        <v>9000</v>
      </c>
      <c r="G21" s="58">
        <f t="shared" si="0"/>
        <v>18000</v>
      </c>
    </row>
    <row r="22" spans="2:7" ht="14.45" customHeight="1">
      <c r="B22" s="434" t="s">
        <v>391</v>
      </c>
      <c r="C22" s="436"/>
      <c r="D22" s="56" t="s">
        <v>392</v>
      </c>
      <c r="E22" s="57">
        <v>4</v>
      </c>
      <c r="F22" s="58">
        <v>5800</v>
      </c>
      <c r="G22" s="58">
        <f t="shared" si="0"/>
        <v>23200</v>
      </c>
    </row>
    <row r="23" spans="2:7" ht="14.25" customHeight="1">
      <c r="B23" s="434" t="s">
        <v>393</v>
      </c>
      <c r="C23" s="436"/>
      <c r="D23" s="56" t="s">
        <v>388</v>
      </c>
      <c r="E23" s="57">
        <v>18.3</v>
      </c>
      <c r="F23" s="58">
        <v>40000</v>
      </c>
      <c r="G23" s="58">
        <f t="shared" si="0"/>
        <v>732000</v>
      </c>
    </row>
    <row r="24" spans="2:7" ht="14.45" customHeight="1">
      <c r="B24" s="434" t="s">
        <v>394</v>
      </c>
      <c r="C24" s="436"/>
      <c r="D24" s="56" t="s">
        <v>395</v>
      </c>
      <c r="E24" s="57">
        <v>19.2</v>
      </c>
      <c r="F24" s="58">
        <v>25000</v>
      </c>
      <c r="G24" s="58">
        <f t="shared" si="0"/>
        <v>480000</v>
      </c>
    </row>
    <row r="25" spans="2:7" ht="14.25" customHeight="1">
      <c r="B25" s="434" t="s">
        <v>396</v>
      </c>
      <c r="C25" s="436"/>
      <c r="D25" s="56" t="s">
        <v>388</v>
      </c>
      <c r="E25" s="57">
        <v>7.36</v>
      </c>
      <c r="F25" s="58">
        <v>25000</v>
      </c>
      <c r="G25" s="58">
        <f t="shared" si="0"/>
        <v>184000</v>
      </c>
    </row>
    <row r="26" spans="2:7" ht="14.25" customHeight="1">
      <c r="B26" s="44"/>
      <c r="C26" s="45"/>
      <c r="D26" s="45"/>
      <c r="E26" s="45"/>
      <c r="F26" s="44" t="s">
        <v>363</v>
      </c>
      <c r="G26" s="58">
        <f>SUM(G18:G25)</f>
        <v>1661600</v>
      </c>
    </row>
    <row r="27" spans="2:7" ht="14.45" customHeight="1">
      <c r="B27" s="39" t="s">
        <v>370</v>
      </c>
      <c r="C27" s="40"/>
      <c r="D27" s="40"/>
      <c r="E27" s="40"/>
      <c r="F27" s="5"/>
      <c r="G27" s="5"/>
    </row>
    <row r="28" spans="2:7" ht="14.25" customHeight="1">
      <c r="B28" s="442" t="s">
        <v>356</v>
      </c>
      <c r="C28" s="443"/>
      <c r="D28" s="5" t="s">
        <v>357</v>
      </c>
      <c r="E28" s="5" t="s">
        <v>358</v>
      </c>
      <c r="F28" s="5" t="s">
        <v>359</v>
      </c>
      <c r="G28" s="6" t="s">
        <v>360</v>
      </c>
    </row>
    <row r="29" spans="2:7" ht="14.45" customHeight="1">
      <c r="B29" s="453" t="s">
        <v>397</v>
      </c>
      <c r="C29" s="446"/>
      <c r="D29" s="8" t="s">
        <v>372</v>
      </c>
      <c r="E29" s="13">
        <v>80</v>
      </c>
      <c r="F29" s="10">
        <v>7000</v>
      </c>
      <c r="G29" s="58">
        <f>E29*F29</f>
        <v>560000</v>
      </c>
    </row>
    <row r="30" spans="2:7" ht="15.75" customHeight="1">
      <c r="B30" s="434"/>
      <c r="C30" s="436"/>
      <c r="D30" s="12"/>
      <c r="E30" s="12"/>
      <c r="F30" s="12"/>
      <c r="G30" s="58"/>
    </row>
    <row r="31" spans="2:7" ht="17.25" customHeight="1">
      <c r="B31" s="439" t="s">
        <v>363</v>
      </c>
      <c r="C31" s="440"/>
      <c r="D31" s="440"/>
      <c r="E31" s="440"/>
      <c r="F31" s="441"/>
      <c r="G31" s="58">
        <f>G29</f>
        <v>560000</v>
      </c>
    </row>
    <row r="32" spans="2:7">
      <c r="B32" s="39" t="s">
        <v>373</v>
      </c>
      <c r="C32" s="40"/>
      <c r="D32" s="40"/>
      <c r="E32" s="40"/>
      <c r="F32" s="40"/>
      <c r="G32" s="6"/>
    </row>
    <row r="33" spans="2:7">
      <c r="B33" s="442" t="s">
        <v>374</v>
      </c>
      <c r="C33" s="443"/>
      <c r="D33" s="442" t="s">
        <v>398</v>
      </c>
      <c r="E33" s="443"/>
      <c r="F33" s="5" t="s">
        <v>376</v>
      </c>
      <c r="G33" s="6" t="s">
        <v>377</v>
      </c>
    </row>
    <row r="34" spans="2:7" ht="15">
      <c r="B34" s="453" t="s">
        <v>399</v>
      </c>
      <c r="C34" s="446"/>
      <c r="D34" s="447">
        <v>200000</v>
      </c>
      <c r="E34" s="448"/>
      <c r="F34" s="13">
        <v>2</v>
      </c>
      <c r="G34" s="58">
        <f>D34*F34</f>
        <v>400000</v>
      </c>
    </row>
    <row r="35" spans="2:7" ht="13.5" thickBot="1">
      <c r="B35" s="44"/>
      <c r="C35" s="45"/>
      <c r="D35" s="45"/>
      <c r="E35" s="437" t="s">
        <v>400</v>
      </c>
      <c r="F35" s="438"/>
      <c r="G35" s="63">
        <f>G34</f>
        <v>400000</v>
      </c>
    </row>
    <row r="36" spans="2:7" ht="13.5" thickBot="1">
      <c r="B36" s="51"/>
      <c r="C36" s="52"/>
      <c r="D36" s="52"/>
      <c r="E36" s="51"/>
      <c r="F36" s="51" t="s">
        <v>380</v>
      </c>
      <c r="G36" s="65">
        <f>G15+G26+G31+G35</f>
        <v>2633600</v>
      </c>
    </row>
    <row r="37" spans="2:7" ht="13.5" thickBot="1">
      <c r="B37" s="49" t="s">
        <v>381</v>
      </c>
      <c r="C37" s="50"/>
      <c r="D37" s="50"/>
      <c r="E37" s="50"/>
      <c r="F37" s="50"/>
      <c r="G37" s="64"/>
    </row>
    <row r="38" spans="2:7" ht="13.5" thickBot="1">
      <c r="B38" s="54" t="s">
        <v>382</v>
      </c>
      <c r="C38" s="55"/>
      <c r="D38" s="55"/>
      <c r="E38" s="55"/>
      <c r="F38" s="55"/>
      <c r="G38" s="55"/>
    </row>
    <row r="39" spans="2:7" ht="42" customHeight="1" thickBot="1">
      <c r="B39" s="412"/>
      <c r="C39" s="413"/>
      <c r="D39" s="414"/>
      <c r="E39" s="415"/>
      <c r="F39" s="416"/>
      <c r="G39" s="417"/>
    </row>
    <row r="40" spans="2:7" ht="13.5" thickBot="1">
      <c r="B40" s="424" t="s">
        <v>383</v>
      </c>
      <c r="C40" s="425"/>
      <c r="D40" s="425"/>
      <c r="E40" s="418"/>
      <c r="F40" s="419"/>
      <c r="G40" s="420"/>
    </row>
    <row r="41" spans="2:7" ht="13.5" thickBot="1">
      <c r="B41" s="426" t="s">
        <v>384</v>
      </c>
      <c r="C41" s="427"/>
      <c r="D41" s="427"/>
      <c r="E41" s="418"/>
      <c r="F41" s="419"/>
      <c r="G41" s="420"/>
    </row>
    <row r="42" spans="2:7" ht="13.5" thickBot="1">
      <c r="B42" s="55"/>
      <c r="C42" s="55"/>
      <c r="D42" s="55"/>
      <c r="E42" s="421"/>
      <c r="F42" s="422"/>
      <c r="G42" s="423"/>
    </row>
  </sheetData>
  <mergeCells count="35">
    <mergeCell ref="G2:G6"/>
    <mergeCell ref="B7:G7"/>
    <mergeCell ref="B15:F15"/>
    <mergeCell ref="B9:D9"/>
    <mergeCell ref="B10:D10"/>
    <mergeCell ref="C11:D11"/>
    <mergeCell ref="B2:F2"/>
    <mergeCell ref="B3:F3"/>
    <mergeCell ref="B4:F4"/>
    <mergeCell ref="B6:F6"/>
    <mergeCell ref="B8:E8"/>
    <mergeCell ref="B14:C14"/>
    <mergeCell ref="B13:C13"/>
    <mergeCell ref="B17:C17"/>
    <mergeCell ref="B30:C30"/>
    <mergeCell ref="B33:C33"/>
    <mergeCell ref="D33:E33"/>
    <mergeCell ref="B34:C34"/>
    <mergeCell ref="B25:C25"/>
    <mergeCell ref="B31:F31"/>
    <mergeCell ref="B18:C18"/>
    <mergeCell ref="B19:C19"/>
    <mergeCell ref="B20:C20"/>
    <mergeCell ref="B21:C21"/>
    <mergeCell ref="B22:C22"/>
    <mergeCell ref="B23:C23"/>
    <mergeCell ref="B24:C24"/>
    <mergeCell ref="B41:D41"/>
    <mergeCell ref="E39:G42"/>
    <mergeCell ref="B39:D39"/>
    <mergeCell ref="B28:C28"/>
    <mergeCell ref="B29:C29"/>
    <mergeCell ref="D34:E34"/>
    <mergeCell ref="B40:D40"/>
    <mergeCell ref="E35:F35"/>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11">
    <tabColor rgb="FFFFFF00"/>
  </sheetPr>
  <dimension ref="B1:G41"/>
  <sheetViews>
    <sheetView topLeftCell="A7"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36.75" customHeight="1" thickBot="1">
      <c r="B1" s="473"/>
      <c r="C1" s="474"/>
      <c r="D1" s="474"/>
      <c r="E1" s="474"/>
      <c r="F1" s="474"/>
      <c r="G1" s="475"/>
    </row>
    <row r="2" spans="2:7" ht="17.25" customHeight="1" thickBot="1">
      <c r="B2" s="373" t="s">
        <v>108</v>
      </c>
      <c r="C2" s="374"/>
      <c r="D2" s="374"/>
      <c r="E2" s="374"/>
      <c r="F2" s="374"/>
      <c r="G2" s="470"/>
    </row>
    <row r="3" spans="2:7" ht="15" customHeight="1" thickBot="1">
      <c r="B3" s="373" t="s">
        <v>109</v>
      </c>
      <c r="C3" s="374"/>
      <c r="D3" s="374"/>
      <c r="E3" s="374"/>
      <c r="F3" s="374"/>
      <c r="G3" s="471"/>
    </row>
    <row r="4" spans="2:7" ht="10.5" customHeight="1" thickBot="1">
      <c r="B4" s="373" t="s">
        <v>342</v>
      </c>
      <c r="C4" s="374"/>
      <c r="D4" s="374"/>
      <c r="E4" s="374"/>
      <c r="F4" s="374"/>
      <c r="G4" s="471"/>
    </row>
    <row r="5" spans="2:7" ht="10.5" customHeight="1" thickBot="1">
      <c r="B5" s="48"/>
      <c r="C5" s="48"/>
      <c r="D5" s="48"/>
      <c r="E5" s="48"/>
      <c r="F5" s="48"/>
      <c r="G5" s="471"/>
    </row>
    <row r="6" spans="2:7" ht="36.75" customHeight="1" thickBot="1">
      <c r="B6" s="428" t="s">
        <v>401</v>
      </c>
      <c r="C6" s="429"/>
      <c r="D6" s="429"/>
      <c r="E6" s="429"/>
      <c r="F6" s="430"/>
      <c r="G6" s="472"/>
    </row>
    <row r="7" spans="2:7" ht="14.25" customHeight="1">
      <c r="B7" s="457" t="s">
        <v>344</v>
      </c>
      <c r="C7" s="458"/>
      <c r="D7" s="458"/>
      <c r="E7" s="458"/>
      <c r="F7" s="458"/>
      <c r="G7" s="459"/>
    </row>
    <row r="8" spans="2:7" ht="14.45" customHeight="1">
      <c r="B8" s="457" t="s">
        <v>345</v>
      </c>
      <c r="C8" s="458"/>
      <c r="D8" s="458"/>
      <c r="E8" s="459"/>
      <c r="F8" s="457" t="s">
        <v>224</v>
      </c>
      <c r="G8" s="459"/>
    </row>
    <row r="9" spans="2:7" ht="14.45" customHeight="1">
      <c r="B9" s="460" t="s">
        <v>346</v>
      </c>
      <c r="C9" s="461"/>
      <c r="D9" s="462"/>
      <c r="E9" s="1" t="s">
        <v>347</v>
      </c>
      <c r="F9" s="460" t="s">
        <v>348</v>
      </c>
      <c r="G9" s="462"/>
    </row>
    <row r="10" spans="2:7" ht="31.7" customHeight="1">
      <c r="B10" s="463" t="s">
        <v>225</v>
      </c>
      <c r="C10" s="464"/>
      <c r="D10" s="465"/>
      <c r="E10" s="19" t="s">
        <v>205</v>
      </c>
      <c r="F10" s="466">
        <v>1</v>
      </c>
      <c r="G10" s="467"/>
    </row>
    <row r="11" spans="2:7" ht="15.75" customHeight="1">
      <c r="B11" s="3" t="s">
        <v>350</v>
      </c>
      <c r="C11" s="468" t="s">
        <v>351</v>
      </c>
      <c r="D11" s="469"/>
      <c r="E11" s="3" t="s">
        <v>352</v>
      </c>
      <c r="F11" s="3" t="s">
        <v>353</v>
      </c>
      <c r="G11" s="4" t="s">
        <v>354</v>
      </c>
    </row>
    <row r="12" spans="2:7" ht="14.45" customHeight="1">
      <c r="B12" s="431" t="s">
        <v>355</v>
      </c>
      <c r="C12" s="432"/>
      <c r="D12" s="432"/>
      <c r="E12" s="432"/>
      <c r="F12" s="432"/>
      <c r="G12" s="433"/>
    </row>
    <row r="13" spans="2:7" ht="14.45" customHeight="1">
      <c r="B13" s="442" t="s">
        <v>356</v>
      </c>
      <c r="C13" s="443"/>
      <c r="D13" s="5" t="s">
        <v>357</v>
      </c>
      <c r="E13" s="5" t="s">
        <v>358</v>
      </c>
      <c r="F13" s="5" t="s">
        <v>359</v>
      </c>
      <c r="G13" s="6" t="s">
        <v>360</v>
      </c>
    </row>
    <row r="14" spans="2:7" ht="14.45" customHeight="1">
      <c r="B14" s="445" t="s">
        <v>402</v>
      </c>
      <c r="C14" s="446"/>
      <c r="D14" s="8" t="s">
        <v>362</v>
      </c>
      <c r="E14" s="9">
        <v>0.03</v>
      </c>
      <c r="F14" s="10">
        <f>G32</f>
        <v>20000</v>
      </c>
      <c r="G14" s="26">
        <f>F14*E14</f>
        <v>600</v>
      </c>
    </row>
    <row r="15" spans="2:7" ht="14.25" customHeight="1">
      <c r="B15" s="46" t="s">
        <v>403</v>
      </c>
      <c r="C15" s="37"/>
      <c r="D15" s="8" t="s">
        <v>375</v>
      </c>
      <c r="E15" s="16">
        <v>8.0000000000000002E-3</v>
      </c>
      <c r="F15" s="10">
        <v>250000</v>
      </c>
      <c r="G15" s="26">
        <f>E15*F15</f>
        <v>2000</v>
      </c>
    </row>
    <row r="16" spans="2:7" ht="14.45" customHeight="1">
      <c r="B16" s="434" t="s">
        <v>404</v>
      </c>
      <c r="C16" s="436"/>
      <c r="D16" s="8" t="s">
        <v>375</v>
      </c>
      <c r="E16" s="16">
        <v>8.0000000000000002E-3</v>
      </c>
      <c r="F16" s="10">
        <v>120000</v>
      </c>
      <c r="G16" s="26">
        <f>E16*F16</f>
        <v>960</v>
      </c>
    </row>
    <row r="17" spans="2:7" ht="14.25" customHeight="1">
      <c r="B17" s="439" t="s">
        <v>363</v>
      </c>
      <c r="C17" s="440"/>
      <c r="D17" s="440"/>
      <c r="E17" s="440"/>
      <c r="F17" s="441"/>
      <c r="G17" s="26">
        <f>G14+G15+G16</f>
        <v>3560</v>
      </c>
    </row>
    <row r="18" spans="2:7" ht="14.45" customHeight="1">
      <c r="B18" s="431" t="s">
        <v>364</v>
      </c>
      <c r="C18" s="432"/>
      <c r="D18" s="432"/>
      <c r="E18" s="432"/>
      <c r="F18" s="432"/>
      <c r="G18" s="433"/>
    </row>
    <row r="19" spans="2:7" ht="14.25" customHeight="1">
      <c r="B19" s="442" t="s">
        <v>356</v>
      </c>
      <c r="C19" s="443"/>
      <c r="D19" s="5" t="s">
        <v>357</v>
      </c>
      <c r="E19" s="5" t="s">
        <v>365</v>
      </c>
      <c r="F19" s="5" t="s">
        <v>359</v>
      </c>
      <c r="G19" s="6" t="s">
        <v>360</v>
      </c>
    </row>
    <row r="20" spans="2:7" ht="14.25" customHeight="1">
      <c r="B20" s="434" t="s">
        <v>405</v>
      </c>
      <c r="C20" s="436"/>
      <c r="D20" s="8" t="s">
        <v>205</v>
      </c>
      <c r="E20" s="31">
        <v>1E-3</v>
      </c>
      <c r="F20" s="10">
        <v>12000</v>
      </c>
      <c r="G20" s="26">
        <f>E20*F20</f>
        <v>12</v>
      </c>
    </row>
    <row r="21" spans="2:7" ht="14.25" customHeight="1">
      <c r="B21" s="42" t="s">
        <v>406</v>
      </c>
      <c r="C21" s="43"/>
      <c r="D21" s="8" t="s">
        <v>205</v>
      </c>
      <c r="E21" s="31">
        <v>1E-3</v>
      </c>
      <c r="F21" s="10">
        <v>12000</v>
      </c>
      <c r="G21" s="26">
        <f t="shared" ref="G21:G22" si="0">E21*F21</f>
        <v>12</v>
      </c>
    </row>
    <row r="22" spans="2:7" ht="14.25" customHeight="1">
      <c r="B22" s="434" t="s">
        <v>407</v>
      </c>
      <c r="C22" s="436"/>
      <c r="D22" s="8" t="s">
        <v>205</v>
      </c>
      <c r="E22" s="31">
        <v>2E-3</v>
      </c>
      <c r="F22" s="10">
        <v>8000</v>
      </c>
      <c r="G22" s="26">
        <f t="shared" si="0"/>
        <v>16</v>
      </c>
    </row>
    <row r="23" spans="2:7" ht="14.25" customHeight="1">
      <c r="B23" s="439" t="s">
        <v>363</v>
      </c>
      <c r="C23" s="440"/>
      <c r="D23" s="440"/>
      <c r="E23" s="440"/>
      <c r="F23" s="450"/>
      <c r="G23" s="26">
        <f>G20+G21+G22</f>
        <v>40</v>
      </c>
    </row>
    <row r="24" spans="2:7" ht="14.45" customHeight="1">
      <c r="B24" s="431" t="s">
        <v>370</v>
      </c>
      <c r="C24" s="432"/>
      <c r="D24" s="432"/>
      <c r="E24" s="432"/>
      <c r="F24" s="451"/>
      <c r="G24" s="452"/>
    </row>
    <row r="25" spans="2:7" ht="14.25" customHeight="1">
      <c r="B25" s="442" t="s">
        <v>356</v>
      </c>
      <c r="C25" s="443"/>
      <c r="D25" s="5" t="s">
        <v>357</v>
      </c>
      <c r="E25" s="5" t="s">
        <v>358</v>
      </c>
      <c r="F25" s="5" t="s">
        <v>359</v>
      </c>
      <c r="G25" s="6" t="s">
        <v>360</v>
      </c>
    </row>
    <row r="26" spans="2:7" ht="14.45" customHeight="1">
      <c r="B26" s="453" t="s">
        <v>408</v>
      </c>
      <c r="C26" s="446"/>
      <c r="D26" s="8" t="s">
        <v>409</v>
      </c>
      <c r="E26" s="13">
        <v>0.17</v>
      </c>
      <c r="F26" s="10">
        <v>40000</v>
      </c>
      <c r="G26" s="26">
        <f>E26*F26</f>
        <v>6800.0000000000009</v>
      </c>
    </row>
    <row r="27" spans="2:7" ht="14.25" customHeight="1">
      <c r="B27" s="434" t="s">
        <v>410</v>
      </c>
      <c r="C27" s="436"/>
      <c r="D27" s="8" t="s">
        <v>409</v>
      </c>
      <c r="E27" s="13">
        <v>0.17</v>
      </c>
      <c r="F27" s="10">
        <v>27000</v>
      </c>
      <c r="G27" s="26">
        <f>E27*F27</f>
        <v>4590</v>
      </c>
    </row>
    <row r="28" spans="2:7" ht="14.45" customHeight="1">
      <c r="B28" s="439" t="s">
        <v>363</v>
      </c>
      <c r="C28" s="440"/>
      <c r="D28" s="440"/>
      <c r="E28" s="440"/>
      <c r="F28" s="441"/>
      <c r="G28" s="26">
        <f>G26+G27</f>
        <v>11390</v>
      </c>
    </row>
    <row r="29" spans="2:7" ht="14.25" customHeight="1">
      <c r="B29" s="431" t="s">
        <v>373</v>
      </c>
      <c r="C29" s="432"/>
      <c r="D29" s="432"/>
      <c r="E29" s="432"/>
      <c r="F29" s="432"/>
      <c r="G29" s="433"/>
    </row>
    <row r="30" spans="2:7" ht="14.45" customHeight="1">
      <c r="B30" s="442" t="s">
        <v>374</v>
      </c>
      <c r="C30" s="443"/>
      <c r="D30" s="442" t="s">
        <v>398</v>
      </c>
      <c r="E30" s="443"/>
      <c r="F30" s="5" t="s">
        <v>376</v>
      </c>
      <c r="G30" s="6" t="s">
        <v>377</v>
      </c>
    </row>
    <row r="31" spans="2:7" ht="14.25" customHeight="1">
      <c r="B31" s="453" t="s">
        <v>399</v>
      </c>
      <c r="C31" s="446"/>
      <c r="D31" s="447">
        <v>200000</v>
      </c>
      <c r="E31" s="448"/>
      <c r="F31" s="13">
        <v>0.1</v>
      </c>
      <c r="G31" s="26">
        <f>D31*F31</f>
        <v>20000</v>
      </c>
    </row>
    <row r="32" spans="2:7" ht="14.45" customHeight="1">
      <c r="B32" s="44"/>
      <c r="C32" s="45"/>
      <c r="D32" s="45"/>
      <c r="E32" s="437" t="s">
        <v>400</v>
      </c>
      <c r="F32" s="438"/>
      <c r="G32" s="26">
        <f>G31</f>
        <v>20000</v>
      </c>
    </row>
    <row r="33" spans="2:7" ht="14.25" customHeight="1">
      <c r="B33" s="51"/>
      <c r="C33" s="52"/>
      <c r="D33" s="52"/>
      <c r="E33" s="51"/>
      <c r="F33" s="51" t="s">
        <v>380</v>
      </c>
      <c r="G33" s="27">
        <f>G17+G23+G28+G32</f>
        <v>34990</v>
      </c>
    </row>
    <row r="34" spans="2:7" ht="14.45" customHeight="1">
      <c r="B34" s="431" t="s">
        <v>381</v>
      </c>
      <c r="C34" s="432"/>
      <c r="D34" s="432"/>
      <c r="E34" s="432"/>
      <c r="F34" s="432"/>
      <c r="G34" s="433"/>
    </row>
    <row r="35" spans="2:7" ht="14.25" customHeight="1">
      <c r="B35" s="434"/>
      <c r="C35" s="435"/>
      <c r="D35" s="435"/>
      <c r="E35" s="435"/>
      <c r="F35" s="435"/>
      <c r="G35" s="436"/>
    </row>
    <row r="36" spans="2:7" ht="14.45" customHeight="1" thickBot="1">
      <c r="B36" s="431" t="s">
        <v>382</v>
      </c>
      <c r="C36" s="432"/>
      <c r="D36" s="432"/>
      <c r="E36" s="432"/>
      <c r="F36" s="432"/>
      <c r="G36" s="433"/>
    </row>
    <row r="37" spans="2:7" ht="61.7" customHeight="1" thickBot="1">
      <c r="B37" s="412"/>
      <c r="C37" s="413"/>
      <c r="D37" s="414"/>
      <c r="E37" s="415"/>
      <c r="F37" s="416"/>
      <c r="G37" s="417"/>
    </row>
    <row r="38" spans="2:7" ht="15.2" customHeight="1" thickBot="1">
      <c r="B38" s="424" t="s">
        <v>383</v>
      </c>
      <c r="C38" s="425"/>
      <c r="D38" s="425"/>
      <c r="E38" s="418"/>
      <c r="F38" s="419"/>
      <c r="G38" s="420"/>
    </row>
    <row r="39" spans="2:7" ht="13.5" thickBot="1">
      <c r="B39" s="426" t="s">
        <v>384</v>
      </c>
      <c r="C39" s="427"/>
      <c r="D39" s="427"/>
      <c r="E39" s="418"/>
      <c r="F39" s="419"/>
      <c r="G39" s="420"/>
    </row>
    <row r="40" spans="2:7" ht="13.5" thickBot="1">
      <c r="B40" s="55"/>
      <c r="C40" s="55"/>
      <c r="D40" s="55"/>
      <c r="E40" s="421"/>
      <c r="F40" s="422"/>
      <c r="G40" s="423"/>
    </row>
    <row r="41" spans="2:7" ht="13.5" thickBot="1">
      <c r="B41" s="476" t="s">
        <v>411</v>
      </c>
      <c r="C41" s="477"/>
      <c r="D41" s="477"/>
      <c r="E41" s="477"/>
      <c r="F41" s="477"/>
      <c r="G41" s="478"/>
    </row>
  </sheetData>
  <mergeCells count="43">
    <mergeCell ref="B41:G41"/>
    <mergeCell ref="B34:G34"/>
    <mergeCell ref="B10:D10"/>
    <mergeCell ref="F10:G10"/>
    <mergeCell ref="C11:D11"/>
    <mergeCell ref="B12:G12"/>
    <mergeCell ref="B13:C13"/>
    <mergeCell ref="B16:C16"/>
    <mergeCell ref="B17:F17"/>
    <mergeCell ref="B18:G18"/>
    <mergeCell ref="B19:C19"/>
    <mergeCell ref="B14:C14"/>
    <mergeCell ref="B20:C20"/>
    <mergeCell ref="B22:C22"/>
    <mergeCell ref="B23:F23"/>
    <mergeCell ref="D31:E31"/>
    <mergeCell ref="B1:G1"/>
    <mergeCell ref="B7:G7"/>
    <mergeCell ref="B8:E8"/>
    <mergeCell ref="F8:G8"/>
    <mergeCell ref="B9:D9"/>
    <mergeCell ref="F9:G9"/>
    <mergeCell ref="B24:G24"/>
    <mergeCell ref="B25:C25"/>
    <mergeCell ref="B26:C26"/>
    <mergeCell ref="B27:C27"/>
    <mergeCell ref="B28:F28"/>
    <mergeCell ref="B37:D37"/>
    <mergeCell ref="E37:G40"/>
    <mergeCell ref="B38:D38"/>
    <mergeCell ref="B39:D39"/>
    <mergeCell ref="B2:F2"/>
    <mergeCell ref="G2:G6"/>
    <mergeCell ref="B3:F3"/>
    <mergeCell ref="B4:F4"/>
    <mergeCell ref="B6:F6"/>
    <mergeCell ref="E32:F32"/>
    <mergeCell ref="B35:G35"/>
    <mergeCell ref="B36:G36"/>
    <mergeCell ref="B29:G29"/>
    <mergeCell ref="B30:C30"/>
    <mergeCell ref="D30:E30"/>
    <mergeCell ref="B31:C3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DC6C1-FB7D-40EA-B44E-C19DC3067CED}">
  <sheetPr codeName="Sheet12">
    <tabColor rgb="FFFFFF00"/>
  </sheetPr>
  <dimension ref="B1:G41"/>
  <sheetViews>
    <sheetView topLeftCell="A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36.75" customHeight="1" thickBot="1">
      <c r="B1" s="473"/>
      <c r="C1" s="474"/>
      <c r="D1" s="474"/>
      <c r="E1" s="474"/>
      <c r="F1" s="474"/>
      <c r="G1" s="475"/>
    </row>
    <row r="2" spans="2:7" ht="17.25" customHeight="1" thickBot="1">
      <c r="B2" s="373" t="s">
        <v>108</v>
      </c>
      <c r="C2" s="374"/>
      <c r="D2" s="374"/>
      <c r="E2" s="374"/>
      <c r="F2" s="374"/>
      <c r="G2" s="470"/>
    </row>
    <row r="3" spans="2:7" ht="15" customHeight="1" thickBot="1">
      <c r="B3" s="373" t="s">
        <v>109</v>
      </c>
      <c r="C3" s="374"/>
      <c r="D3" s="374"/>
      <c r="E3" s="374"/>
      <c r="F3" s="374"/>
      <c r="G3" s="471"/>
    </row>
    <row r="4" spans="2:7" ht="10.5" customHeight="1" thickBot="1">
      <c r="B4" s="373" t="s">
        <v>342</v>
      </c>
      <c r="C4" s="374"/>
      <c r="D4" s="374"/>
      <c r="E4" s="374"/>
      <c r="F4" s="374"/>
      <c r="G4" s="471"/>
    </row>
    <row r="5" spans="2:7" ht="10.5" customHeight="1" thickBot="1">
      <c r="B5" s="48"/>
      <c r="C5" s="48"/>
      <c r="D5" s="48"/>
      <c r="E5" s="48"/>
      <c r="F5" s="48"/>
      <c r="G5" s="471"/>
    </row>
    <row r="6" spans="2:7" ht="36.75" customHeight="1" thickBot="1">
      <c r="B6" s="428" t="s">
        <v>343</v>
      </c>
      <c r="C6" s="429"/>
      <c r="D6" s="429"/>
      <c r="E6" s="429"/>
      <c r="F6" s="430"/>
      <c r="G6" s="472"/>
    </row>
    <row r="7" spans="2:7" ht="14.25" customHeight="1">
      <c r="B7" s="457" t="s">
        <v>344</v>
      </c>
      <c r="C7" s="458"/>
      <c r="D7" s="458"/>
      <c r="E7" s="458"/>
      <c r="F7" s="458"/>
      <c r="G7" s="459"/>
    </row>
    <row r="8" spans="2:7" ht="14.45" customHeight="1">
      <c r="B8" s="457" t="s">
        <v>345</v>
      </c>
      <c r="C8" s="458"/>
      <c r="D8" s="458"/>
      <c r="E8" s="459"/>
      <c r="F8" s="457" t="s">
        <v>226</v>
      </c>
      <c r="G8" s="459"/>
    </row>
    <row r="9" spans="2:7" ht="14.45" customHeight="1">
      <c r="B9" s="460" t="s">
        <v>346</v>
      </c>
      <c r="C9" s="461"/>
      <c r="D9" s="462"/>
      <c r="E9" s="1" t="s">
        <v>347</v>
      </c>
      <c r="F9" s="460" t="s">
        <v>348</v>
      </c>
      <c r="G9" s="462"/>
    </row>
    <row r="10" spans="2:7" ht="31.7" customHeight="1">
      <c r="B10" s="463" t="s">
        <v>412</v>
      </c>
      <c r="C10" s="464"/>
      <c r="D10" s="465"/>
      <c r="E10" s="19" t="s">
        <v>349</v>
      </c>
      <c r="F10" s="466">
        <v>1</v>
      </c>
      <c r="G10" s="467"/>
    </row>
    <row r="11" spans="2:7" ht="15.75" customHeight="1">
      <c r="B11" s="3" t="s">
        <v>350</v>
      </c>
      <c r="C11" s="468" t="s">
        <v>351</v>
      </c>
      <c r="D11" s="469"/>
      <c r="E11" s="3" t="s">
        <v>352</v>
      </c>
      <c r="F11" s="3" t="s">
        <v>353</v>
      </c>
      <c r="G11" s="4" t="s">
        <v>354</v>
      </c>
    </row>
    <row r="12" spans="2:7" ht="14.45" customHeight="1">
      <c r="B12" s="431" t="s">
        <v>355</v>
      </c>
      <c r="C12" s="432"/>
      <c r="D12" s="432"/>
      <c r="E12" s="432"/>
      <c r="F12" s="432"/>
      <c r="G12" s="433"/>
    </row>
    <row r="13" spans="2:7" ht="14.45" customHeight="1">
      <c r="B13" s="442" t="s">
        <v>356</v>
      </c>
      <c r="C13" s="443"/>
      <c r="D13" s="5" t="s">
        <v>357</v>
      </c>
      <c r="E13" s="5" t="s">
        <v>358</v>
      </c>
      <c r="F13" s="5" t="s">
        <v>359</v>
      </c>
      <c r="G13" s="6" t="s">
        <v>360</v>
      </c>
    </row>
    <row r="14" spans="2:7" ht="14.45" customHeight="1">
      <c r="B14" s="445" t="s">
        <v>361</v>
      </c>
      <c r="C14" s="446"/>
      <c r="D14" s="8" t="s">
        <v>362</v>
      </c>
      <c r="E14" s="9">
        <v>0.03</v>
      </c>
      <c r="F14" s="10">
        <f>G32</f>
        <v>40000</v>
      </c>
      <c r="G14" s="26">
        <f>F14*E14</f>
        <v>1200</v>
      </c>
    </row>
    <row r="15" spans="2:7" ht="14.25" customHeight="1">
      <c r="B15" s="46" t="s">
        <v>403</v>
      </c>
      <c r="C15" s="37"/>
      <c r="D15" s="8" t="s">
        <v>375</v>
      </c>
      <c r="E15" s="16">
        <v>0.02</v>
      </c>
      <c r="F15" s="10">
        <v>250000</v>
      </c>
      <c r="G15" s="26">
        <f>E15*F15</f>
        <v>5000</v>
      </c>
    </row>
    <row r="16" spans="2:7" ht="14.45" customHeight="1">
      <c r="B16" s="434" t="s">
        <v>404</v>
      </c>
      <c r="C16" s="436"/>
      <c r="D16" s="8" t="s">
        <v>375</v>
      </c>
      <c r="E16" s="16">
        <v>0.02</v>
      </c>
      <c r="F16" s="10">
        <v>120000</v>
      </c>
      <c r="G16" s="26">
        <f>E16*F16</f>
        <v>2400</v>
      </c>
    </row>
    <row r="17" spans="2:7" ht="14.25" customHeight="1">
      <c r="B17" s="439" t="s">
        <v>363</v>
      </c>
      <c r="C17" s="440"/>
      <c r="D17" s="440"/>
      <c r="E17" s="440"/>
      <c r="F17" s="441"/>
      <c r="G17" s="26">
        <f>SUM(G14:G16)</f>
        <v>8600</v>
      </c>
    </row>
    <row r="18" spans="2:7" ht="14.45" customHeight="1">
      <c r="B18" s="431" t="s">
        <v>364</v>
      </c>
      <c r="C18" s="432"/>
      <c r="D18" s="432"/>
      <c r="E18" s="432"/>
      <c r="F18" s="432"/>
      <c r="G18" s="433"/>
    </row>
    <row r="19" spans="2:7" ht="14.25" customHeight="1">
      <c r="B19" s="442" t="s">
        <v>356</v>
      </c>
      <c r="C19" s="443"/>
      <c r="D19" s="5" t="s">
        <v>357</v>
      </c>
      <c r="E19" s="5" t="s">
        <v>365</v>
      </c>
      <c r="F19" s="5" t="s">
        <v>359</v>
      </c>
      <c r="G19" s="6" t="s">
        <v>360</v>
      </c>
    </row>
    <row r="20" spans="2:7" ht="14.25" customHeight="1">
      <c r="B20" s="434" t="s">
        <v>413</v>
      </c>
      <c r="C20" s="436"/>
      <c r="D20" s="8" t="s">
        <v>205</v>
      </c>
      <c r="E20" s="31">
        <v>1E-3</v>
      </c>
      <c r="F20" s="10">
        <v>12000</v>
      </c>
      <c r="G20" s="26">
        <f>E20*F20</f>
        <v>12</v>
      </c>
    </row>
    <row r="21" spans="2:7" ht="14.25" customHeight="1">
      <c r="B21" s="42" t="s">
        <v>406</v>
      </c>
      <c r="C21" s="43"/>
      <c r="D21" s="8" t="s">
        <v>205</v>
      </c>
      <c r="E21" s="31">
        <v>1E-3</v>
      </c>
      <c r="F21" s="10">
        <v>12000</v>
      </c>
      <c r="G21" s="26">
        <f t="shared" ref="G21:G22" si="0">E21*F21</f>
        <v>12</v>
      </c>
    </row>
    <row r="22" spans="2:7" ht="14.25" customHeight="1">
      <c r="B22" s="434" t="s">
        <v>407</v>
      </c>
      <c r="C22" s="436"/>
      <c r="D22" s="8" t="s">
        <v>205</v>
      </c>
      <c r="E22" s="31">
        <v>2E-3</v>
      </c>
      <c r="F22" s="10">
        <v>8000</v>
      </c>
      <c r="G22" s="26">
        <f t="shared" si="0"/>
        <v>16</v>
      </c>
    </row>
    <row r="23" spans="2:7" ht="14.25" customHeight="1">
      <c r="B23" s="439" t="s">
        <v>363</v>
      </c>
      <c r="C23" s="440"/>
      <c r="D23" s="440"/>
      <c r="E23" s="440"/>
      <c r="F23" s="450"/>
      <c r="G23" s="26">
        <f>SUM(G20:G22)</f>
        <v>40</v>
      </c>
    </row>
    <row r="24" spans="2:7" ht="14.45" customHeight="1">
      <c r="B24" s="431" t="s">
        <v>370</v>
      </c>
      <c r="C24" s="432"/>
      <c r="D24" s="432"/>
      <c r="E24" s="432"/>
      <c r="F24" s="451"/>
      <c r="G24" s="452"/>
    </row>
    <row r="25" spans="2:7" ht="14.25" customHeight="1">
      <c r="B25" s="442" t="s">
        <v>356</v>
      </c>
      <c r="C25" s="443"/>
      <c r="D25" s="5" t="s">
        <v>357</v>
      </c>
      <c r="E25" s="5" t="s">
        <v>358</v>
      </c>
      <c r="F25" s="5" t="s">
        <v>359</v>
      </c>
      <c r="G25" s="6" t="s">
        <v>360</v>
      </c>
    </row>
    <row r="26" spans="2:7" ht="14.45" customHeight="1">
      <c r="B26" s="453" t="s">
        <v>408</v>
      </c>
      <c r="C26" s="446"/>
      <c r="D26" s="8" t="s">
        <v>409</v>
      </c>
      <c r="E26" s="13">
        <v>0.5</v>
      </c>
      <c r="F26" s="10">
        <v>40000</v>
      </c>
      <c r="G26" s="26">
        <f>E26*F26</f>
        <v>20000</v>
      </c>
    </row>
    <row r="27" spans="2:7" ht="14.25" customHeight="1">
      <c r="B27" s="434" t="s">
        <v>410</v>
      </c>
      <c r="C27" s="436"/>
      <c r="D27" s="8" t="s">
        <v>409</v>
      </c>
      <c r="E27" s="13">
        <v>0.5</v>
      </c>
      <c r="F27" s="10">
        <v>27000</v>
      </c>
      <c r="G27" s="26">
        <f>E27*F27</f>
        <v>13500</v>
      </c>
    </row>
    <row r="28" spans="2:7" ht="14.45" customHeight="1">
      <c r="B28" s="439" t="s">
        <v>363</v>
      </c>
      <c r="C28" s="440"/>
      <c r="D28" s="440"/>
      <c r="E28" s="440"/>
      <c r="F28" s="441"/>
      <c r="G28" s="26">
        <f>G26+G27</f>
        <v>33500</v>
      </c>
    </row>
    <row r="29" spans="2:7" ht="14.25" customHeight="1">
      <c r="B29" s="431" t="s">
        <v>373</v>
      </c>
      <c r="C29" s="432"/>
      <c r="D29" s="432"/>
      <c r="E29" s="432"/>
      <c r="F29" s="432"/>
      <c r="G29" s="433"/>
    </row>
    <row r="30" spans="2:7" ht="14.45" customHeight="1">
      <c r="B30" s="442" t="s">
        <v>374</v>
      </c>
      <c r="C30" s="443"/>
      <c r="D30" s="442" t="s">
        <v>398</v>
      </c>
      <c r="E30" s="443"/>
      <c r="F30" s="5" t="s">
        <v>376</v>
      </c>
      <c r="G30" s="6" t="s">
        <v>377</v>
      </c>
    </row>
    <row r="31" spans="2:7" ht="14.25" customHeight="1">
      <c r="B31" s="453" t="s">
        <v>399</v>
      </c>
      <c r="C31" s="446"/>
      <c r="D31" s="447">
        <v>200000</v>
      </c>
      <c r="E31" s="448"/>
      <c r="F31" s="13">
        <v>0.2</v>
      </c>
      <c r="G31" s="26">
        <f>D31*F31</f>
        <v>40000</v>
      </c>
    </row>
    <row r="32" spans="2:7" ht="14.45" customHeight="1">
      <c r="B32" s="44"/>
      <c r="C32" s="45"/>
      <c r="D32" s="45"/>
      <c r="E32" s="437" t="s">
        <v>400</v>
      </c>
      <c r="F32" s="438"/>
      <c r="G32" s="26">
        <f>G31</f>
        <v>40000</v>
      </c>
    </row>
    <row r="33" spans="2:7" ht="14.25" customHeight="1">
      <c r="B33" s="51"/>
      <c r="C33" s="52"/>
      <c r="D33" s="52"/>
      <c r="E33" s="51"/>
      <c r="F33" s="51" t="s">
        <v>380</v>
      </c>
      <c r="G33" s="27">
        <f>G17+G23+G28+G32</f>
        <v>82140</v>
      </c>
    </row>
    <row r="34" spans="2:7" ht="14.45" customHeight="1">
      <c r="B34" s="431" t="s">
        <v>381</v>
      </c>
      <c r="C34" s="432"/>
      <c r="D34" s="432"/>
      <c r="E34" s="432"/>
      <c r="F34" s="432"/>
      <c r="G34" s="433"/>
    </row>
    <row r="35" spans="2:7" ht="14.25" customHeight="1">
      <c r="B35" s="434"/>
      <c r="C35" s="435"/>
      <c r="D35" s="435"/>
      <c r="E35" s="435"/>
      <c r="F35" s="435"/>
      <c r="G35" s="436"/>
    </row>
    <row r="36" spans="2:7" ht="14.45" customHeight="1">
      <c r="B36" s="431" t="s">
        <v>382</v>
      </c>
      <c r="C36" s="432"/>
      <c r="D36" s="432"/>
      <c r="E36" s="432"/>
      <c r="F36" s="432"/>
      <c r="G36" s="433"/>
    </row>
    <row r="37" spans="2:7" ht="61.7" customHeight="1" thickBot="1">
      <c r="B37" s="479"/>
      <c r="C37" s="480"/>
      <c r="D37" s="480"/>
      <c r="E37" s="480"/>
      <c r="F37" s="480"/>
      <c r="G37" s="481"/>
    </row>
    <row r="38" spans="2:7" ht="15.2" customHeight="1" thickBot="1">
      <c r="B38" s="412"/>
      <c r="C38" s="413"/>
      <c r="D38" s="414"/>
      <c r="E38" s="415"/>
      <c r="F38" s="416"/>
      <c r="G38" s="417"/>
    </row>
    <row r="39" spans="2:7" ht="13.5" thickBot="1">
      <c r="B39" s="424" t="s">
        <v>383</v>
      </c>
      <c r="C39" s="425"/>
      <c r="D39" s="425"/>
      <c r="E39" s="418"/>
      <c r="F39" s="419"/>
      <c r="G39" s="420"/>
    </row>
    <row r="40" spans="2:7" ht="13.5" thickBot="1">
      <c r="B40" s="426" t="s">
        <v>384</v>
      </c>
      <c r="C40" s="427"/>
      <c r="D40" s="427"/>
      <c r="E40" s="418"/>
      <c r="F40" s="419"/>
      <c r="G40" s="420"/>
    </row>
    <row r="41" spans="2:7" ht="13.5" thickBot="1">
      <c r="B41" s="55"/>
      <c r="C41" s="55"/>
      <c r="D41" s="55"/>
      <c r="E41" s="421"/>
      <c r="F41" s="422"/>
      <c r="G41" s="423"/>
    </row>
  </sheetData>
  <mergeCells count="43">
    <mergeCell ref="B10:D10"/>
    <mergeCell ref="F10:G10"/>
    <mergeCell ref="B1:G1"/>
    <mergeCell ref="B2:F2"/>
    <mergeCell ref="G2:G6"/>
    <mergeCell ref="B3:F3"/>
    <mergeCell ref="B4:F4"/>
    <mergeCell ref="B6:F6"/>
    <mergeCell ref="B7:G7"/>
    <mergeCell ref="B8:E8"/>
    <mergeCell ref="F8:G8"/>
    <mergeCell ref="B9:D9"/>
    <mergeCell ref="F9:G9"/>
    <mergeCell ref="B24:G24"/>
    <mergeCell ref="C11:D11"/>
    <mergeCell ref="B12:G12"/>
    <mergeCell ref="B13:C13"/>
    <mergeCell ref="B16:C16"/>
    <mergeCell ref="B17:F17"/>
    <mergeCell ref="B18:G18"/>
    <mergeCell ref="B19:C19"/>
    <mergeCell ref="B20:C20"/>
    <mergeCell ref="B22:C22"/>
    <mergeCell ref="B23:F23"/>
    <mergeCell ref="B14:C14"/>
    <mergeCell ref="B34:G34"/>
    <mergeCell ref="B25:C25"/>
    <mergeCell ref="B26:C26"/>
    <mergeCell ref="B27:C27"/>
    <mergeCell ref="B28:F28"/>
    <mergeCell ref="B29:G29"/>
    <mergeCell ref="B30:C30"/>
    <mergeCell ref="D30:E30"/>
    <mergeCell ref="B31:C31"/>
    <mergeCell ref="D31:E31"/>
    <mergeCell ref="E32:F32"/>
    <mergeCell ref="B35:G35"/>
    <mergeCell ref="B36:G36"/>
    <mergeCell ref="B37:G37"/>
    <mergeCell ref="B38:D38"/>
    <mergeCell ref="E38:G41"/>
    <mergeCell ref="B39:D39"/>
    <mergeCell ref="B40:D40"/>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13">
    <tabColor rgb="FFFFFF00"/>
  </sheetPr>
  <dimension ref="B1:H38"/>
  <sheetViews>
    <sheetView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28.5" customHeight="1" thickBot="1">
      <c r="B1" s="373" t="s">
        <v>108</v>
      </c>
      <c r="C1" s="374"/>
      <c r="D1" s="374"/>
      <c r="E1" s="374"/>
      <c r="F1" s="374"/>
      <c r="G1" s="470"/>
    </row>
    <row r="2" spans="2:8" ht="15.75" customHeight="1" thickBot="1">
      <c r="B2" s="373" t="s">
        <v>109</v>
      </c>
      <c r="C2" s="374"/>
      <c r="D2" s="374"/>
      <c r="E2" s="374"/>
      <c r="F2" s="374"/>
      <c r="G2" s="471"/>
    </row>
    <row r="3" spans="2:8" ht="14.45" customHeight="1" thickBot="1">
      <c r="B3" s="373" t="s">
        <v>342</v>
      </c>
      <c r="C3" s="374"/>
      <c r="D3" s="374"/>
      <c r="E3" s="374"/>
      <c r="F3" s="374"/>
      <c r="G3" s="471"/>
    </row>
    <row r="4" spans="2:8" ht="14.45" customHeight="1" thickBot="1">
      <c r="B4" s="48"/>
      <c r="C4" s="48"/>
      <c r="D4" s="48"/>
      <c r="E4" s="48"/>
      <c r="F4" s="48"/>
      <c r="G4" s="471"/>
    </row>
    <row r="5" spans="2:8" ht="37.5" customHeight="1" thickBot="1">
      <c r="B5" s="428" t="s">
        <v>343</v>
      </c>
      <c r="C5" s="429"/>
      <c r="D5" s="429"/>
      <c r="E5" s="429"/>
      <c r="F5" s="430"/>
      <c r="G5" s="472"/>
    </row>
    <row r="6" spans="2:8" ht="14.45" customHeight="1">
      <c r="B6" s="457" t="s">
        <v>344</v>
      </c>
      <c r="C6" s="458"/>
      <c r="D6" s="458"/>
      <c r="E6" s="458"/>
      <c r="F6" s="458"/>
      <c r="G6" s="459"/>
      <c r="H6">
        <f>E14*F14</f>
        <v>0</v>
      </c>
    </row>
    <row r="7" spans="2:8" ht="14.25" customHeight="1">
      <c r="B7" s="457" t="s">
        <v>345</v>
      </c>
      <c r="C7" s="458"/>
      <c r="D7" s="458"/>
      <c r="E7" s="459"/>
      <c r="F7" s="457" t="s">
        <v>228</v>
      </c>
      <c r="G7" s="459"/>
    </row>
    <row r="8" spans="2:8" ht="14.45" customHeight="1">
      <c r="B8" s="460" t="s">
        <v>346</v>
      </c>
      <c r="C8" s="461"/>
      <c r="D8" s="462"/>
      <c r="E8" s="1" t="s">
        <v>347</v>
      </c>
      <c r="F8" s="460" t="s">
        <v>348</v>
      </c>
      <c r="G8" s="462"/>
      <c r="H8" s="25"/>
    </row>
    <row r="9" spans="2:8" ht="27" customHeight="1">
      <c r="B9" s="463" t="s">
        <v>414</v>
      </c>
      <c r="C9" s="464"/>
      <c r="D9" s="465"/>
      <c r="E9" s="2" t="s">
        <v>349</v>
      </c>
      <c r="F9" s="482">
        <v>1</v>
      </c>
      <c r="G9" s="483"/>
    </row>
    <row r="10" spans="2:8" ht="14.25" customHeight="1">
      <c r="B10" s="3" t="s">
        <v>350</v>
      </c>
      <c r="C10" s="468" t="s">
        <v>351</v>
      </c>
      <c r="D10" s="469"/>
      <c r="E10" s="3" t="s">
        <v>352</v>
      </c>
      <c r="F10" s="3" t="s">
        <v>353</v>
      </c>
      <c r="G10" s="4" t="s">
        <v>354</v>
      </c>
    </row>
    <row r="11" spans="2:8" ht="14.2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415</v>
      </c>
      <c r="C13" s="446"/>
      <c r="D13" s="8" t="s">
        <v>362</v>
      </c>
      <c r="E13" s="9">
        <v>0.03</v>
      </c>
      <c r="F13" s="10">
        <f>G29</f>
        <v>60000</v>
      </c>
      <c r="G13" s="26">
        <f>F13*E13</f>
        <v>1800</v>
      </c>
    </row>
    <row r="14" spans="2:8" ht="14.45" customHeight="1">
      <c r="B14" s="453"/>
      <c r="C14" s="446"/>
      <c r="D14" s="8"/>
      <c r="E14" s="13"/>
      <c r="F14" s="10"/>
      <c r="G14" s="24"/>
      <c r="H14" s="25"/>
    </row>
    <row r="15" spans="2:8" ht="14.45" customHeight="1">
      <c r="B15" s="439" t="s">
        <v>363</v>
      </c>
      <c r="C15" s="440"/>
      <c r="D15" s="440"/>
      <c r="E15" s="440"/>
      <c r="F15" s="441"/>
      <c r="G15" s="24">
        <f>G13</f>
        <v>1800</v>
      </c>
    </row>
    <row r="16" spans="2:8" ht="14.25" customHeight="1">
      <c r="B16" s="431" t="s">
        <v>364</v>
      </c>
      <c r="C16" s="432"/>
      <c r="D16" s="432"/>
      <c r="E16" s="432"/>
      <c r="F16" s="432"/>
      <c r="G16" s="433"/>
    </row>
    <row r="17" spans="2:8" ht="14.45" customHeight="1">
      <c r="B17" s="442" t="s">
        <v>356</v>
      </c>
      <c r="C17" s="443"/>
      <c r="D17" s="5" t="s">
        <v>357</v>
      </c>
      <c r="E17" s="5" t="s">
        <v>365</v>
      </c>
      <c r="F17" s="5" t="s">
        <v>359</v>
      </c>
      <c r="G17" s="6" t="s">
        <v>360</v>
      </c>
    </row>
    <row r="18" spans="2:8" ht="14.25" customHeight="1">
      <c r="B18" s="449"/>
      <c r="C18" s="436"/>
      <c r="D18" s="29" t="s">
        <v>205</v>
      </c>
      <c r="E18" s="13">
        <v>1</v>
      </c>
      <c r="F18" s="12"/>
      <c r="G18" s="7" t="s">
        <v>416</v>
      </c>
    </row>
    <row r="19" spans="2:8" ht="14.25" customHeight="1">
      <c r="B19" s="434"/>
      <c r="C19" s="436"/>
      <c r="D19" s="12"/>
      <c r="E19" s="12"/>
      <c r="F19" s="7"/>
      <c r="G19" s="7"/>
    </row>
    <row r="20" spans="2:8" ht="14.45" customHeight="1">
      <c r="B20" s="439" t="s">
        <v>363</v>
      </c>
      <c r="C20" s="440"/>
      <c r="D20" s="440"/>
      <c r="E20" s="440"/>
      <c r="F20" s="450"/>
      <c r="G20" s="7" t="s">
        <v>416</v>
      </c>
    </row>
    <row r="21" spans="2:8" ht="14.25" customHeight="1">
      <c r="B21" s="431" t="s">
        <v>370</v>
      </c>
      <c r="C21" s="432"/>
      <c r="D21" s="432"/>
      <c r="E21" s="432"/>
      <c r="F21" s="451"/>
      <c r="G21" s="452"/>
    </row>
    <row r="22" spans="2:8" ht="14.45" customHeight="1">
      <c r="B22" s="442" t="s">
        <v>356</v>
      </c>
      <c r="C22" s="443"/>
      <c r="D22" s="5" t="s">
        <v>357</v>
      </c>
      <c r="E22" s="5" t="s">
        <v>358</v>
      </c>
      <c r="F22" s="5" t="s">
        <v>359</v>
      </c>
      <c r="G22" s="6" t="s">
        <v>360</v>
      </c>
      <c r="H22">
        <f>D29*F29</f>
        <v>0</v>
      </c>
    </row>
    <row r="23" spans="2:8" ht="14.25" customHeight="1">
      <c r="B23" s="453" t="s">
        <v>408</v>
      </c>
      <c r="C23" s="446"/>
      <c r="D23" s="8" t="s">
        <v>409</v>
      </c>
      <c r="E23" s="13">
        <v>0.3</v>
      </c>
      <c r="F23" s="10">
        <v>40000</v>
      </c>
      <c r="G23" s="24">
        <f>E23*F23</f>
        <v>12000</v>
      </c>
    </row>
    <row r="24" spans="2:8" ht="14.25" customHeight="1">
      <c r="B24" s="434" t="s">
        <v>410</v>
      </c>
      <c r="C24" s="436"/>
      <c r="D24" s="8" t="s">
        <v>409</v>
      </c>
      <c r="E24" s="13">
        <v>0.3</v>
      </c>
      <c r="F24" s="10">
        <v>27000</v>
      </c>
      <c r="G24" s="24">
        <f>E24*F24</f>
        <v>8100</v>
      </c>
      <c r="H24" s="25"/>
    </row>
    <row r="25" spans="2:8" ht="14.45" customHeight="1">
      <c r="B25" s="439" t="s">
        <v>363</v>
      </c>
      <c r="C25" s="440"/>
      <c r="D25" s="440"/>
      <c r="E25" s="440"/>
      <c r="F25" s="441"/>
      <c r="G25" s="24">
        <f>G23+G24</f>
        <v>20100</v>
      </c>
      <c r="H25">
        <f>H8+H14+H24</f>
        <v>0</v>
      </c>
    </row>
    <row r="26" spans="2:8" ht="14.45" customHeight="1">
      <c r="B26" s="431" t="s">
        <v>373</v>
      </c>
      <c r="C26" s="432"/>
      <c r="D26" s="432"/>
      <c r="E26" s="432"/>
      <c r="F26" s="432"/>
      <c r="G26" s="433"/>
    </row>
    <row r="27" spans="2:8" ht="18.75" customHeight="1">
      <c r="B27" s="442" t="s">
        <v>374</v>
      </c>
      <c r="C27" s="443"/>
      <c r="D27" s="442" t="s">
        <v>398</v>
      </c>
      <c r="E27" s="443"/>
      <c r="F27" s="5" t="s">
        <v>376</v>
      </c>
      <c r="G27" s="6" t="s">
        <v>377</v>
      </c>
    </row>
    <row r="28" spans="2:8" ht="15.2" customHeight="1">
      <c r="B28" s="453" t="s">
        <v>399</v>
      </c>
      <c r="C28" s="446"/>
      <c r="D28" s="447">
        <v>200000</v>
      </c>
      <c r="E28" s="448"/>
      <c r="F28" s="13">
        <v>0.3</v>
      </c>
      <c r="G28" s="24">
        <f>D28*F28</f>
        <v>60000</v>
      </c>
    </row>
    <row r="29" spans="2:8" ht="12.75" customHeight="1">
      <c r="B29" s="44"/>
      <c r="C29" s="45"/>
      <c r="D29" s="45"/>
      <c r="E29" s="437" t="s">
        <v>400</v>
      </c>
      <c r="F29" s="438"/>
      <c r="G29" s="24">
        <f>G28</f>
        <v>60000</v>
      </c>
    </row>
    <row r="30" spans="2:8" ht="12.75" customHeight="1">
      <c r="B30" s="51"/>
      <c r="C30" s="52"/>
      <c r="D30" s="52"/>
      <c r="E30" s="51"/>
      <c r="F30" s="51" t="s">
        <v>380</v>
      </c>
      <c r="G30" s="27">
        <f>G15+G25+G29</f>
        <v>81900</v>
      </c>
    </row>
    <row r="31" spans="2:8">
      <c r="B31" s="431" t="s">
        <v>381</v>
      </c>
      <c r="C31" s="432"/>
      <c r="D31" s="432"/>
      <c r="E31" s="432"/>
      <c r="F31" s="432"/>
      <c r="G31" s="433"/>
    </row>
    <row r="32" spans="2:8">
      <c r="B32" s="434"/>
      <c r="C32" s="435"/>
      <c r="D32" s="435"/>
      <c r="E32" s="435"/>
      <c r="F32" s="435"/>
      <c r="G32" s="436"/>
    </row>
    <row r="33" spans="2:7">
      <c r="B33" s="431" t="s">
        <v>382</v>
      </c>
      <c r="C33" s="432"/>
      <c r="D33" s="432"/>
      <c r="E33" s="432"/>
      <c r="F33" s="432"/>
      <c r="G33" s="433"/>
    </row>
    <row r="34" spans="2:7" ht="36.75" customHeight="1" thickBot="1">
      <c r="B34" s="479"/>
      <c r="C34" s="480"/>
      <c r="D34" s="480"/>
      <c r="E34" s="480"/>
      <c r="F34" s="480"/>
      <c r="G34" s="481"/>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42">
    <mergeCell ref="B6:G6"/>
    <mergeCell ref="G1:G5"/>
    <mergeCell ref="B2:F2"/>
    <mergeCell ref="B3:F3"/>
    <mergeCell ref="B5:F5"/>
    <mergeCell ref="B1:F1"/>
    <mergeCell ref="B7:E7"/>
    <mergeCell ref="F7:G7"/>
    <mergeCell ref="B8:D8"/>
    <mergeCell ref="F8:G8"/>
    <mergeCell ref="B9:D9"/>
    <mergeCell ref="F9:G9"/>
    <mergeCell ref="C10:D10"/>
    <mergeCell ref="B11:G11"/>
    <mergeCell ref="B12:C12"/>
    <mergeCell ref="B14:C14"/>
    <mergeCell ref="B13:C13"/>
    <mergeCell ref="B15:F15"/>
    <mergeCell ref="B16:G16"/>
    <mergeCell ref="B17:C17"/>
    <mergeCell ref="B18:C18"/>
    <mergeCell ref="B19:C19"/>
    <mergeCell ref="B20:F20"/>
    <mergeCell ref="B21:G21"/>
    <mergeCell ref="B22:C22"/>
    <mergeCell ref="B23:C23"/>
    <mergeCell ref="B24:C24"/>
    <mergeCell ref="B31:G31"/>
    <mergeCell ref="E29:F29"/>
    <mergeCell ref="B25:F25"/>
    <mergeCell ref="B26:G26"/>
    <mergeCell ref="B27:C27"/>
    <mergeCell ref="D27:E27"/>
    <mergeCell ref="B28:C28"/>
    <mergeCell ref="D28:E28"/>
    <mergeCell ref="B32:G32"/>
    <mergeCell ref="B33:G33"/>
    <mergeCell ref="B34:G34"/>
    <mergeCell ref="B35:D35"/>
    <mergeCell ref="E35:G38"/>
    <mergeCell ref="B36:D36"/>
    <mergeCell ref="B37:D37"/>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E95F1-1E3A-40C4-946F-2501D89B04A2}">
  <sheetPr codeName="Sheet14">
    <tabColor rgb="FFFFFF00"/>
  </sheetPr>
  <dimension ref="B1:H38"/>
  <sheetViews>
    <sheetView topLeftCell="A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28.5" customHeight="1" thickBot="1">
      <c r="B1" s="373" t="s">
        <v>108</v>
      </c>
      <c r="C1" s="374"/>
      <c r="D1" s="374"/>
      <c r="E1" s="374"/>
      <c r="F1" s="374"/>
      <c r="G1" s="470"/>
    </row>
    <row r="2" spans="2:8" ht="15.75" customHeight="1" thickBot="1">
      <c r="B2" s="373" t="s">
        <v>109</v>
      </c>
      <c r="C2" s="374"/>
      <c r="D2" s="374"/>
      <c r="E2" s="374"/>
      <c r="F2" s="374"/>
      <c r="G2" s="471"/>
    </row>
    <row r="3" spans="2:8" ht="14.45" customHeight="1" thickBot="1">
      <c r="B3" s="373" t="s">
        <v>342</v>
      </c>
      <c r="C3" s="374"/>
      <c r="D3" s="374"/>
      <c r="E3" s="374"/>
      <c r="F3" s="374"/>
      <c r="G3" s="471"/>
    </row>
    <row r="4" spans="2:8" ht="14.45" customHeight="1" thickBot="1">
      <c r="B4" s="48"/>
      <c r="C4" s="48"/>
      <c r="D4" s="48"/>
      <c r="E4" s="48"/>
      <c r="F4" s="48"/>
      <c r="G4" s="471"/>
    </row>
    <row r="5" spans="2:8" ht="14.25" customHeight="1" thickBot="1">
      <c r="B5" s="428" t="s">
        <v>343</v>
      </c>
      <c r="C5" s="429"/>
      <c r="D5" s="429"/>
      <c r="E5" s="429"/>
      <c r="F5" s="430"/>
      <c r="G5" s="472"/>
    </row>
    <row r="6" spans="2:8" ht="14.45" customHeight="1">
      <c r="B6" s="457" t="s">
        <v>344</v>
      </c>
      <c r="C6" s="458"/>
      <c r="D6" s="458"/>
      <c r="E6" s="458"/>
      <c r="F6" s="458"/>
      <c r="G6" s="459"/>
      <c r="H6">
        <f>E14*F14</f>
        <v>0</v>
      </c>
    </row>
    <row r="7" spans="2:8" ht="14.25" customHeight="1">
      <c r="B7" s="457" t="s">
        <v>345</v>
      </c>
      <c r="C7" s="458"/>
      <c r="D7" s="458"/>
      <c r="E7" s="459"/>
      <c r="F7" s="457" t="s">
        <v>231</v>
      </c>
      <c r="G7" s="459"/>
    </row>
    <row r="8" spans="2:8" ht="14.45" customHeight="1">
      <c r="B8" s="460" t="s">
        <v>346</v>
      </c>
      <c r="C8" s="461"/>
      <c r="D8" s="462"/>
      <c r="E8" s="1" t="s">
        <v>347</v>
      </c>
      <c r="F8" s="460" t="s">
        <v>348</v>
      </c>
      <c r="G8" s="462"/>
      <c r="H8" s="25"/>
    </row>
    <row r="9" spans="2:8" ht="14.25" customHeight="1">
      <c r="B9" s="463" t="s">
        <v>417</v>
      </c>
      <c r="C9" s="464"/>
      <c r="D9" s="465"/>
      <c r="E9" s="2" t="s">
        <v>349</v>
      </c>
      <c r="F9" s="482">
        <v>1</v>
      </c>
      <c r="G9" s="483"/>
    </row>
    <row r="10" spans="2:8" ht="14.25" customHeight="1">
      <c r="B10" s="3" t="s">
        <v>350</v>
      </c>
      <c r="C10" s="468" t="s">
        <v>351</v>
      </c>
      <c r="D10" s="469"/>
      <c r="E10" s="3" t="s">
        <v>352</v>
      </c>
      <c r="F10" s="3" t="s">
        <v>353</v>
      </c>
      <c r="G10" s="4" t="s">
        <v>354</v>
      </c>
    </row>
    <row r="11" spans="2:8" ht="14.25" customHeight="1">
      <c r="B11" s="431" t="s">
        <v>355</v>
      </c>
      <c r="C11" s="432"/>
      <c r="D11" s="432"/>
      <c r="E11" s="432"/>
      <c r="F11" s="432"/>
      <c r="G11" s="433"/>
    </row>
    <row r="12" spans="2:8" ht="14.25" customHeight="1">
      <c r="B12" s="442" t="s">
        <v>356</v>
      </c>
      <c r="C12" s="443"/>
      <c r="D12" s="5" t="s">
        <v>357</v>
      </c>
      <c r="E12" s="5" t="s">
        <v>358</v>
      </c>
      <c r="F12" s="5" t="s">
        <v>359</v>
      </c>
      <c r="G12" s="66" t="s">
        <v>360</v>
      </c>
    </row>
    <row r="13" spans="2:8" ht="14.25" customHeight="1">
      <c r="B13" s="445" t="s">
        <v>361</v>
      </c>
      <c r="C13" s="446"/>
      <c r="D13" s="8" t="s">
        <v>362</v>
      </c>
      <c r="E13" s="9">
        <v>0.03</v>
      </c>
      <c r="F13" s="10">
        <f>G29</f>
        <v>36000</v>
      </c>
      <c r="G13" s="26">
        <f>F13*E13</f>
        <v>1080</v>
      </c>
    </row>
    <row r="14" spans="2:8" ht="14.45" customHeight="1">
      <c r="B14" s="453"/>
      <c r="C14" s="446"/>
      <c r="D14" s="8"/>
      <c r="E14" s="13"/>
      <c r="F14" s="10"/>
      <c r="G14" s="24"/>
      <c r="H14" s="25"/>
    </row>
    <row r="15" spans="2:8" ht="14.45" customHeight="1">
      <c r="B15" s="60"/>
      <c r="C15" s="61"/>
      <c r="D15" s="61"/>
      <c r="E15" s="61"/>
      <c r="F15" s="44" t="s">
        <v>363</v>
      </c>
      <c r="G15" s="67">
        <f>G13</f>
        <v>1080</v>
      </c>
    </row>
    <row r="16" spans="2:8" ht="14.25" customHeight="1">
      <c r="B16" s="431" t="s">
        <v>364</v>
      </c>
      <c r="C16" s="432"/>
      <c r="D16" s="432"/>
      <c r="E16" s="432"/>
      <c r="F16" s="432"/>
      <c r="G16" s="433"/>
    </row>
    <row r="17" spans="2:8" ht="14.45" customHeight="1">
      <c r="B17" s="442" t="s">
        <v>356</v>
      </c>
      <c r="C17" s="443"/>
      <c r="D17" s="5" t="s">
        <v>357</v>
      </c>
      <c r="E17" s="5" t="s">
        <v>365</v>
      </c>
      <c r="F17" s="5" t="s">
        <v>359</v>
      </c>
      <c r="G17" s="6" t="s">
        <v>360</v>
      </c>
    </row>
    <row r="18" spans="2:8" ht="14.25" customHeight="1">
      <c r="B18" s="434"/>
      <c r="C18" s="436"/>
      <c r="D18" s="12"/>
      <c r="E18" s="12"/>
      <c r="F18" s="12"/>
      <c r="G18" s="7" t="s">
        <v>416</v>
      </c>
    </row>
    <row r="19" spans="2:8" ht="14.25" customHeight="1">
      <c r="B19" s="434"/>
      <c r="C19" s="436"/>
      <c r="D19" s="12"/>
      <c r="E19" s="12"/>
      <c r="F19" s="12"/>
      <c r="G19" s="7" t="s">
        <v>416</v>
      </c>
    </row>
    <row r="20" spans="2:8" ht="14.45" customHeight="1">
      <c r="B20" s="60"/>
      <c r="C20" s="61"/>
      <c r="D20" s="61"/>
      <c r="E20" s="61"/>
      <c r="F20" s="44" t="s">
        <v>363</v>
      </c>
      <c r="G20" s="7">
        <v>0</v>
      </c>
    </row>
    <row r="21" spans="2:8" ht="14.25" customHeight="1">
      <c r="B21" s="431" t="s">
        <v>370</v>
      </c>
      <c r="C21" s="432"/>
      <c r="D21" s="432"/>
      <c r="E21" s="432"/>
      <c r="F21" s="451"/>
      <c r="G21" s="452"/>
    </row>
    <row r="22" spans="2:8" ht="14.45" customHeight="1">
      <c r="B22" s="442" t="s">
        <v>356</v>
      </c>
      <c r="C22" s="443"/>
      <c r="D22" s="5" t="s">
        <v>357</v>
      </c>
      <c r="E22" s="5" t="s">
        <v>358</v>
      </c>
      <c r="F22" s="5" t="s">
        <v>359</v>
      </c>
      <c r="G22" s="6" t="s">
        <v>360</v>
      </c>
    </row>
    <row r="23" spans="2:8" ht="14.25" customHeight="1">
      <c r="B23" s="453" t="s">
        <v>408</v>
      </c>
      <c r="C23" s="446"/>
      <c r="D23" s="8" t="s">
        <v>409</v>
      </c>
      <c r="E23" s="13">
        <v>1</v>
      </c>
      <c r="F23" s="10">
        <v>40000</v>
      </c>
      <c r="G23" s="24">
        <f>F23*E23</f>
        <v>40000</v>
      </c>
    </row>
    <row r="24" spans="2:8" ht="14.25" customHeight="1">
      <c r="B24" s="434" t="s">
        <v>410</v>
      </c>
      <c r="C24" s="436"/>
      <c r="D24" s="8" t="s">
        <v>409</v>
      </c>
      <c r="E24" s="13">
        <v>1</v>
      </c>
      <c r="F24" s="10">
        <v>27000</v>
      </c>
      <c r="G24" s="24">
        <f>F24*E24</f>
        <v>27000</v>
      </c>
      <c r="H24" s="25"/>
    </row>
    <row r="25" spans="2:8" ht="14.45" customHeight="1">
      <c r="B25" s="60"/>
      <c r="C25" s="61"/>
      <c r="D25" s="61"/>
      <c r="E25" s="61"/>
      <c r="F25" s="44" t="s">
        <v>363</v>
      </c>
      <c r="G25" s="68">
        <f>G23+G24</f>
        <v>67000</v>
      </c>
    </row>
    <row r="26" spans="2:8" ht="14.45" customHeight="1">
      <c r="B26" s="431" t="s">
        <v>373</v>
      </c>
      <c r="C26" s="432"/>
      <c r="D26" s="432"/>
      <c r="E26" s="432"/>
      <c r="F26" s="432"/>
      <c r="G26" s="433"/>
    </row>
    <row r="27" spans="2:8" ht="18.75" customHeight="1">
      <c r="B27" s="442" t="s">
        <v>374</v>
      </c>
      <c r="C27" s="443"/>
      <c r="D27" s="442" t="s">
        <v>398</v>
      </c>
      <c r="E27" s="443"/>
      <c r="F27" s="5" t="s">
        <v>376</v>
      </c>
      <c r="G27" s="6" t="s">
        <v>377</v>
      </c>
    </row>
    <row r="28" spans="2:8" ht="15.2" customHeight="1">
      <c r="B28" s="453" t="s">
        <v>399</v>
      </c>
      <c r="C28" s="446"/>
      <c r="D28" s="447">
        <v>200000</v>
      </c>
      <c r="E28" s="448"/>
      <c r="F28" s="13">
        <v>0.18</v>
      </c>
      <c r="G28" s="24">
        <f>D28*F28</f>
        <v>36000</v>
      </c>
    </row>
    <row r="29" spans="2:8" ht="12.75" customHeight="1">
      <c r="B29" s="44"/>
      <c r="C29" s="45"/>
      <c r="D29" s="45"/>
      <c r="E29" s="437" t="s">
        <v>400</v>
      </c>
      <c r="F29" s="438"/>
      <c r="G29" s="24">
        <f>G28</f>
        <v>36000</v>
      </c>
    </row>
    <row r="30" spans="2:8" ht="12.75" customHeight="1">
      <c r="B30" s="51"/>
      <c r="C30" s="52"/>
      <c r="D30" s="52"/>
      <c r="E30" s="51"/>
      <c r="F30" s="51" t="s">
        <v>380</v>
      </c>
      <c r="G30" s="27">
        <f>G15+G25+G29</f>
        <v>104080</v>
      </c>
    </row>
    <row r="31" spans="2:8">
      <c r="B31" s="431" t="s">
        <v>381</v>
      </c>
      <c r="C31" s="432"/>
      <c r="D31" s="432"/>
      <c r="E31" s="432"/>
      <c r="F31" s="432"/>
      <c r="G31" s="433"/>
    </row>
    <row r="32" spans="2:8">
      <c r="B32" s="434"/>
      <c r="C32" s="435"/>
      <c r="D32" s="435"/>
      <c r="E32" s="435"/>
      <c r="F32" s="435"/>
      <c r="G32" s="436"/>
    </row>
    <row r="33" spans="2:7">
      <c r="B33" s="431" t="s">
        <v>382</v>
      </c>
      <c r="C33" s="432"/>
      <c r="D33" s="432"/>
      <c r="E33" s="432"/>
      <c r="F33" s="432"/>
      <c r="G33" s="433"/>
    </row>
    <row r="34" spans="2:7" ht="36.75" customHeight="1" thickBot="1">
      <c r="B34" s="479"/>
      <c r="C34" s="480"/>
      <c r="D34" s="480"/>
      <c r="E34" s="480"/>
      <c r="F34" s="480"/>
      <c r="G34" s="481"/>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39">
    <mergeCell ref="B32:G32"/>
    <mergeCell ref="B33:G33"/>
    <mergeCell ref="B34:G34"/>
    <mergeCell ref="B35:D35"/>
    <mergeCell ref="E35:G38"/>
    <mergeCell ref="B36:D36"/>
    <mergeCell ref="B37:D37"/>
    <mergeCell ref="B28:C28"/>
    <mergeCell ref="D28:E28"/>
    <mergeCell ref="E29:F29"/>
    <mergeCell ref="B31:G31"/>
    <mergeCell ref="B22:C22"/>
    <mergeCell ref="B23:C23"/>
    <mergeCell ref="B24:C24"/>
    <mergeCell ref="B26:G26"/>
    <mergeCell ref="B27:C27"/>
    <mergeCell ref="D27:E27"/>
    <mergeCell ref="B16:G16"/>
    <mergeCell ref="B17:C17"/>
    <mergeCell ref="B18:C18"/>
    <mergeCell ref="B19:C19"/>
    <mergeCell ref="B21:G21"/>
    <mergeCell ref="C10:D10"/>
    <mergeCell ref="B11:G11"/>
    <mergeCell ref="B12:C12"/>
    <mergeCell ref="B14:C14"/>
    <mergeCell ref="B13:C13"/>
    <mergeCell ref="B7:E7"/>
    <mergeCell ref="F7:G7"/>
    <mergeCell ref="B8:D8"/>
    <mergeCell ref="F8:G8"/>
    <mergeCell ref="B9:D9"/>
    <mergeCell ref="F9:G9"/>
    <mergeCell ref="B6:G6"/>
    <mergeCell ref="B1:F1"/>
    <mergeCell ref="G1:G5"/>
    <mergeCell ref="B2:F2"/>
    <mergeCell ref="B3:F3"/>
    <mergeCell ref="B5:F5"/>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0B8E7-F732-45AC-A65C-015F8A7B8A16}">
  <sheetPr codeName="Sheet15">
    <tabColor rgb="FFFFFF00"/>
  </sheetPr>
  <dimension ref="B1:H38"/>
  <sheetViews>
    <sheetView topLeftCell="A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28.5" customHeight="1" thickBot="1">
      <c r="B1" s="373" t="s">
        <v>108</v>
      </c>
      <c r="C1" s="374"/>
      <c r="D1" s="374"/>
      <c r="E1" s="374"/>
      <c r="F1" s="374"/>
      <c r="G1" s="470"/>
    </row>
    <row r="2" spans="2:8" ht="15.75" customHeight="1" thickBot="1">
      <c r="B2" s="373" t="s">
        <v>109</v>
      </c>
      <c r="C2" s="374"/>
      <c r="D2" s="374"/>
      <c r="E2" s="374"/>
      <c r="F2" s="374"/>
      <c r="G2" s="471"/>
    </row>
    <row r="3" spans="2:8" ht="14.45" customHeight="1" thickBot="1">
      <c r="B3" s="373" t="s">
        <v>342</v>
      </c>
      <c r="C3" s="374"/>
      <c r="D3" s="374"/>
      <c r="E3" s="374"/>
      <c r="F3" s="374"/>
      <c r="G3" s="471"/>
    </row>
    <row r="4" spans="2:8" ht="14.45" customHeight="1" thickBot="1">
      <c r="B4" s="48"/>
      <c r="C4" s="48"/>
      <c r="D4" s="48"/>
      <c r="E4" s="48"/>
      <c r="F4" s="48"/>
      <c r="G4" s="471"/>
    </row>
    <row r="5" spans="2:8" ht="14.25" customHeight="1" thickBot="1">
      <c r="B5" s="428" t="s">
        <v>343</v>
      </c>
      <c r="C5" s="429"/>
      <c r="D5" s="429"/>
      <c r="E5" s="429"/>
      <c r="F5" s="430"/>
      <c r="G5" s="472"/>
    </row>
    <row r="6" spans="2:8" ht="14.45" customHeight="1">
      <c r="B6" s="457" t="s">
        <v>344</v>
      </c>
      <c r="C6" s="458"/>
      <c r="D6" s="458"/>
      <c r="E6" s="458"/>
      <c r="F6" s="458"/>
      <c r="G6" s="459"/>
    </row>
    <row r="7" spans="2:8" ht="14.25" customHeight="1">
      <c r="B7" s="457" t="s">
        <v>345</v>
      </c>
      <c r="C7" s="458"/>
      <c r="D7" s="458"/>
      <c r="E7" s="459"/>
      <c r="F7" s="457" t="s">
        <v>233</v>
      </c>
      <c r="G7" s="459"/>
    </row>
    <row r="8" spans="2:8" ht="14.45" customHeight="1">
      <c r="B8" s="460" t="s">
        <v>346</v>
      </c>
      <c r="C8" s="461"/>
      <c r="D8" s="462"/>
      <c r="E8" s="1" t="s">
        <v>347</v>
      </c>
      <c r="F8" s="460" t="s">
        <v>348</v>
      </c>
      <c r="G8" s="462"/>
      <c r="H8" s="25"/>
    </row>
    <row r="9" spans="2:8" ht="27.75" customHeight="1">
      <c r="B9" s="463" t="s">
        <v>234</v>
      </c>
      <c r="C9" s="464"/>
      <c r="D9" s="465"/>
      <c r="E9" s="2" t="s">
        <v>205</v>
      </c>
      <c r="F9" s="482">
        <v>1</v>
      </c>
      <c r="G9" s="483"/>
    </row>
    <row r="10" spans="2:8" ht="14.25" customHeight="1">
      <c r="B10" s="3" t="s">
        <v>350</v>
      </c>
      <c r="C10" s="468" t="s">
        <v>351</v>
      </c>
      <c r="D10" s="469"/>
      <c r="E10" s="3" t="s">
        <v>352</v>
      </c>
      <c r="F10" s="3" t="s">
        <v>353</v>
      </c>
      <c r="G10" s="4" t="s">
        <v>354</v>
      </c>
    </row>
    <row r="11" spans="2:8" ht="14.2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415</v>
      </c>
      <c r="C13" s="446"/>
      <c r="D13" s="8" t="s">
        <v>362</v>
      </c>
      <c r="E13" s="9">
        <v>0.03</v>
      </c>
      <c r="F13" s="10">
        <f>G29</f>
        <v>20000</v>
      </c>
      <c r="G13" s="26">
        <f>E13*F13</f>
        <v>600</v>
      </c>
    </row>
    <row r="14" spans="2:8" ht="14.45" customHeight="1">
      <c r="B14" s="453" t="s">
        <v>418</v>
      </c>
      <c r="C14" s="446"/>
      <c r="D14" s="8" t="s">
        <v>375</v>
      </c>
      <c r="E14" s="13">
        <v>0.04</v>
      </c>
      <c r="F14" s="10">
        <v>120000</v>
      </c>
      <c r="G14" s="26">
        <f>E14*F14</f>
        <v>4800</v>
      </c>
      <c r="H14" s="25"/>
    </row>
    <row r="15" spans="2:8" ht="14.45" customHeight="1">
      <c r="B15" s="60"/>
      <c r="C15" s="61"/>
      <c r="D15" s="61"/>
      <c r="E15" s="61"/>
      <c r="F15" s="44" t="s">
        <v>363</v>
      </c>
      <c r="G15" s="67">
        <f>SUM(G13:G14)</f>
        <v>5400</v>
      </c>
    </row>
    <row r="16" spans="2:8" ht="14.25" customHeight="1">
      <c r="B16" s="431" t="s">
        <v>364</v>
      </c>
      <c r="C16" s="432"/>
      <c r="D16" s="432"/>
      <c r="E16" s="432"/>
      <c r="F16" s="432"/>
      <c r="G16" s="433"/>
    </row>
    <row r="17" spans="2:8" ht="14.45" customHeight="1">
      <c r="B17" s="442" t="s">
        <v>356</v>
      </c>
      <c r="C17" s="443"/>
      <c r="D17" s="5" t="s">
        <v>357</v>
      </c>
      <c r="E17" s="5" t="s">
        <v>365</v>
      </c>
      <c r="F17" s="5" t="s">
        <v>359</v>
      </c>
      <c r="G17" s="6" t="s">
        <v>360</v>
      </c>
    </row>
    <row r="18" spans="2:8" ht="14.25" customHeight="1">
      <c r="B18" s="449"/>
      <c r="C18" s="436"/>
      <c r="D18" s="12"/>
      <c r="E18" s="12"/>
      <c r="F18" s="12"/>
      <c r="G18" s="7" t="s">
        <v>416</v>
      </c>
    </row>
    <row r="19" spans="2:8" ht="14.25" customHeight="1">
      <c r="B19" s="434"/>
      <c r="C19" s="436"/>
      <c r="D19" s="12"/>
      <c r="E19" s="12"/>
      <c r="F19" s="12"/>
      <c r="G19" s="7" t="s">
        <v>416</v>
      </c>
    </row>
    <row r="20" spans="2:8" ht="14.45" customHeight="1">
      <c r="B20" s="60"/>
      <c r="C20" s="61"/>
      <c r="D20" s="61"/>
      <c r="E20" s="61"/>
      <c r="F20" s="44" t="s">
        <v>363</v>
      </c>
      <c r="G20" s="7" t="s">
        <v>416</v>
      </c>
    </row>
    <row r="21" spans="2:8" ht="14.25" customHeight="1">
      <c r="B21" s="431" t="s">
        <v>370</v>
      </c>
      <c r="C21" s="432"/>
      <c r="D21" s="432"/>
      <c r="E21" s="432"/>
      <c r="F21" s="451"/>
      <c r="G21" s="452"/>
    </row>
    <row r="22" spans="2:8" ht="14.45" customHeight="1">
      <c r="B22" s="442" t="s">
        <v>356</v>
      </c>
      <c r="C22" s="443"/>
      <c r="D22" s="5" t="s">
        <v>357</v>
      </c>
      <c r="E22" s="5" t="s">
        <v>358</v>
      </c>
      <c r="F22" s="5" t="s">
        <v>359</v>
      </c>
      <c r="G22" s="6" t="s">
        <v>360</v>
      </c>
    </row>
    <row r="23" spans="2:8" ht="14.25" customHeight="1">
      <c r="B23" s="453" t="s">
        <v>408</v>
      </c>
      <c r="C23" s="446"/>
      <c r="D23" s="8" t="s">
        <v>409</v>
      </c>
      <c r="E23" s="13">
        <v>0.3</v>
      </c>
      <c r="F23" s="10">
        <v>40000</v>
      </c>
      <c r="G23" s="24">
        <f>F23*E23</f>
        <v>12000</v>
      </c>
    </row>
    <row r="24" spans="2:8" ht="14.25" customHeight="1">
      <c r="B24" s="434" t="s">
        <v>410</v>
      </c>
      <c r="C24" s="436"/>
      <c r="D24" s="8" t="s">
        <v>409</v>
      </c>
      <c r="E24" s="13">
        <v>0.3</v>
      </c>
      <c r="F24" s="10">
        <v>27000</v>
      </c>
      <c r="G24" s="24">
        <f>F24*E24</f>
        <v>8100</v>
      </c>
      <c r="H24" s="25"/>
    </row>
    <row r="25" spans="2:8" ht="14.45" customHeight="1">
      <c r="B25" s="60"/>
      <c r="C25" s="61"/>
      <c r="D25" s="61"/>
      <c r="E25" s="61"/>
      <c r="F25" s="44" t="s">
        <v>363</v>
      </c>
      <c r="G25" s="68">
        <f>G23+G24</f>
        <v>20100</v>
      </c>
    </row>
    <row r="26" spans="2:8" ht="14.45" customHeight="1">
      <c r="B26" s="431" t="s">
        <v>373</v>
      </c>
      <c r="C26" s="432"/>
      <c r="D26" s="432"/>
      <c r="E26" s="432"/>
      <c r="F26" s="432"/>
      <c r="G26" s="433"/>
    </row>
    <row r="27" spans="2:8" ht="18.75" customHeight="1">
      <c r="B27" s="442" t="s">
        <v>374</v>
      </c>
      <c r="C27" s="443"/>
      <c r="D27" s="442" t="s">
        <v>398</v>
      </c>
      <c r="E27" s="443"/>
      <c r="F27" s="5" t="s">
        <v>376</v>
      </c>
      <c r="G27" s="6" t="s">
        <v>377</v>
      </c>
    </row>
    <row r="28" spans="2:8" ht="15.2" customHeight="1">
      <c r="B28" s="453" t="s">
        <v>399</v>
      </c>
      <c r="C28" s="446"/>
      <c r="D28" s="447">
        <v>200000</v>
      </c>
      <c r="E28" s="448"/>
      <c r="F28" s="13">
        <v>0.1</v>
      </c>
      <c r="G28" s="24">
        <f>D28*F28</f>
        <v>20000</v>
      </c>
    </row>
    <row r="29" spans="2:8" ht="12.75" customHeight="1">
      <c r="B29" s="44"/>
      <c r="C29" s="45"/>
      <c r="D29" s="45"/>
      <c r="E29" s="437" t="s">
        <v>419</v>
      </c>
      <c r="F29" s="438"/>
      <c r="G29" s="68">
        <f>G28</f>
        <v>20000</v>
      </c>
    </row>
    <row r="30" spans="2:8" ht="12.75" customHeight="1">
      <c r="B30" s="51"/>
      <c r="C30" s="52"/>
      <c r="D30" s="52"/>
      <c r="E30" s="51"/>
      <c r="F30" s="51" t="s">
        <v>380</v>
      </c>
      <c r="G30" s="27">
        <f>G15+G25+G29</f>
        <v>45500</v>
      </c>
    </row>
    <row r="31" spans="2:8">
      <c r="B31" s="431" t="s">
        <v>381</v>
      </c>
      <c r="C31" s="432"/>
      <c r="D31" s="432"/>
      <c r="E31" s="432"/>
      <c r="F31" s="432"/>
      <c r="G31" s="433"/>
    </row>
    <row r="32" spans="2:8">
      <c r="B32" s="434"/>
      <c r="C32" s="435"/>
      <c r="D32" s="435"/>
      <c r="E32" s="435"/>
      <c r="F32" s="435"/>
      <c r="G32" s="436"/>
    </row>
    <row r="33" spans="2:7">
      <c r="B33" s="431" t="s">
        <v>382</v>
      </c>
      <c r="C33" s="432"/>
      <c r="D33" s="432"/>
      <c r="E33" s="432"/>
      <c r="F33" s="432"/>
      <c r="G33" s="433"/>
    </row>
    <row r="34" spans="2:7" ht="36.75" customHeight="1" thickBot="1">
      <c r="B34" s="479"/>
      <c r="C34" s="480"/>
      <c r="D34" s="480"/>
      <c r="E34" s="480"/>
      <c r="F34" s="480"/>
      <c r="G34" s="481"/>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39">
    <mergeCell ref="B35:D35"/>
    <mergeCell ref="E35:G38"/>
    <mergeCell ref="B36:D36"/>
    <mergeCell ref="B37:D37"/>
    <mergeCell ref="E29:F29"/>
    <mergeCell ref="B31:G31"/>
    <mergeCell ref="B32:G32"/>
    <mergeCell ref="B33:G33"/>
    <mergeCell ref="B34:G34"/>
    <mergeCell ref="B24:C24"/>
    <mergeCell ref="B26:G26"/>
    <mergeCell ref="B27:C27"/>
    <mergeCell ref="D27:E27"/>
    <mergeCell ref="B28:C28"/>
    <mergeCell ref="D28:E28"/>
    <mergeCell ref="B23:C23"/>
    <mergeCell ref="C10:D10"/>
    <mergeCell ref="B11:G11"/>
    <mergeCell ref="B12:C12"/>
    <mergeCell ref="B14:C14"/>
    <mergeCell ref="B16:G16"/>
    <mergeCell ref="B17:C17"/>
    <mergeCell ref="B18:C18"/>
    <mergeCell ref="B19:C19"/>
    <mergeCell ref="B21:G21"/>
    <mergeCell ref="B22:C22"/>
    <mergeCell ref="B13:C13"/>
    <mergeCell ref="B7:E7"/>
    <mergeCell ref="F7:G7"/>
    <mergeCell ref="B8:D8"/>
    <mergeCell ref="F8:G8"/>
    <mergeCell ref="B9:D9"/>
    <mergeCell ref="F9:G9"/>
    <mergeCell ref="B6:G6"/>
    <mergeCell ref="B1:F1"/>
    <mergeCell ref="G1:G5"/>
    <mergeCell ref="B2:F2"/>
    <mergeCell ref="B3:F3"/>
    <mergeCell ref="B5:F5"/>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B53CD-B238-43E3-8473-69801B9A826A}">
  <sheetPr codeName="Sheet16">
    <tabColor rgb="FFFFFF00"/>
  </sheetPr>
  <dimension ref="B1:G38"/>
  <sheetViews>
    <sheetView topLeftCell="A13"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21.75" customHeight="1" thickBot="1"/>
    <row r="2" spans="2:7" ht="14.25" customHeight="1" thickBot="1">
      <c r="B2" s="373" t="s">
        <v>108</v>
      </c>
      <c r="C2" s="374"/>
      <c r="D2" s="374"/>
      <c r="E2" s="374"/>
      <c r="F2" s="374"/>
      <c r="G2" s="470"/>
    </row>
    <row r="3" spans="2:7" ht="18" customHeight="1" thickBot="1">
      <c r="B3" s="373" t="s">
        <v>109</v>
      </c>
      <c r="C3" s="374"/>
      <c r="D3" s="374"/>
      <c r="E3" s="374"/>
      <c r="F3" s="374"/>
      <c r="G3" s="471"/>
    </row>
    <row r="4" spans="2:7" ht="16.5" customHeight="1" thickBot="1">
      <c r="B4" s="373" t="s">
        <v>342</v>
      </c>
      <c r="C4" s="374"/>
      <c r="D4" s="374"/>
      <c r="E4" s="374"/>
      <c r="F4" s="374"/>
      <c r="G4" s="471"/>
    </row>
    <row r="5" spans="2:7" ht="14.45" customHeight="1" thickBot="1">
      <c r="B5" s="48"/>
      <c r="C5" s="48"/>
      <c r="D5" s="48"/>
      <c r="E5" s="48"/>
      <c r="F5" s="48"/>
      <c r="G5" s="471"/>
    </row>
    <row r="6" spans="2:7" ht="29.25" customHeight="1" thickBot="1">
      <c r="B6" s="428" t="s">
        <v>343</v>
      </c>
      <c r="C6" s="429"/>
      <c r="D6" s="429"/>
      <c r="E6" s="429"/>
      <c r="F6" s="430"/>
      <c r="G6" s="472"/>
    </row>
    <row r="7" spans="2:7" ht="14.25" customHeight="1">
      <c r="B7" s="457" t="s">
        <v>344</v>
      </c>
      <c r="C7" s="458"/>
      <c r="D7" s="458"/>
      <c r="E7" s="458"/>
      <c r="F7" s="458"/>
      <c r="G7" s="459"/>
    </row>
    <row r="8" spans="2:7" ht="16.5" customHeight="1">
      <c r="B8" s="457" t="s">
        <v>345</v>
      </c>
      <c r="C8" s="458"/>
      <c r="D8" s="458"/>
      <c r="E8" s="459"/>
      <c r="F8" s="457" t="s">
        <v>235</v>
      </c>
      <c r="G8" s="459"/>
    </row>
    <row r="9" spans="2:7" ht="15.75" customHeight="1">
      <c r="B9" s="460" t="s">
        <v>346</v>
      </c>
      <c r="C9" s="461"/>
      <c r="D9" s="462"/>
      <c r="E9" s="1" t="s">
        <v>347</v>
      </c>
      <c r="F9" s="460" t="s">
        <v>348</v>
      </c>
      <c r="G9" s="462"/>
    </row>
    <row r="10" spans="2:7" ht="43.5" customHeight="1">
      <c r="B10" s="463" t="s">
        <v>236</v>
      </c>
      <c r="C10" s="464"/>
      <c r="D10" s="465"/>
      <c r="E10" s="2" t="s">
        <v>349</v>
      </c>
      <c r="F10" s="482">
        <v>1</v>
      </c>
      <c r="G10" s="483"/>
    </row>
    <row r="11" spans="2:7" ht="14.25" customHeight="1">
      <c r="B11" s="3" t="s">
        <v>350</v>
      </c>
      <c r="C11" s="468" t="s">
        <v>351</v>
      </c>
      <c r="D11" s="469"/>
      <c r="E11" s="3" t="s">
        <v>352</v>
      </c>
      <c r="F11" s="3" t="s">
        <v>353</v>
      </c>
      <c r="G11" s="3" t="s">
        <v>354</v>
      </c>
    </row>
    <row r="12" spans="2:7" ht="14.25" customHeight="1">
      <c r="B12" s="431" t="s">
        <v>355</v>
      </c>
      <c r="C12" s="432"/>
      <c r="D12" s="432"/>
      <c r="E12" s="432"/>
      <c r="F12" s="432"/>
      <c r="G12" s="433"/>
    </row>
    <row r="13" spans="2:7" ht="14.45" customHeight="1">
      <c r="B13" s="442" t="s">
        <v>356</v>
      </c>
      <c r="C13" s="443"/>
      <c r="D13" s="5" t="s">
        <v>357</v>
      </c>
      <c r="E13" s="5" t="s">
        <v>358</v>
      </c>
      <c r="F13" s="5" t="s">
        <v>359</v>
      </c>
      <c r="G13" s="5" t="s">
        <v>360</v>
      </c>
    </row>
    <row r="14" spans="2:7" ht="14.45" customHeight="1">
      <c r="B14" s="445" t="s">
        <v>415</v>
      </c>
      <c r="C14" s="446"/>
      <c r="D14" s="8" t="s">
        <v>362</v>
      </c>
      <c r="E14" s="9">
        <v>0.03</v>
      </c>
      <c r="F14" s="10">
        <f>G30</f>
        <v>35000</v>
      </c>
      <c r="G14" s="26">
        <f>F14*E14</f>
        <v>1050</v>
      </c>
    </row>
    <row r="15" spans="2:7" ht="14.25" customHeight="1">
      <c r="B15" s="453" t="s">
        <v>420</v>
      </c>
      <c r="C15" s="446"/>
      <c r="D15" s="8" t="s">
        <v>375</v>
      </c>
      <c r="E15" s="13">
        <v>0.2</v>
      </c>
      <c r="F15" s="10">
        <v>120000</v>
      </c>
      <c r="G15" s="26">
        <f>F15*E15</f>
        <v>24000</v>
      </c>
    </row>
    <row r="16" spans="2:7" ht="14.25" customHeight="1">
      <c r="B16" s="60"/>
      <c r="C16" s="61"/>
      <c r="D16" s="61"/>
      <c r="E16" s="61"/>
      <c r="F16" s="44" t="s">
        <v>363</v>
      </c>
      <c r="G16" s="24">
        <f>SUM(G14:G15)</f>
        <v>25050</v>
      </c>
    </row>
    <row r="17" spans="2:7" ht="14.25" customHeight="1">
      <c r="B17" s="431" t="s">
        <v>364</v>
      </c>
      <c r="C17" s="432"/>
      <c r="D17" s="432"/>
      <c r="E17" s="432"/>
      <c r="F17" s="432"/>
      <c r="G17" s="433"/>
    </row>
    <row r="18" spans="2:7" ht="14.25" customHeight="1">
      <c r="B18" s="442" t="s">
        <v>356</v>
      </c>
      <c r="C18" s="443"/>
      <c r="D18" s="5" t="s">
        <v>357</v>
      </c>
      <c r="E18" s="5" t="s">
        <v>365</v>
      </c>
      <c r="F18" s="5" t="s">
        <v>359</v>
      </c>
      <c r="G18" s="6" t="s">
        <v>360</v>
      </c>
    </row>
    <row r="19" spans="2:7" ht="14.45" customHeight="1">
      <c r="B19" s="449"/>
      <c r="C19" s="436"/>
      <c r="D19" s="12"/>
      <c r="E19" s="12"/>
      <c r="F19" s="12"/>
      <c r="G19" s="7" t="s">
        <v>416</v>
      </c>
    </row>
    <row r="20" spans="2:7" ht="14.25" customHeight="1">
      <c r="B20" s="434"/>
      <c r="C20" s="436"/>
      <c r="D20" s="12"/>
      <c r="E20" s="12"/>
      <c r="F20" s="12"/>
      <c r="G20" s="7" t="s">
        <v>416</v>
      </c>
    </row>
    <row r="21" spans="2:7" ht="14.25" customHeight="1">
      <c r="B21" s="60"/>
      <c r="C21" s="61"/>
      <c r="D21" s="61"/>
      <c r="E21" s="61"/>
      <c r="F21" s="44" t="s">
        <v>363</v>
      </c>
      <c r="G21" s="7" t="s">
        <v>416</v>
      </c>
    </row>
    <row r="22" spans="2:7" ht="14.45" customHeight="1">
      <c r="B22" s="431" t="s">
        <v>370</v>
      </c>
      <c r="C22" s="432"/>
      <c r="D22" s="432"/>
      <c r="E22" s="432"/>
      <c r="F22" s="451"/>
      <c r="G22" s="452"/>
    </row>
    <row r="23" spans="2:7" ht="14.45" customHeight="1">
      <c r="B23" s="442" t="s">
        <v>356</v>
      </c>
      <c r="C23" s="443"/>
      <c r="D23" s="5" t="s">
        <v>357</v>
      </c>
      <c r="E23" s="5" t="s">
        <v>358</v>
      </c>
      <c r="F23" s="5" t="s">
        <v>359</v>
      </c>
      <c r="G23" s="6" t="s">
        <v>360</v>
      </c>
    </row>
    <row r="24" spans="2:7" ht="14.25" customHeight="1">
      <c r="B24" s="453" t="s">
        <v>408</v>
      </c>
      <c r="C24" s="446"/>
      <c r="D24" s="8" t="s">
        <v>409</v>
      </c>
      <c r="E24" s="13">
        <v>0.1</v>
      </c>
      <c r="F24" s="24">
        <v>40000</v>
      </c>
      <c r="G24" s="24">
        <f>E24*F24</f>
        <v>4000</v>
      </c>
    </row>
    <row r="25" spans="2:7" ht="14.25" customHeight="1">
      <c r="B25" s="434" t="s">
        <v>410</v>
      </c>
      <c r="C25" s="436"/>
      <c r="D25" s="8" t="s">
        <v>421</v>
      </c>
      <c r="E25" s="13">
        <v>0.1</v>
      </c>
      <c r="F25" s="24">
        <v>27000</v>
      </c>
      <c r="G25" s="24">
        <f>E25*F25</f>
        <v>2700</v>
      </c>
    </row>
    <row r="26" spans="2:7" ht="14.45" customHeight="1">
      <c r="B26" s="439" t="s">
        <v>363</v>
      </c>
      <c r="C26" s="440"/>
      <c r="D26" s="440"/>
      <c r="E26" s="440"/>
      <c r="F26" s="441"/>
      <c r="G26" s="24">
        <f>SUM(G24:G25)</f>
        <v>6700</v>
      </c>
    </row>
    <row r="27" spans="2:7" ht="14.25" customHeight="1">
      <c r="B27" s="431" t="s">
        <v>373</v>
      </c>
      <c r="C27" s="432"/>
      <c r="D27" s="432"/>
      <c r="E27" s="432"/>
      <c r="F27" s="432"/>
      <c r="G27" s="433"/>
    </row>
    <row r="28" spans="2:7" ht="14.45" customHeight="1">
      <c r="B28" s="442" t="s">
        <v>374</v>
      </c>
      <c r="C28" s="443"/>
      <c r="D28" s="442" t="s">
        <v>398</v>
      </c>
      <c r="E28" s="443"/>
      <c r="F28" s="5" t="s">
        <v>376</v>
      </c>
      <c r="G28" s="6" t="s">
        <v>377</v>
      </c>
    </row>
    <row r="29" spans="2:7" ht="14.25" customHeight="1">
      <c r="B29" s="445" t="s">
        <v>422</v>
      </c>
      <c r="C29" s="446"/>
      <c r="D29" s="447">
        <v>200000</v>
      </c>
      <c r="E29" s="448"/>
      <c r="F29" s="13">
        <v>0.17499999999999999</v>
      </c>
      <c r="G29" s="24">
        <f>D29*F29</f>
        <v>35000</v>
      </c>
    </row>
    <row r="30" spans="2:7" ht="14.45" customHeight="1">
      <c r="B30" s="439" t="s">
        <v>168</v>
      </c>
      <c r="C30" s="440"/>
      <c r="D30" s="440"/>
      <c r="E30" s="440"/>
      <c r="F30" s="441"/>
      <c r="G30" s="24">
        <f>G29</f>
        <v>35000</v>
      </c>
    </row>
    <row r="31" spans="2:7" ht="14.45" customHeight="1">
      <c r="B31" s="484" t="s">
        <v>380</v>
      </c>
      <c r="C31" s="485"/>
      <c r="D31" s="485"/>
      <c r="E31" s="485"/>
      <c r="F31" s="486"/>
      <c r="G31" s="73">
        <f>G16+G26+G30</f>
        <v>66750</v>
      </c>
    </row>
    <row r="32" spans="2:7" ht="14.45" customHeight="1">
      <c r="B32" s="431" t="s">
        <v>381</v>
      </c>
      <c r="C32" s="432"/>
      <c r="D32" s="432"/>
      <c r="E32" s="432"/>
      <c r="F32" s="432"/>
      <c r="G32" s="433"/>
    </row>
    <row r="33" spans="2:7" ht="61.7" customHeight="1">
      <c r="B33" s="434"/>
      <c r="C33" s="435"/>
      <c r="D33" s="435"/>
      <c r="E33" s="435"/>
      <c r="F33" s="435"/>
      <c r="G33" s="436"/>
    </row>
    <row r="34" spans="2:7" ht="15.2" customHeight="1" thickBot="1">
      <c r="B34" s="431" t="s">
        <v>382</v>
      </c>
      <c r="C34" s="432"/>
      <c r="D34" s="432"/>
      <c r="E34" s="432"/>
      <c r="F34" s="432"/>
      <c r="G34" s="433"/>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40">
    <mergeCell ref="B7:G7"/>
    <mergeCell ref="B2:F2"/>
    <mergeCell ref="G2:G6"/>
    <mergeCell ref="B3:F3"/>
    <mergeCell ref="B4:F4"/>
    <mergeCell ref="B6:F6"/>
    <mergeCell ref="C11:D11"/>
    <mergeCell ref="B12:G12"/>
    <mergeCell ref="B13:C13"/>
    <mergeCell ref="B8:E8"/>
    <mergeCell ref="F8:G8"/>
    <mergeCell ref="B9:D9"/>
    <mergeCell ref="F9:G9"/>
    <mergeCell ref="B10:D10"/>
    <mergeCell ref="F10:G10"/>
    <mergeCell ref="B29:C29"/>
    <mergeCell ref="D29:E29"/>
    <mergeCell ref="B30:F30"/>
    <mergeCell ref="B14:C14"/>
    <mergeCell ref="B23:C23"/>
    <mergeCell ref="B24:C24"/>
    <mergeCell ref="B27:G27"/>
    <mergeCell ref="B18:C18"/>
    <mergeCell ref="B19:C19"/>
    <mergeCell ref="B35:D35"/>
    <mergeCell ref="E35:G38"/>
    <mergeCell ref="B36:D36"/>
    <mergeCell ref="B37:D37"/>
    <mergeCell ref="B15:C15"/>
    <mergeCell ref="B17:G17"/>
    <mergeCell ref="B20:C20"/>
    <mergeCell ref="B22:G22"/>
    <mergeCell ref="B25:C25"/>
    <mergeCell ref="B26:F26"/>
    <mergeCell ref="B31:F31"/>
    <mergeCell ref="B32:G32"/>
    <mergeCell ref="B33:G33"/>
    <mergeCell ref="B34:G34"/>
    <mergeCell ref="B28:C28"/>
    <mergeCell ref="D28:E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C0B8F-4860-4818-A984-B646AE9C8C4F}">
  <sheetPr codeName="Sheet17">
    <tabColor rgb="FFFFFF00"/>
  </sheetPr>
  <dimension ref="B1:G38"/>
  <sheetViews>
    <sheetView topLeftCell="A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21.75" customHeight="1" thickBot="1"/>
    <row r="2" spans="2:7" ht="14.25" customHeight="1" thickBot="1">
      <c r="B2" s="373" t="s">
        <v>108</v>
      </c>
      <c r="C2" s="374"/>
      <c r="D2" s="374"/>
      <c r="E2" s="374"/>
      <c r="F2" s="374"/>
      <c r="G2" s="470"/>
    </row>
    <row r="3" spans="2:7" ht="18" customHeight="1" thickBot="1">
      <c r="B3" s="373" t="s">
        <v>109</v>
      </c>
      <c r="C3" s="374"/>
      <c r="D3" s="374"/>
      <c r="E3" s="374"/>
      <c r="F3" s="374"/>
      <c r="G3" s="471"/>
    </row>
    <row r="4" spans="2:7" ht="16.5" customHeight="1" thickBot="1">
      <c r="B4" s="373" t="s">
        <v>342</v>
      </c>
      <c r="C4" s="374"/>
      <c r="D4" s="374"/>
      <c r="E4" s="374"/>
      <c r="F4" s="374"/>
      <c r="G4" s="471"/>
    </row>
    <row r="5" spans="2:7" ht="14.45" customHeight="1" thickBot="1">
      <c r="B5" s="48"/>
      <c r="C5" s="48"/>
      <c r="D5" s="48"/>
      <c r="E5" s="48"/>
      <c r="F5" s="48"/>
      <c r="G5" s="471"/>
    </row>
    <row r="6" spans="2:7" ht="29.25" customHeight="1" thickBot="1">
      <c r="B6" s="428" t="s">
        <v>343</v>
      </c>
      <c r="C6" s="429"/>
      <c r="D6" s="429"/>
      <c r="E6" s="429"/>
      <c r="F6" s="430"/>
      <c r="G6" s="472"/>
    </row>
    <row r="7" spans="2:7" ht="14.25" customHeight="1">
      <c r="B7" s="457" t="s">
        <v>344</v>
      </c>
      <c r="C7" s="458"/>
      <c r="D7" s="458"/>
      <c r="E7" s="458"/>
      <c r="F7" s="458"/>
      <c r="G7" s="459"/>
    </row>
    <row r="8" spans="2:7" ht="16.5" customHeight="1">
      <c r="B8" s="457" t="s">
        <v>345</v>
      </c>
      <c r="C8" s="458"/>
      <c r="D8" s="458"/>
      <c r="E8" s="459"/>
      <c r="F8" s="457" t="s">
        <v>237</v>
      </c>
      <c r="G8" s="459"/>
    </row>
    <row r="9" spans="2:7" ht="15.75" customHeight="1">
      <c r="B9" s="460" t="s">
        <v>346</v>
      </c>
      <c r="C9" s="461"/>
      <c r="D9" s="462"/>
      <c r="E9" s="1" t="s">
        <v>347</v>
      </c>
      <c r="F9" s="460" t="s">
        <v>348</v>
      </c>
      <c r="G9" s="462"/>
    </row>
    <row r="10" spans="2:7" ht="14.45" customHeight="1">
      <c r="B10" s="463" t="s">
        <v>423</v>
      </c>
      <c r="C10" s="464"/>
      <c r="D10" s="465"/>
      <c r="E10" s="2" t="s">
        <v>349</v>
      </c>
      <c r="F10" s="482">
        <v>1</v>
      </c>
      <c r="G10" s="483"/>
    </row>
    <row r="11" spans="2:7" ht="14.25" customHeight="1">
      <c r="B11" s="3" t="s">
        <v>350</v>
      </c>
      <c r="C11" s="468" t="s">
        <v>351</v>
      </c>
      <c r="D11" s="469"/>
      <c r="E11" s="3" t="s">
        <v>352</v>
      </c>
      <c r="F11" s="3" t="s">
        <v>353</v>
      </c>
      <c r="G11" s="3" t="s">
        <v>354</v>
      </c>
    </row>
    <row r="12" spans="2:7" ht="14.25" customHeight="1">
      <c r="B12" s="431" t="s">
        <v>355</v>
      </c>
      <c r="C12" s="432"/>
      <c r="D12" s="432"/>
      <c r="E12" s="432"/>
      <c r="F12" s="432"/>
      <c r="G12" s="433"/>
    </row>
    <row r="13" spans="2:7" ht="14.45" customHeight="1">
      <c r="B13" s="442" t="s">
        <v>356</v>
      </c>
      <c r="C13" s="443"/>
      <c r="D13" s="5" t="s">
        <v>357</v>
      </c>
      <c r="E13" s="5" t="s">
        <v>358</v>
      </c>
      <c r="F13" s="5" t="s">
        <v>359</v>
      </c>
      <c r="G13" s="5" t="s">
        <v>360</v>
      </c>
    </row>
    <row r="14" spans="2:7" ht="14.45" customHeight="1">
      <c r="B14" s="445" t="s">
        <v>415</v>
      </c>
      <c r="C14" s="446"/>
      <c r="D14" s="8" t="s">
        <v>362</v>
      </c>
      <c r="E14" s="9">
        <v>0.03</v>
      </c>
      <c r="F14" s="10">
        <f>G30</f>
        <v>20000</v>
      </c>
      <c r="G14" s="26">
        <f>F14*E14</f>
        <v>600</v>
      </c>
    </row>
    <row r="15" spans="2:7" ht="14.25" customHeight="1">
      <c r="B15" s="453"/>
      <c r="C15" s="446"/>
      <c r="D15" s="8"/>
      <c r="E15" s="13"/>
      <c r="F15" s="10"/>
      <c r="G15" s="24"/>
    </row>
    <row r="16" spans="2:7" ht="14.25" customHeight="1">
      <c r="B16" s="60"/>
      <c r="C16" s="61"/>
      <c r="D16" s="61"/>
      <c r="E16" s="61"/>
      <c r="F16" s="44" t="s">
        <v>363</v>
      </c>
      <c r="G16" s="24">
        <f>G14</f>
        <v>600</v>
      </c>
    </row>
    <row r="17" spans="2:7" ht="14.25" customHeight="1">
      <c r="B17" s="431" t="s">
        <v>364</v>
      </c>
      <c r="C17" s="432"/>
      <c r="D17" s="432"/>
      <c r="E17" s="432"/>
      <c r="F17" s="432"/>
      <c r="G17" s="433"/>
    </row>
    <row r="18" spans="2:7" ht="14.25" customHeight="1">
      <c r="B18" s="442" t="s">
        <v>356</v>
      </c>
      <c r="C18" s="443"/>
      <c r="D18" s="5" t="s">
        <v>357</v>
      </c>
      <c r="E18" s="5" t="s">
        <v>365</v>
      </c>
      <c r="F18" s="5" t="s">
        <v>359</v>
      </c>
      <c r="G18" s="6" t="s">
        <v>360</v>
      </c>
    </row>
    <row r="19" spans="2:7" ht="14.45" customHeight="1">
      <c r="B19" s="449" t="s">
        <v>424</v>
      </c>
      <c r="C19" s="436"/>
      <c r="D19" s="12"/>
      <c r="E19" s="12"/>
      <c r="F19" s="12"/>
      <c r="G19" s="7" t="s">
        <v>416</v>
      </c>
    </row>
    <row r="20" spans="2:7" ht="14.25" customHeight="1">
      <c r="B20" s="434"/>
      <c r="C20" s="436"/>
      <c r="D20" s="12"/>
      <c r="E20" s="12"/>
      <c r="F20" s="12"/>
      <c r="G20" s="7" t="s">
        <v>416</v>
      </c>
    </row>
    <row r="21" spans="2:7" ht="14.25" customHeight="1">
      <c r="B21" s="60"/>
      <c r="C21" s="61"/>
      <c r="D21" s="61"/>
      <c r="E21" s="61"/>
      <c r="F21" s="44" t="s">
        <v>363</v>
      </c>
      <c r="G21" s="7" t="s">
        <v>416</v>
      </c>
    </row>
    <row r="22" spans="2:7" ht="14.45" customHeight="1">
      <c r="B22" s="431" t="s">
        <v>370</v>
      </c>
      <c r="C22" s="432"/>
      <c r="D22" s="432"/>
      <c r="E22" s="432"/>
      <c r="F22" s="451"/>
      <c r="G22" s="452"/>
    </row>
    <row r="23" spans="2:7" ht="14.45" customHeight="1">
      <c r="B23" s="442" t="s">
        <v>356</v>
      </c>
      <c r="C23" s="443"/>
      <c r="D23" s="5" t="s">
        <v>357</v>
      </c>
      <c r="E23" s="5" t="s">
        <v>358</v>
      </c>
      <c r="F23" s="5" t="s">
        <v>359</v>
      </c>
      <c r="G23" s="6" t="s">
        <v>360</v>
      </c>
    </row>
    <row r="24" spans="2:7" ht="14.25" customHeight="1">
      <c r="B24" s="453" t="s">
        <v>408</v>
      </c>
      <c r="C24" s="446"/>
      <c r="D24" s="8" t="s">
        <v>409</v>
      </c>
      <c r="E24" s="13">
        <v>0.25</v>
      </c>
      <c r="F24" s="24">
        <v>40000</v>
      </c>
      <c r="G24" s="24">
        <f>E24*F24</f>
        <v>10000</v>
      </c>
    </row>
    <row r="25" spans="2:7" ht="14.25" customHeight="1">
      <c r="B25" s="434" t="s">
        <v>410</v>
      </c>
      <c r="C25" s="436"/>
      <c r="D25" s="8" t="s">
        <v>421</v>
      </c>
      <c r="E25" s="13">
        <v>0.25</v>
      </c>
      <c r="F25" s="24">
        <v>27000</v>
      </c>
      <c r="G25" s="24">
        <f>E25*F25</f>
        <v>6750</v>
      </c>
    </row>
    <row r="26" spans="2:7" ht="14.45" customHeight="1">
      <c r="B26" s="439" t="s">
        <v>363</v>
      </c>
      <c r="C26" s="440"/>
      <c r="D26" s="440"/>
      <c r="E26" s="440"/>
      <c r="F26" s="441"/>
      <c r="G26" s="24">
        <f>SUM(G24:G25)</f>
        <v>16750</v>
      </c>
    </row>
    <row r="27" spans="2:7" ht="14.25" customHeight="1">
      <c r="B27" s="431" t="s">
        <v>373</v>
      </c>
      <c r="C27" s="432"/>
      <c r="D27" s="432"/>
      <c r="E27" s="432"/>
      <c r="F27" s="432"/>
      <c r="G27" s="433"/>
    </row>
    <row r="28" spans="2:7" ht="14.45" customHeight="1">
      <c r="B28" s="442" t="s">
        <v>374</v>
      </c>
      <c r="C28" s="443"/>
      <c r="D28" s="442" t="s">
        <v>398</v>
      </c>
      <c r="E28" s="443"/>
      <c r="F28" s="5" t="s">
        <v>376</v>
      </c>
      <c r="G28" s="6" t="s">
        <v>377</v>
      </c>
    </row>
    <row r="29" spans="2:7" ht="14.25" customHeight="1">
      <c r="B29" s="445" t="s">
        <v>422</v>
      </c>
      <c r="C29" s="446"/>
      <c r="D29" s="447">
        <v>200000</v>
      </c>
      <c r="E29" s="448"/>
      <c r="F29" s="13">
        <v>0.1</v>
      </c>
      <c r="G29" s="24">
        <f>D29*F29</f>
        <v>20000</v>
      </c>
    </row>
    <row r="30" spans="2:7" ht="14.45" customHeight="1">
      <c r="B30" s="439" t="s">
        <v>168</v>
      </c>
      <c r="C30" s="440"/>
      <c r="D30" s="440"/>
      <c r="E30" s="440"/>
      <c r="F30" s="441"/>
      <c r="G30" s="24">
        <f>G29</f>
        <v>20000</v>
      </c>
    </row>
    <row r="31" spans="2:7" ht="14.45" customHeight="1">
      <c r="B31" s="484" t="s">
        <v>380</v>
      </c>
      <c r="C31" s="485"/>
      <c r="D31" s="485"/>
      <c r="E31" s="485"/>
      <c r="F31" s="486"/>
      <c r="G31" s="27">
        <f>G16+G26+G30</f>
        <v>37350</v>
      </c>
    </row>
    <row r="32" spans="2:7" ht="14.45" customHeight="1">
      <c r="B32" s="431" t="s">
        <v>381</v>
      </c>
      <c r="C32" s="432"/>
      <c r="D32" s="432"/>
      <c r="E32" s="432"/>
      <c r="F32" s="432"/>
      <c r="G32" s="433"/>
    </row>
    <row r="33" spans="2:7" ht="61.7" customHeight="1">
      <c r="B33" s="434"/>
      <c r="C33" s="435"/>
      <c r="D33" s="435"/>
      <c r="E33" s="435"/>
      <c r="F33" s="435"/>
      <c r="G33" s="436"/>
    </row>
    <row r="34" spans="2:7" ht="15.2" customHeight="1" thickBot="1">
      <c r="B34" s="431" t="s">
        <v>382</v>
      </c>
      <c r="C34" s="432"/>
      <c r="D34" s="432"/>
      <c r="E34" s="432"/>
      <c r="F34" s="432"/>
      <c r="G34" s="433"/>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40">
    <mergeCell ref="B7:G7"/>
    <mergeCell ref="B2:F2"/>
    <mergeCell ref="G2:G6"/>
    <mergeCell ref="B3:F3"/>
    <mergeCell ref="B4:F4"/>
    <mergeCell ref="B6:F6"/>
    <mergeCell ref="B8:E8"/>
    <mergeCell ref="F8:G8"/>
    <mergeCell ref="B9:D9"/>
    <mergeCell ref="F9:G9"/>
    <mergeCell ref="B10:D10"/>
    <mergeCell ref="F10:G10"/>
    <mergeCell ref="B24:C24"/>
    <mergeCell ref="C11:D11"/>
    <mergeCell ref="B12:G12"/>
    <mergeCell ref="B13:C13"/>
    <mergeCell ref="B15:C15"/>
    <mergeCell ref="B17:G17"/>
    <mergeCell ref="B18:C18"/>
    <mergeCell ref="B19:C19"/>
    <mergeCell ref="B20:C20"/>
    <mergeCell ref="B22:G22"/>
    <mergeCell ref="B23:C23"/>
    <mergeCell ref="B14:C14"/>
    <mergeCell ref="B33:G33"/>
    <mergeCell ref="B25:C25"/>
    <mergeCell ref="B26:F26"/>
    <mergeCell ref="B27:G27"/>
    <mergeCell ref="B28:C28"/>
    <mergeCell ref="D28:E28"/>
    <mergeCell ref="B29:C29"/>
    <mergeCell ref="D29:E29"/>
    <mergeCell ref="B30:F30"/>
    <mergeCell ref="B31:F31"/>
    <mergeCell ref="B32:G32"/>
    <mergeCell ref="B34:G34"/>
    <mergeCell ref="B35:D35"/>
    <mergeCell ref="E35:G38"/>
    <mergeCell ref="B36:D36"/>
    <mergeCell ref="B37:D37"/>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51B3E-695D-4C4D-8DD2-B1961B80CE6E}">
  <sheetPr codeName="Sheet18">
    <tabColor rgb="FFFFFF00"/>
  </sheetPr>
  <dimension ref="B1:G38"/>
  <sheetViews>
    <sheetView topLeftCell="A13"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21.75" customHeight="1" thickBot="1"/>
    <row r="2" spans="2:7" ht="14.25" customHeight="1" thickBot="1">
      <c r="B2" s="373" t="s">
        <v>108</v>
      </c>
      <c r="C2" s="374"/>
      <c r="D2" s="374"/>
      <c r="E2" s="374"/>
      <c r="F2" s="374"/>
      <c r="G2" s="470"/>
    </row>
    <row r="3" spans="2:7" ht="18" customHeight="1" thickBot="1">
      <c r="B3" s="373" t="s">
        <v>109</v>
      </c>
      <c r="C3" s="374"/>
      <c r="D3" s="374"/>
      <c r="E3" s="374"/>
      <c r="F3" s="374"/>
      <c r="G3" s="471"/>
    </row>
    <row r="4" spans="2:7" ht="16.5" customHeight="1" thickBot="1">
      <c r="B4" s="373" t="s">
        <v>342</v>
      </c>
      <c r="C4" s="374"/>
      <c r="D4" s="374"/>
      <c r="E4" s="374"/>
      <c r="F4" s="374"/>
      <c r="G4" s="471"/>
    </row>
    <row r="5" spans="2:7" ht="14.45" customHeight="1" thickBot="1">
      <c r="B5" s="48"/>
      <c r="C5" s="48"/>
      <c r="D5" s="48"/>
      <c r="E5" s="48"/>
      <c r="F5" s="48"/>
      <c r="G5" s="471"/>
    </row>
    <row r="6" spans="2:7" ht="29.25" customHeight="1" thickBot="1">
      <c r="B6" s="428" t="s">
        <v>343</v>
      </c>
      <c r="C6" s="429"/>
      <c r="D6" s="429"/>
      <c r="E6" s="429"/>
      <c r="F6" s="430"/>
      <c r="G6" s="472"/>
    </row>
    <row r="7" spans="2:7" ht="14.25" customHeight="1">
      <c r="B7" s="457" t="s">
        <v>344</v>
      </c>
      <c r="C7" s="458"/>
      <c r="D7" s="458"/>
      <c r="E7" s="458"/>
      <c r="F7" s="458"/>
      <c r="G7" s="459"/>
    </row>
    <row r="8" spans="2:7" ht="16.5" customHeight="1">
      <c r="B8" s="457" t="s">
        <v>345</v>
      </c>
      <c r="C8" s="458"/>
      <c r="D8" s="458"/>
      <c r="E8" s="459"/>
      <c r="F8" s="457" t="s">
        <v>239</v>
      </c>
      <c r="G8" s="459"/>
    </row>
    <row r="9" spans="2:7" ht="15.75" customHeight="1">
      <c r="B9" s="460" t="s">
        <v>346</v>
      </c>
      <c r="C9" s="461"/>
      <c r="D9" s="462"/>
      <c r="E9" s="1" t="s">
        <v>347</v>
      </c>
      <c r="F9" s="460" t="s">
        <v>348</v>
      </c>
      <c r="G9" s="462"/>
    </row>
    <row r="10" spans="2:7" ht="33.75" customHeight="1">
      <c r="B10" s="463" t="s">
        <v>425</v>
      </c>
      <c r="C10" s="464"/>
      <c r="D10" s="465"/>
      <c r="E10" s="2" t="s">
        <v>230</v>
      </c>
      <c r="F10" s="482">
        <v>1</v>
      </c>
      <c r="G10" s="483"/>
    </row>
    <row r="11" spans="2:7" ht="14.25" customHeight="1">
      <c r="B11" s="3" t="s">
        <v>350</v>
      </c>
      <c r="C11" s="468" t="s">
        <v>351</v>
      </c>
      <c r="D11" s="469"/>
      <c r="E11" s="3" t="s">
        <v>352</v>
      </c>
      <c r="F11" s="3" t="s">
        <v>353</v>
      </c>
      <c r="G11" s="3" t="s">
        <v>354</v>
      </c>
    </row>
    <row r="12" spans="2:7" ht="14.25" customHeight="1">
      <c r="B12" s="431" t="s">
        <v>355</v>
      </c>
      <c r="C12" s="432"/>
      <c r="D12" s="432"/>
      <c r="E12" s="432"/>
      <c r="F12" s="432"/>
      <c r="G12" s="433"/>
    </row>
    <row r="13" spans="2:7" ht="14.45" customHeight="1">
      <c r="B13" s="442" t="s">
        <v>356</v>
      </c>
      <c r="C13" s="443"/>
      <c r="D13" s="5" t="s">
        <v>357</v>
      </c>
      <c r="E13" s="5" t="s">
        <v>358</v>
      </c>
      <c r="F13" s="5" t="s">
        <v>359</v>
      </c>
      <c r="G13" s="5" t="s">
        <v>360</v>
      </c>
    </row>
    <row r="14" spans="2:7" ht="14.45" customHeight="1">
      <c r="B14" s="445" t="s">
        <v>361</v>
      </c>
      <c r="C14" s="446"/>
      <c r="D14" s="8" t="s">
        <v>362</v>
      </c>
      <c r="E14" s="9">
        <v>0.03</v>
      </c>
      <c r="F14" s="10">
        <f>G30</f>
        <v>50000</v>
      </c>
      <c r="G14" s="26">
        <f>F14*E14</f>
        <v>1500</v>
      </c>
    </row>
    <row r="15" spans="2:7" ht="14.45" customHeight="1">
      <c r="B15" s="157" t="s">
        <v>418</v>
      </c>
      <c r="C15" s="160"/>
      <c r="D15" s="161" t="s">
        <v>375</v>
      </c>
      <c r="E15" s="13">
        <v>0.1</v>
      </c>
      <c r="F15" s="162">
        <v>120000</v>
      </c>
      <c r="G15" s="26">
        <f>E15*F15</f>
        <v>12000</v>
      </c>
    </row>
    <row r="16" spans="2:7" ht="14.25" customHeight="1">
      <c r="B16" s="439" t="s">
        <v>363</v>
      </c>
      <c r="C16" s="440"/>
      <c r="D16" s="440"/>
      <c r="E16" s="440"/>
      <c r="F16" s="441"/>
      <c r="G16" s="24">
        <f>SUM(G14:G15)</f>
        <v>13500</v>
      </c>
    </row>
    <row r="17" spans="2:7" ht="14.25" customHeight="1">
      <c r="B17" s="431" t="s">
        <v>364</v>
      </c>
      <c r="C17" s="432"/>
      <c r="D17" s="432"/>
      <c r="E17" s="432"/>
      <c r="F17" s="432"/>
      <c r="G17" s="433"/>
    </row>
    <row r="18" spans="2:7" ht="14.25" customHeight="1">
      <c r="B18" s="442" t="s">
        <v>356</v>
      </c>
      <c r="C18" s="443"/>
      <c r="D18" s="5" t="s">
        <v>357</v>
      </c>
      <c r="E18" s="5" t="s">
        <v>365</v>
      </c>
      <c r="F18" s="5" t="s">
        <v>359</v>
      </c>
      <c r="G18" s="6" t="s">
        <v>360</v>
      </c>
    </row>
    <row r="19" spans="2:7" ht="14.25" customHeight="1">
      <c r="B19" s="434"/>
      <c r="C19" s="436"/>
      <c r="D19" s="12"/>
      <c r="E19" s="12"/>
      <c r="F19" s="12"/>
      <c r="G19" s="7" t="s">
        <v>416</v>
      </c>
    </row>
    <row r="20" spans="2:7" ht="14.25" customHeight="1">
      <c r="B20" s="434"/>
      <c r="C20" s="436"/>
      <c r="D20" s="12"/>
      <c r="E20" s="12"/>
      <c r="F20" s="12"/>
      <c r="G20" s="7" t="s">
        <v>416</v>
      </c>
    </row>
    <row r="21" spans="2:7" ht="14.45" customHeight="1">
      <c r="B21" s="439" t="s">
        <v>363</v>
      </c>
      <c r="C21" s="440"/>
      <c r="D21" s="440"/>
      <c r="E21" s="440"/>
      <c r="F21" s="450"/>
      <c r="G21" s="7" t="s">
        <v>416</v>
      </c>
    </row>
    <row r="22" spans="2:7" ht="14.25" customHeight="1">
      <c r="B22" s="431" t="s">
        <v>370</v>
      </c>
      <c r="C22" s="432"/>
      <c r="D22" s="432"/>
      <c r="E22" s="432"/>
      <c r="F22" s="451"/>
      <c r="G22" s="452"/>
    </row>
    <row r="23" spans="2:7" ht="14.25" customHeight="1">
      <c r="B23" s="442" t="s">
        <v>356</v>
      </c>
      <c r="C23" s="443"/>
      <c r="D23" s="5" t="s">
        <v>357</v>
      </c>
      <c r="E23" s="5" t="s">
        <v>358</v>
      </c>
      <c r="F23" s="5" t="s">
        <v>359</v>
      </c>
      <c r="G23" s="6" t="s">
        <v>360</v>
      </c>
    </row>
    <row r="24" spans="2:7" ht="14.45" customHeight="1">
      <c r="B24" s="453" t="s">
        <v>408</v>
      </c>
      <c r="C24" s="446"/>
      <c r="D24" s="8" t="s">
        <v>409</v>
      </c>
      <c r="E24" s="13">
        <v>0.09</v>
      </c>
      <c r="F24" s="10">
        <v>40000</v>
      </c>
      <c r="G24" s="26">
        <f>E24*F24</f>
        <v>3600</v>
      </c>
    </row>
    <row r="25" spans="2:7" ht="14.45" customHeight="1">
      <c r="B25" s="434" t="s">
        <v>410</v>
      </c>
      <c r="C25" s="436"/>
      <c r="D25" s="8" t="s">
        <v>421</v>
      </c>
      <c r="E25" s="13">
        <v>0.09</v>
      </c>
      <c r="F25" s="10">
        <v>27000</v>
      </c>
      <c r="G25" s="26">
        <f>E25*F25</f>
        <v>2430</v>
      </c>
    </row>
    <row r="26" spans="2:7" ht="14.25" customHeight="1">
      <c r="B26" s="439" t="s">
        <v>363</v>
      </c>
      <c r="C26" s="440"/>
      <c r="D26" s="440"/>
      <c r="E26" s="440"/>
      <c r="F26" s="441"/>
      <c r="G26" s="24">
        <f>G24+G25</f>
        <v>6030</v>
      </c>
    </row>
    <row r="27" spans="2:7" ht="14.25" customHeight="1">
      <c r="B27" s="431" t="s">
        <v>373</v>
      </c>
      <c r="C27" s="432"/>
      <c r="D27" s="432"/>
      <c r="E27" s="432"/>
      <c r="F27" s="432"/>
      <c r="G27" s="433"/>
    </row>
    <row r="28" spans="2:7" ht="14.45" customHeight="1">
      <c r="B28" s="442" t="s">
        <v>374</v>
      </c>
      <c r="C28" s="443"/>
      <c r="D28" s="442" t="s">
        <v>398</v>
      </c>
      <c r="E28" s="443"/>
      <c r="F28" s="5" t="s">
        <v>376</v>
      </c>
      <c r="G28" s="6" t="s">
        <v>377</v>
      </c>
    </row>
    <row r="29" spans="2:7" ht="14.25" customHeight="1">
      <c r="B29" s="445" t="s">
        <v>426</v>
      </c>
      <c r="C29" s="446"/>
      <c r="D29" s="447">
        <v>200000</v>
      </c>
      <c r="E29" s="448"/>
      <c r="F29" s="13">
        <v>0.08</v>
      </c>
      <c r="G29" s="24">
        <v>50000</v>
      </c>
    </row>
    <row r="30" spans="2:7" ht="14.25" customHeight="1">
      <c r="B30" s="44"/>
      <c r="C30" s="45"/>
      <c r="D30" s="45"/>
      <c r="E30" s="437" t="s">
        <v>400</v>
      </c>
      <c r="F30" s="438"/>
      <c r="G30" s="24">
        <f>G29</f>
        <v>50000</v>
      </c>
    </row>
    <row r="31" spans="2:7" ht="14.25" customHeight="1">
      <c r="B31" s="51"/>
      <c r="C31" s="52"/>
      <c r="D31" s="52"/>
      <c r="E31" s="51"/>
      <c r="F31" s="51" t="s">
        <v>380</v>
      </c>
      <c r="G31" s="27">
        <f>G16+G26+G30</f>
        <v>69530</v>
      </c>
    </row>
    <row r="32" spans="2:7" ht="14.45" customHeight="1">
      <c r="B32" s="431" t="s">
        <v>381</v>
      </c>
      <c r="C32" s="432"/>
      <c r="D32" s="432"/>
      <c r="E32" s="432"/>
      <c r="F32" s="432"/>
      <c r="G32" s="433"/>
    </row>
    <row r="33" spans="2:7" ht="61.7" customHeight="1">
      <c r="B33" s="434"/>
      <c r="C33" s="435"/>
      <c r="D33" s="435"/>
      <c r="E33" s="435"/>
      <c r="F33" s="435"/>
      <c r="G33" s="436"/>
    </row>
    <row r="34" spans="2:7" ht="15.2" customHeight="1" thickBot="1">
      <c r="B34" s="431" t="s">
        <v>382</v>
      </c>
      <c r="C34" s="432"/>
      <c r="D34" s="432"/>
      <c r="E34" s="432"/>
      <c r="F34" s="432"/>
      <c r="G34" s="433"/>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40">
    <mergeCell ref="B7:G7"/>
    <mergeCell ref="B2:F2"/>
    <mergeCell ref="G2:G6"/>
    <mergeCell ref="B3:F3"/>
    <mergeCell ref="B4:F4"/>
    <mergeCell ref="B6:F6"/>
    <mergeCell ref="B17:G17"/>
    <mergeCell ref="B8:E8"/>
    <mergeCell ref="F8:G8"/>
    <mergeCell ref="B9:D9"/>
    <mergeCell ref="F9:G9"/>
    <mergeCell ref="B10:D10"/>
    <mergeCell ref="F10:G10"/>
    <mergeCell ref="C11:D11"/>
    <mergeCell ref="B12:G12"/>
    <mergeCell ref="B13:C13"/>
    <mergeCell ref="B16:F16"/>
    <mergeCell ref="B14:C14"/>
    <mergeCell ref="B26:F26"/>
    <mergeCell ref="B27:G27"/>
    <mergeCell ref="B20:C20"/>
    <mergeCell ref="B19:C19"/>
    <mergeCell ref="B24:C24"/>
    <mergeCell ref="B25:C25"/>
    <mergeCell ref="B18:C18"/>
    <mergeCell ref="B21:F21"/>
    <mergeCell ref="B22:G22"/>
    <mergeCell ref="B23:C23"/>
    <mergeCell ref="B35:D35"/>
    <mergeCell ref="E35:G38"/>
    <mergeCell ref="B36:D36"/>
    <mergeCell ref="B37:D37"/>
    <mergeCell ref="E30:F30"/>
    <mergeCell ref="B33:G33"/>
    <mergeCell ref="B34:G34"/>
    <mergeCell ref="B32:G32"/>
    <mergeCell ref="B29:C29"/>
    <mergeCell ref="D29:E29"/>
    <mergeCell ref="B28:C28"/>
    <mergeCell ref="D28:E28"/>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FDAAD-DB4A-427B-A63A-19792F3EB334}">
  <sheetPr codeName="Sheet19">
    <tabColor rgb="FFFFFF00"/>
  </sheetPr>
  <dimension ref="B1:G37"/>
  <sheetViews>
    <sheetView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21.75" customHeight="1" thickBot="1"/>
    <row r="2" spans="2:7" ht="14.25" customHeight="1" thickBot="1">
      <c r="B2" s="373" t="s">
        <v>108</v>
      </c>
      <c r="C2" s="374"/>
      <c r="D2" s="374"/>
      <c r="E2" s="374"/>
      <c r="F2" s="374"/>
      <c r="G2" s="470"/>
    </row>
    <row r="3" spans="2:7" ht="18" customHeight="1" thickBot="1">
      <c r="B3" s="373" t="s">
        <v>109</v>
      </c>
      <c r="C3" s="374"/>
      <c r="D3" s="374"/>
      <c r="E3" s="374"/>
      <c r="F3" s="374"/>
      <c r="G3" s="471"/>
    </row>
    <row r="4" spans="2:7" ht="16.5" customHeight="1" thickBot="1">
      <c r="B4" s="373" t="s">
        <v>342</v>
      </c>
      <c r="C4" s="374"/>
      <c r="D4" s="374"/>
      <c r="E4" s="374"/>
      <c r="F4" s="374"/>
      <c r="G4" s="471"/>
    </row>
    <row r="5" spans="2:7" ht="14.45" customHeight="1" thickBot="1">
      <c r="B5" s="48"/>
      <c r="C5" s="48"/>
      <c r="D5" s="48"/>
      <c r="E5" s="48"/>
      <c r="F5" s="48"/>
      <c r="G5" s="471"/>
    </row>
    <row r="6" spans="2:7" ht="29.25" customHeight="1" thickBot="1">
      <c r="B6" s="428" t="s">
        <v>343</v>
      </c>
      <c r="C6" s="429"/>
      <c r="D6" s="429"/>
      <c r="E6" s="429"/>
      <c r="F6" s="430"/>
      <c r="G6" s="472"/>
    </row>
    <row r="7" spans="2:7" ht="14.25" customHeight="1">
      <c r="B7" s="457" t="s">
        <v>344</v>
      </c>
      <c r="C7" s="458"/>
      <c r="D7" s="458"/>
      <c r="E7" s="458"/>
      <c r="F7" s="458"/>
      <c r="G7" s="459"/>
    </row>
    <row r="8" spans="2:7" ht="16.5" customHeight="1">
      <c r="B8" s="457" t="s">
        <v>345</v>
      </c>
      <c r="C8" s="458"/>
      <c r="D8" s="458"/>
      <c r="E8" s="459"/>
      <c r="F8" s="457" t="s">
        <v>241</v>
      </c>
      <c r="G8" s="459"/>
    </row>
    <row r="9" spans="2:7" ht="15.75" customHeight="1">
      <c r="B9" s="460" t="s">
        <v>346</v>
      </c>
      <c r="C9" s="461"/>
      <c r="D9" s="462"/>
      <c r="E9" s="1" t="s">
        <v>347</v>
      </c>
      <c r="F9" s="460" t="s">
        <v>348</v>
      </c>
      <c r="G9" s="462"/>
    </row>
    <row r="10" spans="2:7" ht="29.25" customHeight="1">
      <c r="B10" s="463" t="s">
        <v>427</v>
      </c>
      <c r="C10" s="464"/>
      <c r="D10" s="465"/>
      <c r="E10" s="2" t="s">
        <v>428</v>
      </c>
      <c r="F10" s="482">
        <v>1</v>
      </c>
      <c r="G10" s="483"/>
    </row>
    <row r="11" spans="2:7" ht="14.25" customHeight="1">
      <c r="B11" s="3" t="s">
        <v>350</v>
      </c>
      <c r="C11" s="468" t="s">
        <v>351</v>
      </c>
      <c r="D11" s="469"/>
      <c r="E11" s="3" t="s">
        <v>352</v>
      </c>
      <c r="F11" s="3" t="s">
        <v>353</v>
      </c>
      <c r="G11" s="3" t="s">
        <v>354</v>
      </c>
    </row>
    <row r="12" spans="2:7" ht="14.25" customHeight="1">
      <c r="B12" s="431" t="s">
        <v>355</v>
      </c>
      <c r="C12" s="432"/>
      <c r="D12" s="432"/>
      <c r="E12" s="432"/>
      <c r="F12" s="432"/>
      <c r="G12" s="433"/>
    </row>
    <row r="13" spans="2:7" ht="14.45" customHeight="1">
      <c r="B13" s="442" t="s">
        <v>356</v>
      </c>
      <c r="C13" s="443"/>
      <c r="D13" s="5" t="s">
        <v>357</v>
      </c>
      <c r="E13" s="5" t="s">
        <v>358</v>
      </c>
      <c r="F13" s="5" t="s">
        <v>359</v>
      </c>
      <c r="G13" s="5" t="s">
        <v>360</v>
      </c>
    </row>
    <row r="14" spans="2:7" ht="14.45" customHeight="1">
      <c r="B14" s="445" t="s">
        <v>361</v>
      </c>
      <c r="C14" s="446"/>
      <c r="D14" s="8" t="s">
        <v>362</v>
      </c>
      <c r="E14" s="9">
        <v>0.03</v>
      </c>
      <c r="F14" s="10">
        <f>G29</f>
        <v>2000000</v>
      </c>
      <c r="G14" s="26">
        <f>F14*E14</f>
        <v>60000</v>
      </c>
    </row>
    <row r="15" spans="2:7" ht="14.25" customHeight="1">
      <c r="B15" s="439" t="s">
        <v>363</v>
      </c>
      <c r="C15" s="440"/>
      <c r="D15" s="440"/>
      <c r="E15" s="440"/>
      <c r="F15" s="441"/>
      <c r="G15" s="24">
        <f>G14</f>
        <v>60000</v>
      </c>
    </row>
    <row r="16" spans="2:7" ht="14.25" customHeight="1">
      <c r="B16" s="431" t="s">
        <v>364</v>
      </c>
      <c r="C16" s="432"/>
      <c r="D16" s="432"/>
      <c r="E16" s="432"/>
      <c r="F16" s="432"/>
      <c r="G16" s="433"/>
    </row>
    <row r="17" spans="2:7" ht="14.25" customHeight="1">
      <c r="B17" s="442" t="s">
        <v>356</v>
      </c>
      <c r="C17" s="443"/>
      <c r="D17" s="5" t="s">
        <v>357</v>
      </c>
      <c r="E17" s="5" t="s">
        <v>365</v>
      </c>
      <c r="F17" s="5" t="s">
        <v>359</v>
      </c>
      <c r="G17" s="6" t="s">
        <v>360</v>
      </c>
    </row>
    <row r="18" spans="2:7" ht="14.25" customHeight="1">
      <c r="B18" s="453" t="s">
        <v>429</v>
      </c>
      <c r="C18" s="446"/>
      <c r="D18" s="8" t="s">
        <v>430</v>
      </c>
      <c r="E18" s="13">
        <v>1</v>
      </c>
      <c r="F18" s="10">
        <v>114500</v>
      </c>
      <c r="G18" s="24">
        <f>E18*F18</f>
        <v>114500</v>
      </c>
    </row>
    <row r="19" spans="2:7" ht="14.25" customHeight="1">
      <c r="B19" s="434"/>
      <c r="C19" s="436"/>
      <c r="D19" s="12"/>
      <c r="E19" s="12"/>
      <c r="F19" s="10"/>
      <c r="G19" s="10" t="s">
        <v>416</v>
      </c>
    </row>
    <row r="20" spans="2:7" ht="14.45" customHeight="1">
      <c r="B20" s="439" t="s">
        <v>363</v>
      </c>
      <c r="C20" s="440"/>
      <c r="D20" s="440"/>
      <c r="E20" s="440"/>
      <c r="F20" s="450"/>
      <c r="G20" s="69">
        <f>G18</f>
        <v>114500</v>
      </c>
    </row>
    <row r="21" spans="2:7" ht="14.25" customHeight="1">
      <c r="B21" s="431" t="s">
        <v>370</v>
      </c>
      <c r="C21" s="432"/>
      <c r="D21" s="432"/>
      <c r="E21" s="432"/>
      <c r="F21" s="451"/>
      <c r="G21" s="452"/>
    </row>
    <row r="22" spans="2:7" ht="14.25" customHeight="1">
      <c r="B22" s="442" t="s">
        <v>356</v>
      </c>
      <c r="C22" s="443"/>
      <c r="D22" s="5" t="s">
        <v>357</v>
      </c>
      <c r="E22" s="5" t="s">
        <v>358</v>
      </c>
      <c r="F22" s="5" t="s">
        <v>359</v>
      </c>
      <c r="G22" s="6" t="s">
        <v>360</v>
      </c>
    </row>
    <row r="23" spans="2:7" ht="14.45" customHeight="1">
      <c r="B23" s="445"/>
      <c r="C23" s="446"/>
      <c r="D23" s="8"/>
      <c r="E23" s="13"/>
      <c r="F23" s="10"/>
      <c r="G23" s="24"/>
    </row>
    <row r="24" spans="2:7" ht="14.45" customHeight="1">
      <c r="B24" s="434"/>
      <c r="C24" s="436"/>
      <c r="D24" s="12"/>
      <c r="E24" s="12"/>
      <c r="F24" s="12"/>
      <c r="G24" s="62" t="s">
        <v>416</v>
      </c>
    </row>
    <row r="25" spans="2:7" ht="14.25" customHeight="1">
      <c r="B25" s="439" t="s">
        <v>363</v>
      </c>
      <c r="C25" s="440"/>
      <c r="D25" s="440"/>
      <c r="E25" s="440"/>
      <c r="F25" s="441"/>
      <c r="G25" s="24"/>
    </row>
    <row r="26" spans="2:7" ht="14.25" customHeight="1">
      <c r="B26" s="431" t="s">
        <v>373</v>
      </c>
      <c r="C26" s="432"/>
      <c r="D26" s="432"/>
      <c r="E26" s="432"/>
      <c r="F26" s="432"/>
      <c r="G26" s="433"/>
    </row>
    <row r="27" spans="2:7" ht="14.45" customHeight="1">
      <c r="B27" s="442" t="s">
        <v>374</v>
      </c>
      <c r="C27" s="443"/>
      <c r="D27" s="442" t="s">
        <v>398</v>
      </c>
      <c r="E27" s="443"/>
      <c r="F27" s="5" t="s">
        <v>376</v>
      </c>
      <c r="G27" s="6" t="s">
        <v>377</v>
      </c>
    </row>
    <row r="28" spans="2:7" ht="14.25" customHeight="1">
      <c r="B28" s="445" t="s">
        <v>431</v>
      </c>
      <c r="C28" s="446"/>
      <c r="D28" s="447">
        <v>2000000</v>
      </c>
      <c r="E28" s="448"/>
      <c r="F28" s="13">
        <v>1</v>
      </c>
      <c r="G28" s="24">
        <f>D28*F28</f>
        <v>2000000</v>
      </c>
    </row>
    <row r="29" spans="2:7" ht="14.25" customHeight="1">
      <c r="B29" s="44"/>
      <c r="C29" s="45"/>
      <c r="D29" s="45"/>
      <c r="E29" s="437" t="s">
        <v>400</v>
      </c>
      <c r="F29" s="438"/>
      <c r="G29" s="24">
        <f>G28</f>
        <v>2000000</v>
      </c>
    </row>
    <row r="30" spans="2:7" ht="14.25" customHeight="1">
      <c r="B30" s="51"/>
      <c r="C30" s="52"/>
      <c r="D30" s="52"/>
      <c r="E30" s="51"/>
      <c r="F30" s="51" t="s">
        <v>380</v>
      </c>
      <c r="G30" s="27">
        <f>G15+G20+G25+G29</f>
        <v>2174500</v>
      </c>
    </row>
    <row r="31" spans="2:7" ht="14.45" customHeight="1">
      <c r="B31" s="431" t="s">
        <v>381</v>
      </c>
      <c r="C31" s="432"/>
      <c r="D31" s="432"/>
      <c r="E31" s="432"/>
      <c r="F31" s="432"/>
      <c r="G31" s="433"/>
    </row>
    <row r="32" spans="2:7" ht="61.7" customHeight="1">
      <c r="B32" s="434"/>
      <c r="C32" s="435"/>
      <c r="D32" s="435"/>
      <c r="E32" s="435"/>
      <c r="F32" s="435"/>
      <c r="G32" s="436"/>
    </row>
    <row r="33" spans="2:7" ht="15.2" customHeight="1" thickBot="1">
      <c r="B33" s="431" t="s">
        <v>382</v>
      </c>
      <c r="C33" s="432"/>
      <c r="D33" s="432"/>
      <c r="E33" s="432"/>
      <c r="F33" s="432"/>
      <c r="G33" s="433"/>
    </row>
    <row r="34" spans="2:7" ht="13.5" thickBot="1">
      <c r="B34" s="412"/>
      <c r="C34" s="413"/>
      <c r="D34" s="414"/>
      <c r="E34" s="415"/>
      <c r="F34" s="416"/>
      <c r="G34" s="417"/>
    </row>
    <row r="35" spans="2:7" ht="13.5" thickBot="1">
      <c r="B35" s="424" t="s">
        <v>383</v>
      </c>
      <c r="C35" s="425"/>
      <c r="D35" s="425"/>
      <c r="E35" s="418"/>
      <c r="F35" s="419"/>
      <c r="G35" s="420"/>
    </row>
    <row r="36" spans="2:7" ht="13.5" thickBot="1">
      <c r="B36" s="426" t="s">
        <v>384</v>
      </c>
      <c r="C36" s="427"/>
      <c r="D36" s="427"/>
      <c r="E36" s="418"/>
      <c r="F36" s="419"/>
      <c r="G36" s="420"/>
    </row>
    <row r="37" spans="2:7" ht="13.5" thickBot="1">
      <c r="B37" s="55"/>
      <c r="C37" s="55"/>
      <c r="D37" s="55"/>
      <c r="E37" s="421"/>
      <c r="F37" s="422"/>
      <c r="G37" s="423"/>
    </row>
  </sheetData>
  <mergeCells count="40">
    <mergeCell ref="B7:G7"/>
    <mergeCell ref="B2:F2"/>
    <mergeCell ref="G2:G6"/>
    <mergeCell ref="B3:F3"/>
    <mergeCell ref="B4:F4"/>
    <mergeCell ref="B6:F6"/>
    <mergeCell ref="B8:E8"/>
    <mergeCell ref="F8:G8"/>
    <mergeCell ref="B9:D9"/>
    <mergeCell ref="F9:G9"/>
    <mergeCell ref="B10:D10"/>
    <mergeCell ref="F10:G10"/>
    <mergeCell ref="B22:C22"/>
    <mergeCell ref="C11:D11"/>
    <mergeCell ref="B12:G12"/>
    <mergeCell ref="B13:C13"/>
    <mergeCell ref="B15:F15"/>
    <mergeCell ref="B16:G16"/>
    <mergeCell ref="B17:C17"/>
    <mergeCell ref="B18:C18"/>
    <mergeCell ref="B19:C19"/>
    <mergeCell ref="B20:F20"/>
    <mergeCell ref="B21:G21"/>
    <mergeCell ref="B14:C14"/>
    <mergeCell ref="B28:C28"/>
    <mergeCell ref="D28:E28"/>
    <mergeCell ref="B23:C23"/>
    <mergeCell ref="B24:C24"/>
    <mergeCell ref="B25:F25"/>
    <mergeCell ref="B26:G26"/>
    <mergeCell ref="B27:C27"/>
    <mergeCell ref="D27:E27"/>
    <mergeCell ref="E29:F29"/>
    <mergeCell ref="B31:G31"/>
    <mergeCell ref="B32:G32"/>
    <mergeCell ref="B33:G33"/>
    <mergeCell ref="B34:D34"/>
    <mergeCell ref="E34:G37"/>
    <mergeCell ref="B35:D35"/>
    <mergeCell ref="B36:D3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88911-5A35-4355-B02E-829216C521A9}">
  <sheetPr codeName="Sheet20">
    <tabColor rgb="FFFFFF00"/>
  </sheetPr>
  <dimension ref="B1:H38"/>
  <sheetViews>
    <sheetView topLeftCell="A13"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28.5" customHeight="1" thickBot="1">
      <c r="B1" s="373" t="s">
        <v>108</v>
      </c>
      <c r="C1" s="374"/>
      <c r="D1" s="374"/>
      <c r="E1" s="374"/>
      <c r="F1" s="374"/>
      <c r="G1" s="470"/>
    </row>
    <row r="2" spans="2:8" ht="15.75" customHeight="1" thickBot="1">
      <c r="B2" s="373" t="s">
        <v>109</v>
      </c>
      <c r="C2" s="374"/>
      <c r="D2" s="374"/>
      <c r="E2" s="374"/>
      <c r="F2" s="374"/>
      <c r="G2" s="471"/>
    </row>
    <row r="3" spans="2:8" ht="14.45" customHeight="1" thickBot="1">
      <c r="B3" s="373" t="s">
        <v>342</v>
      </c>
      <c r="C3" s="374"/>
      <c r="D3" s="374"/>
      <c r="E3" s="374"/>
      <c r="F3" s="374"/>
      <c r="G3" s="471"/>
    </row>
    <row r="4" spans="2:8" ht="14.45" customHeight="1" thickBot="1">
      <c r="B4" s="48"/>
      <c r="C4" s="48"/>
      <c r="D4" s="48"/>
      <c r="E4" s="48"/>
      <c r="F4" s="48"/>
      <c r="G4" s="471"/>
    </row>
    <row r="5" spans="2:8" ht="37.5" customHeight="1" thickBot="1">
      <c r="B5" s="428" t="s">
        <v>343</v>
      </c>
      <c r="C5" s="429"/>
      <c r="D5" s="429"/>
      <c r="E5" s="429"/>
      <c r="F5" s="430"/>
      <c r="G5" s="472"/>
    </row>
    <row r="6" spans="2:8" ht="14.45" customHeight="1">
      <c r="B6" s="457" t="s">
        <v>344</v>
      </c>
      <c r="C6" s="458"/>
      <c r="D6" s="458"/>
      <c r="E6" s="458"/>
      <c r="F6" s="458"/>
      <c r="G6" s="459"/>
      <c r="H6">
        <f>E14*F14</f>
        <v>0</v>
      </c>
    </row>
    <row r="7" spans="2:8" ht="14.25" customHeight="1">
      <c r="B7" s="457" t="s">
        <v>345</v>
      </c>
      <c r="C7" s="458"/>
      <c r="D7" s="458"/>
      <c r="E7" s="459"/>
      <c r="F7" s="457" t="s">
        <v>244</v>
      </c>
      <c r="G7" s="459"/>
    </row>
    <row r="8" spans="2:8" ht="14.45" customHeight="1">
      <c r="B8" s="460" t="s">
        <v>346</v>
      </c>
      <c r="C8" s="461"/>
      <c r="D8" s="462"/>
      <c r="E8" s="1" t="s">
        <v>347</v>
      </c>
      <c r="F8" s="460" t="s">
        <v>348</v>
      </c>
      <c r="G8" s="462"/>
      <c r="H8" s="25"/>
    </row>
    <row r="9" spans="2:8" ht="27" customHeight="1">
      <c r="B9" s="463" t="s">
        <v>245</v>
      </c>
      <c r="C9" s="464"/>
      <c r="D9" s="465"/>
      <c r="E9" s="2" t="s">
        <v>349</v>
      </c>
      <c r="F9" s="482">
        <v>1</v>
      </c>
      <c r="G9" s="483"/>
    </row>
    <row r="10" spans="2:8" ht="14.25" customHeight="1">
      <c r="B10" s="3" t="s">
        <v>350</v>
      </c>
      <c r="C10" s="468" t="s">
        <v>351</v>
      </c>
      <c r="D10" s="469"/>
      <c r="E10" s="3" t="s">
        <v>352</v>
      </c>
      <c r="F10" s="3" t="s">
        <v>353</v>
      </c>
      <c r="G10" s="4" t="s">
        <v>354</v>
      </c>
    </row>
    <row r="11" spans="2:8" ht="14.2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415</v>
      </c>
      <c r="C13" s="446"/>
      <c r="D13" s="8" t="s">
        <v>362</v>
      </c>
      <c r="E13" s="9">
        <v>0.03</v>
      </c>
      <c r="F13" s="10">
        <f>G29</f>
        <v>60000</v>
      </c>
      <c r="G13" s="26">
        <f>F13*E13</f>
        <v>1800</v>
      </c>
    </row>
    <row r="14" spans="2:8" ht="14.45" customHeight="1">
      <c r="B14" s="453"/>
      <c r="C14" s="446"/>
      <c r="D14" s="8"/>
      <c r="E14" s="13"/>
      <c r="F14" s="10"/>
      <c r="G14" s="24"/>
      <c r="H14" s="25"/>
    </row>
    <row r="15" spans="2:8" ht="14.45" customHeight="1">
      <c r="B15" s="439" t="s">
        <v>363</v>
      </c>
      <c r="C15" s="440"/>
      <c r="D15" s="440"/>
      <c r="E15" s="440"/>
      <c r="F15" s="441"/>
      <c r="G15" s="24">
        <f>G13</f>
        <v>1800</v>
      </c>
    </row>
    <row r="16" spans="2:8" ht="14.25" customHeight="1">
      <c r="B16" s="431" t="s">
        <v>364</v>
      </c>
      <c r="C16" s="432"/>
      <c r="D16" s="432"/>
      <c r="E16" s="432"/>
      <c r="F16" s="432"/>
      <c r="G16" s="433"/>
    </row>
    <row r="17" spans="2:8" ht="14.45" customHeight="1">
      <c r="B17" s="442" t="s">
        <v>356</v>
      </c>
      <c r="C17" s="443"/>
      <c r="D17" s="5" t="s">
        <v>357</v>
      </c>
      <c r="E17" s="5" t="s">
        <v>365</v>
      </c>
      <c r="F17" s="5" t="s">
        <v>359</v>
      </c>
      <c r="G17" s="6" t="s">
        <v>360</v>
      </c>
    </row>
    <row r="18" spans="2:8" ht="14.25" customHeight="1">
      <c r="B18" s="449"/>
      <c r="C18" s="436"/>
      <c r="D18" s="29" t="s">
        <v>205</v>
      </c>
      <c r="E18" s="13">
        <v>1</v>
      </c>
      <c r="F18" s="12"/>
      <c r="G18" s="7" t="s">
        <v>416</v>
      </c>
    </row>
    <row r="19" spans="2:8" ht="14.25" customHeight="1">
      <c r="B19" s="434"/>
      <c r="C19" s="436"/>
      <c r="D19" s="12"/>
      <c r="E19" s="12"/>
      <c r="F19" s="7"/>
      <c r="G19" s="7"/>
    </row>
    <row r="20" spans="2:8" ht="14.45" customHeight="1">
      <c r="B20" s="439" t="s">
        <v>363</v>
      </c>
      <c r="C20" s="440"/>
      <c r="D20" s="440"/>
      <c r="E20" s="440"/>
      <c r="F20" s="450"/>
      <c r="G20" s="7" t="s">
        <v>416</v>
      </c>
    </row>
    <row r="21" spans="2:8" ht="14.25" customHeight="1">
      <c r="B21" s="431" t="s">
        <v>370</v>
      </c>
      <c r="C21" s="432"/>
      <c r="D21" s="432"/>
      <c r="E21" s="432"/>
      <c r="F21" s="451"/>
      <c r="G21" s="452"/>
    </row>
    <row r="22" spans="2:8" ht="14.45" customHeight="1">
      <c r="B22" s="442" t="s">
        <v>356</v>
      </c>
      <c r="C22" s="443"/>
      <c r="D22" s="5" t="s">
        <v>357</v>
      </c>
      <c r="E22" s="5" t="s">
        <v>358</v>
      </c>
      <c r="F22" s="5" t="s">
        <v>359</v>
      </c>
      <c r="G22" s="6" t="s">
        <v>360</v>
      </c>
      <c r="H22">
        <f>D29*F29</f>
        <v>0</v>
      </c>
    </row>
    <row r="23" spans="2:8" ht="14.25" customHeight="1">
      <c r="B23" s="453" t="s">
        <v>408</v>
      </c>
      <c r="C23" s="446"/>
      <c r="D23" s="8" t="s">
        <v>409</v>
      </c>
      <c r="E23" s="13">
        <v>0.3</v>
      </c>
      <c r="F23" s="10">
        <v>40000</v>
      </c>
      <c r="G23" s="24">
        <f>E23*F23</f>
        <v>12000</v>
      </c>
    </row>
    <row r="24" spans="2:8" ht="14.25" customHeight="1">
      <c r="B24" s="434" t="s">
        <v>410</v>
      </c>
      <c r="C24" s="436"/>
      <c r="D24" s="8" t="s">
        <v>409</v>
      </c>
      <c r="E24" s="13">
        <v>0.3</v>
      </c>
      <c r="F24" s="10">
        <v>27000</v>
      </c>
      <c r="G24" s="24">
        <f>E24*F24</f>
        <v>8100</v>
      </c>
      <c r="H24" s="25"/>
    </row>
    <row r="25" spans="2:8" ht="14.45" customHeight="1">
      <c r="B25" s="439" t="s">
        <v>363</v>
      </c>
      <c r="C25" s="440"/>
      <c r="D25" s="440"/>
      <c r="E25" s="440"/>
      <c r="F25" s="441"/>
      <c r="G25" s="24">
        <f>G23+G24</f>
        <v>20100</v>
      </c>
      <c r="H25">
        <f>H8+H14+H24</f>
        <v>0</v>
      </c>
    </row>
    <row r="26" spans="2:8" ht="14.45" customHeight="1">
      <c r="B26" s="431" t="s">
        <v>373</v>
      </c>
      <c r="C26" s="432"/>
      <c r="D26" s="432"/>
      <c r="E26" s="432"/>
      <c r="F26" s="432"/>
      <c r="G26" s="433"/>
    </row>
    <row r="27" spans="2:8" ht="18.75" customHeight="1">
      <c r="B27" s="442" t="s">
        <v>374</v>
      </c>
      <c r="C27" s="443"/>
      <c r="D27" s="442" t="s">
        <v>398</v>
      </c>
      <c r="E27" s="443"/>
      <c r="F27" s="5" t="s">
        <v>376</v>
      </c>
      <c r="G27" s="6" t="s">
        <v>377</v>
      </c>
    </row>
    <row r="28" spans="2:8" ht="15.2" customHeight="1">
      <c r="B28" s="453" t="s">
        <v>399</v>
      </c>
      <c r="C28" s="446"/>
      <c r="D28" s="447">
        <v>200000</v>
      </c>
      <c r="E28" s="448"/>
      <c r="F28" s="13">
        <v>0.3</v>
      </c>
      <c r="G28" s="24">
        <f>D28*F28</f>
        <v>60000</v>
      </c>
    </row>
    <row r="29" spans="2:8" ht="12.75" customHeight="1">
      <c r="B29" s="44"/>
      <c r="C29" s="45"/>
      <c r="D29" s="45"/>
      <c r="E29" s="437" t="s">
        <v>400</v>
      </c>
      <c r="F29" s="438"/>
      <c r="G29" s="24">
        <f>G28</f>
        <v>60000</v>
      </c>
    </row>
    <row r="30" spans="2:8" ht="12.75" customHeight="1">
      <c r="B30" s="51"/>
      <c r="C30" s="52"/>
      <c r="D30" s="52"/>
      <c r="E30" s="51"/>
      <c r="F30" s="51" t="s">
        <v>380</v>
      </c>
      <c r="G30" s="27">
        <f>G15+G25+G29</f>
        <v>81900</v>
      </c>
    </row>
    <row r="31" spans="2:8">
      <c r="B31" s="431" t="s">
        <v>381</v>
      </c>
      <c r="C31" s="432"/>
      <c r="D31" s="432"/>
      <c r="E31" s="432"/>
      <c r="F31" s="432"/>
      <c r="G31" s="433"/>
    </row>
    <row r="32" spans="2:8">
      <c r="B32" s="434"/>
      <c r="C32" s="435"/>
      <c r="D32" s="435"/>
      <c r="E32" s="435"/>
      <c r="F32" s="435"/>
      <c r="G32" s="436"/>
    </row>
    <row r="33" spans="2:7">
      <c r="B33" s="431" t="s">
        <v>382</v>
      </c>
      <c r="C33" s="432"/>
      <c r="D33" s="432"/>
      <c r="E33" s="432"/>
      <c r="F33" s="432"/>
      <c r="G33" s="433"/>
    </row>
    <row r="34" spans="2:7" ht="36.75" customHeight="1" thickBot="1">
      <c r="B34" s="479"/>
      <c r="C34" s="480"/>
      <c r="D34" s="480"/>
      <c r="E34" s="480"/>
      <c r="F34" s="480"/>
      <c r="G34" s="481"/>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42">
    <mergeCell ref="B34:G34"/>
    <mergeCell ref="B35:D35"/>
    <mergeCell ref="E35:G38"/>
    <mergeCell ref="B36:D36"/>
    <mergeCell ref="B37:D37"/>
    <mergeCell ref="B33:G33"/>
    <mergeCell ref="B22:C22"/>
    <mergeCell ref="B23:C23"/>
    <mergeCell ref="B24:C24"/>
    <mergeCell ref="B25:F25"/>
    <mergeCell ref="B26:G26"/>
    <mergeCell ref="B27:C27"/>
    <mergeCell ref="D27:E27"/>
    <mergeCell ref="B28:C28"/>
    <mergeCell ref="D28:E28"/>
    <mergeCell ref="E29:F29"/>
    <mergeCell ref="B31:G31"/>
    <mergeCell ref="B32:G32"/>
    <mergeCell ref="B21:G21"/>
    <mergeCell ref="C10:D10"/>
    <mergeCell ref="B11:G11"/>
    <mergeCell ref="B12:C12"/>
    <mergeCell ref="B13:C13"/>
    <mergeCell ref="B14:C14"/>
    <mergeCell ref="B15:F15"/>
    <mergeCell ref="B16:G16"/>
    <mergeCell ref="B17:C17"/>
    <mergeCell ref="B18:C18"/>
    <mergeCell ref="B19:C19"/>
    <mergeCell ref="B20:F20"/>
    <mergeCell ref="B7:E7"/>
    <mergeCell ref="F7:G7"/>
    <mergeCell ref="B8:D8"/>
    <mergeCell ref="F8:G8"/>
    <mergeCell ref="B9:D9"/>
    <mergeCell ref="F9:G9"/>
    <mergeCell ref="B6:G6"/>
    <mergeCell ref="B1:F1"/>
    <mergeCell ref="G1:G5"/>
    <mergeCell ref="B2:F2"/>
    <mergeCell ref="B3:F3"/>
    <mergeCell ref="B5:F5"/>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85551-232F-487B-9C6F-188C0B97F7CF}">
  <sheetPr codeName="Sheet21">
    <tabColor rgb="FFFFFF00"/>
  </sheetPr>
  <dimension ref="B1:H38"/>
  <sheetViews>
    <sheetView topLeftCell="A7"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28.5" customHeight="1" thickBot="1">
      <c r="B1" s="373" t="s">
        <v>108</v>
      </c>
      <c r="C1" s="374"/>
      <c r="D1" s="374"/>
      <c r="E1" s="374"/>
      <c r="F1" s="374"/>
      <c r="G1" s="470"/>
    </row>
    <row r="2" spans="2:8" ht="15.75" customHeight="1" thickBot="1">
      <c r="B2" s="373" t="s">
        <v>109</v>
      </c>
      <c r="C2" s="374"/>
      <c r="D2" s="374"/>
      <c r="E2" s="374"/>
      <c r="F2" s="374"/>
      <c r="G2" s="471"/>
    </row>
    <row r="3" spans="2:8" ht="14.45" customHeight="1" thickBot="1">
      <c r="B3" s="373" t="s">
        <v>342</v>
      </c>
      <c r="C3" s="374"/>
      <c r="D3" s="374"/>
      <c r="E3" s="374"/>
      <c r="F3" s="374"/>
      <c r="G3" s="471"/>
    </row>
    <row r="4" spans="2:8" ht="14.45" customHeight="1" thickBot="1">
      <c r="B4" s="48"/>
      <c r="C4" s="48"/>
      <c r="D4" s="48"/>
      <c r="E4" s="48"/>
      <c r="F4" s="48"/>
      <c r="G4" s="471"/>
    </row>
    <row r="5" spans="2:8" ht="14.25" customHeight="1" thickBot="1">
      <c r="B5" s="428" t="s">
        <v>343</v>
      </c>
      <c r="C5" s="429"/>
      <c r="D5" s="429"/>
      <c r="E5" s="429"/>
      <c r="F5" s="430"/>
      <c r="G5" s="472"/>
    </row>
    <row r="6" spans="2:8" ht="14.45" customHeight="1">
      <c r="B6" s="457" t="s">
        <v>344</v>
      </c>
      <c r="C6" s="458"/>
      <c r="D6" s="458"/>
      <c r="E6" s="458"/>
      <c r="F6" s="458"/>
      <c r="G6" s="459"/>
    </row>
    <row r="7" spans="2:8" ht="14.25" customHeight="1">
      <c r="B7" s="457" t="s">
        <v>345</v>
      </c>
      <c r="C7" s="458"/>
      <c r="D7" s="458"/>
      <c r="E7" s="459"/>
      <c r="F7" s="457" t="s">
        <v>246</v>
      </c>
      <c r="G7" s="459"/>
    </row>
    <row r="8" spans="2:8" ht="14.45" customHeight="1">
      <c r="B8" s="460" t="s">
        <v>346</v>
      </c>
      <c r="C8" s="461"/>
      <c r="D8" s="462"/>
      <c r="E8" s="1" t="s">
        <v>347</v>
      </c>
      <c r="F8" s="460" t="s">
        <v>348</v>
      </c>
      <c r="G8" s="462"/>
      <c r="H8" s="25"/>
    </row>
    <row r="9" spans="2:8" ht="27.75" customHeight="1">
      <c r="B9" s="463" t="s">
        <v>247</v>
      </c>
      <c r="C9" s="464"/>
      <c r="D9" s="465"/>
      <c r="E9" s="2" t="s">
        <v>205</v>
      </c>
      <c r="F9" s="482">
        <v>1</v>
      </c>
      <c r="G9" s="483"/>
    </row>
    <row r="10" spans="2:8" ht="14.25" customHeight="1">
      <c r="B10" s="3" t="s">
        <v>350</v>
      </c>
      <c r="C10" s="468" t="s">
        <v>351</v>
      </c>
      <c r="D10" s="469"/>
      <c r="E10" s="3" t="s">
        <v>352</v>
      </c>
      <c r="F10" s="3" t="s">
        <v>353</v>
      </c>
      <c r="G10" s="4" t="s">
        <v>354</v>
      </c>
    </row>
    <row r="11" spans="2:8" ht="14.2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415</v>
      </c>
      <c r="C13" s="446"/>
      <c r="D13" s="8" t="s">
        <v>362</v>
      </c>
      <c r="E13" s="9">
        <v>0.03</v>
      </c>
      <c r="F13" s="10">
        <f>G29</f>
        <v>20000</v>
      </c>
      <c r="G13" s="26">
        <f>E13*F13</f>
        <v>600</v>
      </c>
    </row>
    <row r="14" spans="2:8" ht="14.45" customHeight="1">
      <c r="B14" s="453" t="s">
        <v>418</v>
      </c>
      <c r="C14" s="446"/>
      <c r="D14" s="8" t="s">
        <v>375</v>
      </c>
      <c r="E14" s="13">
        <v>0.04</v>
      </c>
      <c r="F14" s="10">
        <v>120000</v>
      </c>
      <c r="G14" s="26">
        <f>E14*F14</f>
        <v>4800</v>
      </c>
      <c r="H14" s="25"/>
    </row>
    <row r="15" spans="2:8" ht="14.45" customHeight="1">
      <c r="B15" s="60"/>
      <c r="C15" s="61"/>
      <c r="D15" s="61"/>
      <c r="E15" s="61"/>
      <c r="F15" s="44" t="s">
        <v>363</v>
      </c>
      <c r="G15" s="67">
        <f>SUM(G13:G14)</f>
        <v>5400</v>
      </c>
    </row>
    <row r="16" spans="2:8" ht="14.25" customHeight="1">
      <c r="B16" s="431" t="s">
        <v>364</v>
      </c>
      <c r="C16" s="432"/>
      <c r="D16" s="432"/>
      <c r="E16" s="432"/>
      <c r="F16" s="432"/>
      <c r="G16" s="433"/>
    </row>
    <row r="17" spans="2:8" ht="14.45" customHeight="1">
      <c r="B17" s="442" t="s">
        <v>356</v>
      </c>
      <c r="C17" s="443"/>
      <c r="D17" s="5" t="s">
        <v>357</v>
      </c>
      <c r="E17" s="5" t="s">
        <v>365</v>
      </c>
      <c r="F17" s="5" t="s">
        <v>359</v>
      </c>
      <c r="G17" s="6" t="s">
        <v>360</v>
      </c>
    </row>
    <row r="18" spans="2:8" ht="14.25" customHeight="1">
      <c r="B18" s="449"/>
      <c r="C18" s="436"/>
      <c r="D18" s="12"/>
      <c r="E18" s="12"/>
      <c r="F18" s="12"/>
      <c r="G18" s="7" t="s">
        <v>416</v>
      </c>
    </row>
    <row r="19" spans="2:8" ht="14.25" customHeight="1">
      <c r="B19" s="434"/>
      <c r="C19" s="436"/>
      <c r="D19" s="12"/>
      <c r="E19" s="12"/>
      <c r="F19" s="12"/>
      <c r="G19" s="7" t="s">
        <v>416</v>
      </c>
    </row>
    <row r="20" spans="2:8" ht="14.45" customHeight="1">
      <c r="B20" s="60"/>
      <c r="C20" s="61"/>
      <c r="D20" s="61"/>
      <c r="E20" s="61"/>
      <c r="F20" s="44" t="s">
        <v>363</v>
      </c>
      <c r="G20" s="7" t="s">
        <v>416</v>
      </c>
    </row>
    <row r="21" spans="2:8" ht="14.25" customHeight="1">
      <c r="B21" s="431" t="s">
        <v>370</v>
      </c>
      <c r="C21" s="432"/>
      <c r="D21" s="432"/>
      <c r="E21" s="432"/>
      <c r="F21" s="451"/>
      <c r="G21" s="452"/>
    </row>
    <row r="22" spans="2:8" ht="14.45" customHeight="1">
      <c r="B22" s="442" t="s">
        <v>356</v>
      </c>
      <c r="C22" s="443"/>
      <c r="D22" s="5" t="s">
        <v>357</v>
      </c>
      <c r="E22" s="5" t="s">
        <v>358</v>
      </c>
      <c r="F22" s="5" t="s">
        <v>359</v>
      </c>
      <c r="G22" s="6" t="s">
        <v>360</v>
      </c>
    </row>
    <row r="23" spans="2:8" ht="14.25" customHeight="1">
      <c r="B23" s="453" t="s">
        <v>408</v>
      </c>
      <c r="C23" s="446"/>
      <c r="D23" s="8" t="s">
        <v>409</v>
      </c>
      <c r="E23" s="13">
        <v>0.3</v>
      </c>
      <c r="F23" s="10">
        <v>40000</v>
      </c>
      <c r="G23" s="24">
        <f>F23*E23</f>
        <v>12000</v>
      </c>
    </row>
    <row r="24" spans="2:8" ht="14.25" customHeight="1">
      <c r="B24" s="434" t="s">
        <v>410</v>
      </c>
      <c r="C24" s="436"/>
      <c r="D24" s="8" t="s">
        <v>409</v>
      </c>
      <c r="E24" s="13">
        <v>0.3</v>
      </c>
      <c r="F24" s="10">
        <v>27000</v>
      </c>
      <c r="G24" s="24">
        <f>F24*E24</f>
        <v>8100</v>
      </c>
      <c r="H24" s="25"/>
    </row>
    <row r="25" spans="2:8" ht="14.45" customHeight="1">
      <c r="B25" s="60"/>
      <c r="C25" s="61"/>
      <c r="D25" s="61"/>
      <c r="E25" s="61"/>
      <c r="F25" s="44" t="s">
        <v>363</v>
      </c>
      <c r="G25" s="68">
        <f>G23+G24</f>
        <v>20100</v>
      </c>
    </row>
    <row r="26" spans="2:8" ht="14.45" customHeight="1">
      <c r="B26" s="431" t="s">
        <v>373</v>
      </c>
      <c r="C26" s="432"/>
      <c r="D26" s="432"/>
      <c r="E26" s="432"/>
      <c r="F26" s="432"/>
      <c r="G26" s="433"/>
    </row>
    <row r="27" spans="2:8" ht="18.75" customHeight="1">
      <c r="B27" s="442" t="s">
        <v>374</v>
      </c>
      <c r="C27" s="443"/>
      <c r="D27" s="442" t="s">
        <v>398</v>
      </c>
      <c r="E27" s="443"/>
      <c r="F27" s="5" t="s">
        <v>376</v>
      </c>
      <c r="G27" s="6" t="s">
        <v>377</v>
      </c>
    </row>
    <row r="28" spans="2:8" ht="15.2" customHeight="1">
      <c r="B28" s="453" t="s">
        <v>399</v>
      </c>
      <c r="C28" s="446"/>
      <c r="D28" s="447">
        <v>200000</v>
      </c>
      <c r="E28" s="448"/>
      <c r="F28" s="13">
        <v>0.1</v>
      </c>
      <c r="G28" s="24">
        <f>D28*F28</f>
        <v>20000</v>
      </c>
    </row>
    <row r="29" spans="2:8" ht="12.75" customHeight="1">
      <c r="B29" s="44"/>
      <c r="C29" s="45"/>
      <c r="D29" s="45"/>
      <c r="E29" s="437" t="s">
        <v>419</v>
      </c>
      <c r="F29" s="438"/>
      <c r="G29" s="68">
        <f>G28</f>
        <v>20000</v>
      </c>
    </row>
    <row r="30" spans="2:8" ht="12.75" customHeight="1">
      <c r="B30" s="51"/>
      <c r="C30" s="52"/>
      <c r="D30" s="52"/>
      <c r="E30" s="51"/>
      <c r="F30" s="51" t="s">
        <v>380</v>
      </c>
      <c r="G30" s="27">
        <f>G15+G25+G29</f>
        <v>45500</v>
      </c>
    </row>
    <row r="31" spans="2:8">
      <c r="B31" s="431" t="s">
        <v>381</v>
      </c>
      <c r="C31" s="432"/>
      <c r="D31" s="432"/>
      <c r="E31" s="432"/>
      <c r="F31" s="432"/>
      <c r="G31" s="433"/>
    </row>
    <row r="32" spans="2:8">
      <c r="B32" s="434"/>
      <c r="C32" s="435"/>
      <c r="D32" s="435"/>
      <c r="E32" s="435"/>
      <c r="F32" s="435"/>
      <c r="G32" s="436"/>
    </row>
    <row r="33" spans="2:7">
      <c r="B33" s="431" t="s">
        <v>382</v>
      </c>
      <c r="C33" s="432"/>
      <c r="D33" s="432"/>
      <c r="E33" s="432"/>
      <c r="F33" s="432"/>
      <c r="G33" s="433"/>
    </row>
    <row r="34" spans="2:7" ht="36.75" customHeight="1" thickBot="1">
      <c r="B34" s="479"/>
      <c r="C34" s="480"/>
      <c r="D34" s="480"/>
      <c r="E34" s="480"/>
      <c r="F34" s="480"/>
      <c r="G34" s="481"/>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39">
    <mergeCell ref="B35:D35"/>
    <mergeCell ref="E35:G38"/>
    <mergeCell ref="B36:D36"/>
    <mergeCell ref="B37:D37"/>
    <mergeCell ref="B24:C24"/>
    <mergeCell ref="B26:G26"/>
    <mergeCell ref="B27:C27"/>
    <mergeCell ref="D27:E27"/>
    <mergeCell ref="B28:C28"/>
    <mergeCell ref="D28:E28"/>
    <mergeCell ref="E29:F29"/>
    <mergeCell ref="B31:G31"/>
    <mergeCell ref="B32:G32"/>
    <mergeCell ref="B33:G33"/>
    <mergeCell ref="B34:G34"/>
    <mergeCell ref="B23:C23"/>
    <mergeCell ref="C10:D10"/>
    <mergeCell ref="B11:G11"/>
    <mergeCell ref="B12:C12"/>
    <mergeCell ref="B13:C13"/>
    <mergeCell ref="B14:C14"/>
    <mergeCell ref="B16:G16"/>
    <mergeCell ref="B17:C17"/>
    <mergeCell ref="B18:C18"/>
    <mergeCell ref="B19:C19"/>
    <mergeCell ref="B21:G21"/>
    <mergeCell ref="B22:C22"/>
    <mergeCell ref="B7:E7"/>
    <mergeCell ref="F7:G7"/>
    <mergeCell ref="B8:D8"/>
    <mergeCell ref="F8:G8"/>
    <mergeCell ref="B9:D9"/>
    <mergeCell ref="F9:G9"/>
    <mergeCell ref="B6:G6"/>
    <mergeCell ref="B1:F1"/>
    <mergeCell ref="G1:G5"/>
    <mergeCell ref="B2:F2"/>
    <mergeCell ref="B3:F3"/>
    <mergeCell ref="B5:F5"/>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754766-2AC8-47E2-A1E1-91F0469AABA9}">
  <sheetPr codeName="Sheet22">
    <tabColor rgb="FFFFFF00"/>
  </sheetPr>
  <dimension ref="B1:G38"/>
  <sheetViews>
    <sheetView topLeftCell="A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21.75" customHeight="1" thickBot="1"/>
    <row r="2" spans="2:7" ht="14.25" customHeight="1" thickBot="1">
      <c r="B2" s="373" t="s">
        <v>108</v>
      </c>
      <c r="C2" s="374"/>
      <c r="D2" s="374"/>
      <c r="E2" s="374"/>
      <c r="F2" s="374"/>
      <c r="G2" s="470"/>
    </row>
    <row r="3" spans="2:7" ht="18" customHeight="1" thickBot="1">
      <c r="B3" s="373" t="s">
        <v>109</v>
      </c>
      <c r="C3" s="374"/>
      <c r="D3" s="374"/>
      <c r="E3" s="374"/>
      <c r="F3" s="374"/>
      <c r="G3" s="471"/>
    </row>
    <row r="4" spans="2:7" ht="16.5" customHeight="1" thickBot="1">
      <c r="B4" s="373" t="s">
        <v>342</v>
      </c>
      <c r="C4" s="374"/>
      <c r="D4" s="374"/>
      <c r="E4" s="374"/>
      <c r="F4" s="374"/>
      <c r="G4" s="471"/>
    </row>
    <row r="5" spans="2:7" ht="14.45" customHeight="1" thickBot="1">
      <c r="B5" s="48"/>
      <c r="C5" s="48"/>
      <c r="D5" s="48"/>
      <c r="E5" s="48"/>
      <c r="F5" s="48"/>
      <c r="G5" s="471"/>
    </row>
    <row r="6" spans="2:7" ht="29.25" customHeight="1" thickBot="1">
      <c r="B6" s="428" t="s">
        <v>343</v>
      </c>
      <c r="C6" s="429"/>
      <c r="D6" s="429"/>
      <c r="E6" s="429"/>
      <c r="F6" s="430"/>
      <c r="G6" s="472"/>
    </row>
    <row r="7" spans="2:7" ht="14.25" customHeight="1">
      <c r="B7" s="457" t="s">
        <v>344</v>
      </c>
      <c r="C7" s="458"/>
      <c r="D7" s="458"/>
      <c r="E7" s="458"/>
      <c r="F7" s="458"/>
      <c r="G7" s="459"/>
    </row>
    <row r="8" spans="2:7" ht="16.5" customHeight="1">
      <c r="B8" s="457" t="s">
        <v>345</v>
      </c>
      <c r="C8" s="458"/>
      <c r="D8" s="458"/>
      <c r="E8" s="459"/>
      <c r="F8" s="457" t="s">
        <v>249</v>
      </c>
      <c r="G8" s="459"/>
    </row>
    <row r="9" spans="2:7" ht="15.75" customHeight="1">
      <c r="B9" s="460" t="s">
        <v>346</v>
      </c>
      <c r="C9" s="461"/>
      <c r="D9" s="462"/>
      <c r="E9" s="1" t="s">
        <v>347</v>
      </c>
      <c r="F9" s="460" t="s">
        <v>348</v>
      </c>
      <c r="G9" s="462"/>
    </row>
    <row r="10" spans="2:7" ht="14.45" customHeight="1">
      <c r="B10" s="463" t="s">
        <v>250</v>
      </c>
      <c r="C10" s="464"/>
      <c r="D10" s="465"/>
      <c r="E10" s="2" t="s">
        <v>205</v>
      </c>
      <c r="F10" s="482">
        <v>1</v>
      </c>
      <c r="G10" s="483"/>
    </row>
    <row r="11" spans="2:7" ht="14.25" customHeight="1">
      <c r="B11" s="3" t="s">
        <v>350</v>
      </c>
      <c r="C11" s="468" t="s">
        <v>351</v>
      </c>
      <c r="D11" s="469"/>
      <c r="E11" s="3" t="s">
        <v>352</v>
      </c>
      <c r="F11" s="3" t="s">
        <v>353</v>
      </c>
      <c r="G11" s="3" t="s">
        <v>354</v>
      </c>
    </row>
    <row r="12" spans="2:7" ht="14.25" customHeight="1">
      <c r="B12" s="431" t="s">
        <v>355</v>
      </c>
      <c r="C12" s="432"/>
      <c r="D12" s="432"/>
      <c r="E12" s="432"/>
      <c r="F12" s="432"/>
      <c r="G12" s="433"/>
    </row>
    <row r="13" spans="2:7" ht="14.45" customHeight="1">
      <c r="B13" s="442" t="s">
        <v>356</v>
      </c>
      <c r="C13" s="443"/>
      <c r="D13" s="5" t="s">
        <v>357</v>
      </c>
      <c r="E13" s="5" t="s">
        <v>358</v>
      </c>
      <c r="F13" s="5" t="s">
        <v>359</v>
      </c>
      <c r="G13" s="5" t="s">
        <v>360</v>
      </c>
    </row>
    <row r="14" spans="2:7" ht="14.45" customHeight="1">
      <c r="B14" s="445" t="s">
        <v>361</v>
      </c>
      <c r="C14" s="446"/>
      <c r="D14" s="8" t="s">
        <v>362</v>
      </c>
      <c r="E14" s="9">
        <v>0.03</v>
      </c>
      <c r="F14" s="10">
        <f>G30</f>
        <v>20000</v>
      </c>
      <c r="G14" s="26">
        <f>E14*F14</f>
        <v>600</v>
      </c>
    </row>
    <row r="15" spans="2:7" ht="14.45" customHeight="1">
      <c r="B15" s="487" t="s">
        <v>403</v>
      </c>
      <c r="C15" s="481"/>
      <c r="D15" s="28" t="s">
        <v>375</v>
      </c>
      <c r="E15" s="13">
        <v>0.1</v>
      </c>
      <c r="F15" s="10">
        <v>250000</v>
      </c>
      <c r="G15" s="26">
        <f t="shared" ref="G15" si="0">E15*F15</f>
        <v>25000</v>
      </c>
    </row>
    <row r="16" spans="2:7" ht="14.25" customHeight="1">
      <c r="B16" s="439" t="s">
        <v>363</v>
      </c>
      <c r="C16" s="440"/>
      <c r="D16" s="440"/>
      <c r="E16" s="440"/>
      <c r="F16" s="441"/>
      <c r="G16" s="24">
        <f>G14+G15</f>
        <v>25600</v>
      </c>
    </row>
    <row r="17" spans="2:7" ht="14.25" customHeight="1">
      <c r="B17" s="431" t="s">
        <v>364</v>
      </c>
      <c r="C17" s="432"/>
      <c r="D17" s="432"/>
      <c r="E17" s="432"/>
      <c r="F17" s="432"/>
      <c r="G17" s="433"/>
    </row>
    <row r="18" spans="2:7" ht="14.25" customHeight="1">
      <c r="B18" s="442" t="s">
        <v>356</v>
      </c>
      <c r="C18" s="443"/>
      <c r="D18" s="5" t="s">
        <v>357</v>
      </c>
      <c r="E18" s="5" t="s">
        <v>365</v>
      </c>
      <c r="F18" s="5" t="s">
        <v>359</v>
      </c>
      <c r="G18" s="6" t="s">
        <v>360</v>
      </c>
    </row>
    <row r="19" spans="2:7" ht="14.25" customHeight="1">
      <c r="B19" s="434"/>
      <c r="C19" s="436"/>
      <c r="D19" s="12"/>
      <c r="E19" s="12"/>
      <c r="F19" s="12"/>
      <c r="G19" s="7" t="s">
        <v>416</v>
      </c>
    </row>
    <row r="20" spans="2:7" ht="14.25" customHeight="1">
      <c r="B20" s="434"/>
      <c r="C20" s="436"/>
      <c r="D20" s="12"/>
      <c r="E20" s="12"/>
      <c r="F20" s="12"/>
      <c r="G20" s="7" t="s">
        <v>416</v>
      </c>
    </row>
    <row r="21" spans="2:7" ht="14.45" customHeight="1">
      <c r="B21" s="439" t="s">
        <v>363</v>
      </c>
      <c r="C21" s="440"/>
      <c r="D21" s="440"/>
      <c r="E21" s="440"/>
      <c r="F21" s="450"/>
      <c r="G21" s="7" t="s">
        <v>416</v>
      </c>
    </row>
    <row r="22" spans="2:7" ht="14.25" customHeight="1">
      <c r="B22" s="431" t="s">
        <v>370</v>
      </c>
      <c r="C22" s="432"/>
      <c r="D22" s="432"/>
      <c r="E22" s="432"/>
      <c r="F22" s="451"/>
      <c r="G22" s="452"/>
    </row>
    <row r="23" spans="2:7" ht="14.25" customHeight="1">
      <c r="B23" s="442" t="s">
        <v>356</v>
      </c>
      <c r="C23" s="443"/>
      <c r="D23" s="5" t="s">
        <v>357</v>
      </c>
      <c r="E23" s="5" t="s">
        <v>358</v>
      </c>
      <c r="F23" s="5" t="s">
        <v>359</v>
      </c>
      <c r="G23" s="6" t="s">
        <v>360</v>
      </c>
    </row>
    <row r="24" spans="2:7" ht="14.45" customHeight="1">
      <c r="B24" s="453" t="s">
        <v>408</v>
      </c>
      <c r="C24" s="446"/>
      <c r="D24" s="8" t="s">
        <v>409</v>
      </c>
      <c r="E24" s="13">
        <v>0.3</v>
      </c>
      <c r="F24" s="24">
        <v>40000</v>
      </c>
      <c r="G24" s="24">
        <f>E24*F24</f>
        <v>12000</v>
      </c>
    </row>
    <row r="25" spans="2:7" ht="14.45" customHeight="1">
      <c r="B25" s="434" t="s">
        <v>410</v>
      </c>
      <c r="C25" s="436"/>
      <c r="D25" s="8" t="s">
        <v>421</v>
      </c>
      <c r="E25" s="13">
        <v>0.3</v>
      </c>
      <c r="F25" s="24">
        <v>27000</v>
      </c>
      <c r="G25" s="24">
        <f>E25*F25</f>
        <v>8100</v>
      </c>
    </row>
    <row r="26" spans="2:7" ht="14.25" customHeight="1">
      <c r="B26" s="439" t="s">
        <v>363</v>
      </c>
      <c r="C26" s="440"/>
      <c r="D26" s="440"/>
      <c r="E26" s="440"/>
      <c r="F26" s="441"/>
      <c r="G26" s="24">
        <f>G24+G25</f>
        <v>20100</v>
      </c>
    </row>
    <row r="27" spans="2:7" ht="14.25" customHeight="1">
      <c r="B27" s="431" t="s">
        <v>373</v>
      </c>
      <c r="C27" s="432"/>
      <c r="D27" s="432"/>
      <c r="E27" s="432"/>
      <c r="F27" s="432"/>
      <c r="G27" s="433"/>
    </row>
    <row r="28" spans="2:7" ht="14.45" customHeight="1">
      <c r="B28" s="442" t="s">
        <v>374</v>
      </c>
      <c r="C28" s="443"/>
      <c r="D28" s="442" t="s">
        <v>398</v>
      </c>
      <c r="E28" s="443"/>
      <c r="F28" s="5" t="s">
        <v>376</v>
      </c>
      <c r="G28" s="6" t="s">
        <v>377</v>
      </c>
    </row>
    <row r="29" spans="2:7" ht="14.25" customHeight="1">
      <c r="B29" s="445" t="s">
        <v>432</v>
      </c>
      <c r="C29" s="446"/>
      <c r="D29" s="447">
        <v>200000</v>
      </c>
      <c r="E29" s="448"/>
      <c r="F29" s="13">
        <v>0.1</v>
      </c>
      <c r="G29" s="24">
        <f>D29*F29</f>
        <v>20000</v>
      </c>
    </row>
    <row r="30" spans="2:7" ht="14.25" customHeight="1">
      <c r="B30" s="44"/>
      <c r="C30" s="45"/>
      <c r="D30" s="45"/>
      <c r="E30" s="437" t="s">
        <v>400</v>
      </c>
      <c r="F30" s="438"/>
      <c r="G30" s="24">
        <f>G29</f>
        <v>20000</v>
      </c>
    </row>
    <row r="31" spans="2:7" ht="14.25" customHeight="1">
      <c r="B31" s="51"/>
      <c r="C31" s="52"/>
      <c r="D31" s="52"/>
      <c r="E31" s="51"/>
      <c r="F31" s="51" t="s">
        <v>380</v>
      </c>
      <c r="G31" s="27">
        <f>G16+G26+G30</f>
        <v>65700</v>
      </c>
    </row>
    <row r="32" spans="2:7" ht="14.45" customHeight="1">
      <c r="B32" s="431" t="s">
        <v>381</v>
      </c>
      <c r="C32" s="432"/>
      <c r="D32" s="432"/>
      <c r="E32" s="432"/>
      <c r="F32" s="432"/>
      <c r="G32" s="433"/>
    </row>
    <row r="33" spans="2:7" ht="61.7" customHeight="1">
      <c r="B33" s="434"/>
      <c r="C33" s="435"/>
      <c r="D33" s="435"/>
      <c r="E33" s="435"/>
      <c r="F33" s="435"/>
      <c r="G33" s="436"/>
    </row>
    <row r="34" spans="2:7" ht="15.2" customHeight="1" thickBot="1">
      <c r="B34" s="431" t="s">
        <v>382</v>
      </c>
      <c r="C34" s="432"/>
      <c r="D34" s="432"/>
      <c r="E34" s="432"/>
      <c r="F34" s="432"/>
      <c r="G34" s="433"/>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41">
    <mergeCell ref="B34:G34"/>
    <mergeCell ref="B35:D35"/>
    <mergeCell ref="E35:G38"/>
    <mergeCell ref="B36:D36"/>
    <mergeCell ref="B37:D37"/>
    <mergeCell ref="B29:C29"/>
    <mergeCell ref="D29:E29"/>
    <mergeCell ref="E30:F30"/>
    <mergeCell ref="B32:G32"/>
    <mergeCell ref="B33:G33"/>
    <mergeCell ref="B28:C28"/>
    <mergeCell ref="D28:E28"/>
    <mergeCell ref="B17:G17"/>
    <mergeCell ref="B18:C18"/>
    <mergeCell ref="B19:C19"/>
    <mergeCell ref="B20:C20"/>
    <mergeCell ref="B21:F21"/>
    <mergeCell ref="B22:G22"/>
    <mergeCell ref="B23:C23"/>
    <mergeCell ref="B24:C24"/>
    <mergeCell ref="B25:C25"/>
    <mergeCell ref="B26:F26"/>
    <mergeCell ref="B27:G27"/>
    <mergeCell ref="B16:F16"/>
    <mergeCell ref="B8:E8"/>
    <mergeCell ref="F8:G8"/>
    <mergeCell ref="B9:D9"/>
    <mergeCell ref="F9:G9"/>
    <mergeCell ref="B10:D10"/>
    <mergeCell ref="F10:G10"/>
    <mergeCell ref="C11:D11"/>
    <mergeCell ref="B12:G12"/>
    <mergeCell ref="B13:C13"/>
    <mergeCell ref="B14:C14"/>
    <mergeCell ref="B15:C15"/>
    <mergeCell ref="B7:G7"/>
    <mergeCell ref="B2:F2"/>
    <mergeCell ref="G2:G6"/>
    <mergeCell ref="B3:F3"/>
    <mergeCell ref="B4:F4"/>
    <mergeCell ref="B6:F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8FEAF-F485-4444-9A28-F212A5AA88D4}">
  <sheetPr codeName="Sheet23">
    <tabColor rgb="FFFFFF00"/>
  </sheetPr>
  <dimension ref="B1:G41"/>
  <sheetViews>
    <sheetView topLeftCell="A6"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21.75" customHeight="1" thickBot="1"/>
    <row r="2" spans="2:7" ht="14.25" customHeight="1" thickBot="1">
      <c r="B2" s="373" t="s">
        <v>108</v>
      </c>
      <c r="C2" s="374"/>
      <c r="D2" s="374"/>
      <c r="E2" s="374"/>
      <c r="F2" s="374"/>
      <c r="G2" s="470"/>
    </row>
    <row r="3" spans="2:7" ht="18" customHeight="1" thickBot="1">
      <c r="B3" s="373" t="s">
        <v>109</v>
      </c>
      <c r="C3" s="374"/>
      <c r="D3" s="374"/>
      <c r="E3" s="374"/>
      <c r="F3" s="374"/>
      <c r="G3" s="471"/>
    </row>
    <row r="4" spans="2:7" ht="16.5" customHeight="1" thickBot="1">
      <c r="B4" s="373" t="s">
        <v>342</v>
      </c>
      <c r="C4" s="374"/>
      <c r="D4" s="374"/>
      <c r="E4" s="374"/>
      <c r="F4" s="374"/>
      <c r="G4" s="471"/>
    </row>
    <row r="5" spans="2:7" ht="14.45" customHeight="1" thickBot="1">
      <c r="B5" s="48"/>
      <c r="C5" s="48"/>
      <c r="D5" s="48"/>
      <c r="E5" s="48"/>
      <c r="F5" s="48"/>
      <c r="G5" s="471"/>
    </row>
    <row r="6" spans="2:7" ht="29.25" customHeight="1" thickBot="1">
      <c r="B6" s="428" t="s">
        <v>343</v>
      </c>
      <c r="C6" s="429"/>
      <c r="D6" s="429"/>
      <c r="E6" s="429"/>
      <c r="F6" s="430"/>
      <c r="G6" s="472"/>
    </row>
    <row r="7" spans="2:7" ht="14.25" customHeight="1">
      <c r="B7" s="457" t="s">
        <v>344</v>
      </c>
      <c r="C7" s="458"/>
      <c r="D7" s="458"/>
      <c r="E7" s="458"/>
      <c r="F7" s="458"/>
      <c r="G7" s="459"/>
    </row>
    <row r="8" spans="2:7" ht="16.5" customHeight="1">
      <c r="B8" s="457" t="s">
        <v>345</v>
      </c>
      <c r="C8" s="458"/>
      <c r="D8" s="458"/>
      <c r="E8" s="459"/>
      <c r="F8" s="457" t="s">
        <v>251</v>
      </c>
      <c r="G8" s="459"/>
    </row>
    <row r="9" spans="2:7" ht="15.75" customHeight="1">
      <c r="B9" s="460" t="s">
        <v>346</v>
      </c>
      <c r="C9" s="461"/>
      <c r="D9" s="462"/>
      <c r="E9" s="1" t="s">
        <v>347</v>
      </c>
      <c r="F9" s="460" t="s">
        <v>348</v>
      </c>
      <c r="G9" s="462"/>
    </row>
    <row r="10" spans="2:7" ht="45" customHeight="1">
      <c r="B10" s="463" t="s">
        <v>433</v>
      </c>
      <c r="C10" s="464"/>
      <c r="D10" s="465"/>
      <c r="E10" s="123" t="s">
        <v>205</v>
      </c>
      <c r="F10" s="482">
        <v>1</v>
      </c>
      <c r="G10" s="483"/>
    </row>
    <row r="11" spans="2:7" ht="14.25" customHeight="1">
      <c r="B11" s="3" t="s">
        <v>350</v>
      </c>
      <c r="C11" s="468" t="s">
        <v>351</v>
      </c>
      <c r="D11" s="469"/>
      <c r="E11" s="3" t="s">
        <v>352</v>
      </c>
      <c r="F11" s="3" t="s">
        <v>353</v>
      </c>
      <c r="G11" s="3" t="s">
        <v>354</v>
      </c>
    </row>
    <row r="12" spans="2:7" ht="14.25" customHeight="1">
      <c r="B12" s="431" t="s">
        <v>355</v>
      </c>
      <c r="C12" s="432"/>
      <c r="D12" s="432"/>
      <c r="E12" s="432"/>
      <c r="F12" s="432"/>
      <c r="G12" s="433"/>
    </row>
    <row r="13" spans="2:7" ht="14.45" customHeight="1">
      <c r="B13" s="442" t="s">
        <v>356</v>
      </c>
      <c r="C13" s="492"/>
      <c r="D13" s="5" t="s">
        <v>357</v>
      </c>
      <c r="E13" s="5" t="s">
        <v>358</v>
      </c>
      <c r="F13" s="5" t="s">
        <v>359</v>
      </c>
      <c r="G13" s="5" t="s">
        <v>360</v>
      </c>
    </row>
    <row r="14" spans="2:7" ht="14.45" customHeight="1">
      <c r="B14" s="488" t="s">
        <v>434</v>
      </c>
      <c r="C14" s="489"/>
      <c r="D14" s="56" t="s">
        <v>435</v>
      </c>
      <c r="E14" s="9">
        <v>0.03</v>
      </c>
      <c r="F14" s="10">
        <f>G33</f>
        <v>60000</v>
      </c>
      <c r="G14" s="26">
        <f>E14*F14</f>
        <v>1800</v>
      </c>
    </row>
    <row r="15" spans="2:7" ht="14.25" customHeight="1">
      <c r="B15" s="488" t="s">
        <v>436</v>
      </c>
      <c r="C15" s="489"/>
      <c r="D15" s="56" t="s">
        <v>437</v>
      </c>
      <c r="E15" s="13">
        <v>0.03</v>
      </c>
      <c r="F15" s="10">
        <v>120000</v>
      </c>
      <c r="G15" s="26">
        <f>E15*F15</f>
        <v>3600</v>
      </c>
    </row>
    <row r="16" spans="2:7" ht="14.45" customHeight="1">
      <c r="B16" s="488" t="s">
        <v>438</v>
      </c>
      <c r="C16" s="489"/>
      <c r="D16" s="8" t="s">
        <v>375</v>
      </c>
      <c r="E16" s="13">
        <v>1</v>
      </c>
      <c r="F16" s="10">
        <v>40000</v>
      </c>
      <c r="G16" s="26">
        <f>E16*F16</f>
        <v>40000</v>
      </c>
    </row>
    <row r="17" spans="2:7" ht="14.45" customHeight="1">
      <c r="B17" s="439" t="s">
        <v>363</v>
      </c>
      <c r="C17" s="440"/>
      <c r="D17" s="440"/>
      <c r="E17" s="440"/>
      <c r="F17" s="441"/>
      <c r="G17" s="24">
        <f>SUM(G14:G16)</f>
        <v>45400</v>
      </c>
    </row>
    <row r="18" spans="2:7" ht="14.25" customHeight="1">
      <c r="B18" s="431" t="s">
        <v>364</v>
      </c>
      <c r="C18" s="432"/>
      <c r="D18" s="432"/>
      <c r="E18" s="432"/>
      <c r="F18" s="432"/>
      <c r="G18" s="433"/>
    </row>
    <row r="19" spans="2:7" ht="14.25" customHeight="1">
      <c r="B19" s="493" t="s">
        <v>356</v>
      </c>
      <c r="C19" s="492"/>
      <c r="D19" s="5" t="s">
        <v>357</v>
      </c>
      <c r="E19" s="5" t="s">
        <v>365</v>
      </c>
      <c r="F19" s="5" t="s">
        <v>359</v>
      </c>
      <c r="G19" s="6" t="s">
        <v>360</v>
      </c>
    </row>
    <row r="20" spans="2:7" ht="15" customHeight="1">
      <c r="B20" s="494" t="s">
        <v>439</v>
      </c>
      <c r="C20" s="489"/>
      <c r="D20" s="56" t="s">
        <v>440</v>
      </c>
      <c r="E20" s="13">
        <v>0.25</v>
      </c>
      <c r="F20" s="78">
        <v>650000</v>
      </c>
      <c r="G20" s="24">
        <f>E20*F20</f>
        <v>162500</v>
      </c>
    </row>
    <row r="21" spans="2:7" ht="28.5" customHeight="1">
      <c r="B21" s="494" t="s">
        <v>441</v>
      </c>
      <c r="C21" s="489"/>
      <c r="D21" s="56" t="s">
        <v>205</v>
      </c>
      <c r="E21" s="13">
        <v>4</v>
      </c>
      <c r="F21" s="78">
        <v>25000</v>
      </c>
      <c r="G21" s="24">
        <f>E21*F21</f>
        <v>100000</v>
      </c>
    </row>
    <row r="22" spans="2:7" ht="13.5" customHeight="1">
      <c r="B22" s="494" t="s">
        <v>442</v>
      </c>
      <c r="C22" s="489"/>
      <c r="D22" s="56" t="s">
        <v>443</v>
      </c>
      <c r="E22" s="13">
        <v>14.8</v>
      </c>
      <c r="F22" s="13">
        <v>6500</v>
      </c>
      <c r="G22" s="24">
        <f>E22*F22</f>
        <v>96200</v>
      </c>
    </row>
    <row r="23" spans="2:7" ht="14.25" customHeight="1">
      <c r="B23" s="488" t="s">
        <v>444</v>
      </c>
      <c r="C23" s="489"/>
      <c r="D23" s="56" t="s">
        <v>445</v>
      </c>
      <c r="E23" s="13">
        <v>5</v>
      </c>
      <c r="F23" s="13">
        <v>6500</v>
      </c>
      <c r="G23" s="24">
        <f>E23*F23</f>
        <v>32500</v>
      </c>
    </row>
    <row r="24" spans="2:7" ht="17.25" customHeight="1">
      <c r="B24" s="495" t="s">
        <v>363</v>
      </c>
      <c r="C24" s="496"/>
      <c r="D24" s="440"/>
      <c r="E24" s="440"/>
      <c r="F24" s="450"/>
      <c r="G24" s="24">
        <f>SUM(G20:G23)</f>
        <v>391200</v>
      </c>
    </row>
    <row r="25" spans="2:7" ht="14.25" customHeight="1">
      <c r="B25" s="431" t="s">
        <v>370</v>
      </c>
      <c r="C25" s="432"/>
      <c r="D25" s="432"/>
      <c r="E25" s="432"/>
      <c r="F25" s="451"/>
      <c r="G25" s="452"/>
    </row>
    <row r="26" spans="2:7" ht="14.25" customHeight="1">
      <c r="B26" s="442" t="s">
        <v>356</v>
      </c>
      <c r="C26" s="443"/>
      <c r="D26" s="5" t="s">
        <v>357</v>
      </c>
      <c r="E26" s="5" t="s">
        <v>358</v>
      </c>
      <c r="F26" s="5" t="s">
        <v>359</v>
      </c>
      <c r="G26" s="6" t="s">
        <v>360</v>
      </c>
    </row>
    <row r="27" spans="2:7" ht="18" customHeight="1">
      <c r="B27" s="488"/>
      <c r="C27" s="489"/>
      <c r="D27" s="8"/>
      <c r="E27" s="13"/>
      <c r="F27" s="13"/>
      <c r="G27" s="24"/>
    </row>
    <row r="28" spans="2:7" ht="15.2" customHeight="1">
      <c r="B28" s="490"/>
      <c r="C28" s="491"/>
      <c r="D28" s="8"/>
      <c r="E28" s="13"/>
      <c r="F28" s="13"/>
      <c r="G28" s="24"/>
    </row>
    <row r="29" spans="2:7">
      <c r="B29" s="439" t="s">
        <v>363</v>
      </c>
      <c r="C29" s="440"/>
      <c r="D29" s="440"/>
      <c r="E29" s="440"/>
      <c r="F29" s="441"/>
      <c r="G29" s="24">
        <f>SUM(G27:G28)</f>
        <v>0</v>
      </c>
    </row>
    <row r="30" spans="2:7" ht="45.75" customHeight="1">
      <c r="B30" s="431" t="s">
        <v>373</v>
      </c>
      <c r="C30" s="432"/>
      <c r="D30" s="432"/>
      <c r="E30" s="432"/>
      <c r="F30" s="432"/>
      <c r="G30" s="433"/>
    </row>
    <row r="31" spans="2:7">
      <c r="B31" s="442" t="s">
        <v>374</v>
      </c>
      <c r="C31" s="443"/>
      <c r="D31" s="442" t="s">
        <v>398</v>
      </c>
      <c r="E31" s="443"/>
      <c r="F31" s="5" t="s">
        <v>376</v>
      </c>
      <c r="G31" s="6" t="s">
        <v>377</v>
      </c>
    </row>
    <row r="32" spans="2:7" ht="12.75" customHeight="1">
      <c r="B32" s="445" t="s">
        <v>446</v>
      </c>
      <c r="C32" s="446"/>
      <c r="D32" s="447">
        <v>200000</v>
      </c>
      <c r="E32" s="448"/>
      <c r="F32" s="13">
        <v>0.3</v>
      </c>
      <c r="G32" s="24">
        <f>D32*F32</f>
        <v>60000</v>
      </c>
    </row>
    <row r="33" spans="2:7">
      <c r="B33" s="44"/>
      <c r="C33" s="45"/>
      <c r="D33" s="45"/>
      <c r="E33" s="437" t="s">
        <v>400</v>
      </c>
      <c r="F33" s="438"/>
      <c r="G33" s="24">
        <f>G32</f>
        <v>60000</v>
      </c>
    </row>
    <row r="34" spans="2:7">
      <c r="B34" s="51"/>
      <c r="C34" s="52"/>
      <c r="D34" s="52"/>
      <c r="E34" s="51"/>
      <c r="F34" s="51" t="s">
        <v>380</v>
      </c>
      <c r="G34" s="27">
        <f>G17+G24+G33</f>
        <v>496600</v>
      </c>
    </row>
    <row r="35" spans="2:7">
      <c r="B35" s="431" t="s">
        <v>381</v>
      </c>
      <c r="C35" s="432"/>
      <c r="D35" s="432"/>
      <c r="E35" s="432"/>
      <c r="F35" s="432"/>
      <c r="G35" s="433"/>
    </row>
    <row r="36" spans="2:7">
      <c r="B36" s="434"/>
      <c r="C36" s="435"/>
      <c r="D36" s="435"/>
      <c r="E36" s="435"/>
      <c r="F36" s="435"/>
      <c r="G36" s="436"/>
    </row>
    <row r="37" spans="2:7" ht="13.5" thickBot="1">
      <c r="B37" s="431" t="s">
        <v>382</v>
      </c>
      <c r="C37" s="432"/>
      <c r="D37" s="432"/>
      <c r="E37" s="432"/>
      <c r="F37" s="432"/>
      <c r="G37" s="433"/>
    </row>
    <row r="38" spans="2:7" ht="13.5" thickBot="1">
      <c r="B38" s="412"/>
      <c r="C38" s="413"/>
      <c r="D38" s="414"/>
      <c r="E38" s="415"/>
      <c r="F38" s="416"/>
      <c r="G38" s="417"/>
    </row>
    <row r="39" spans="2:7" ht="13.5" thickBot="1">
      <c r="B39" s="424" t="s">
        <v>383</v>
      </c>
      <c r="C39" s="425"/>
      <c r="D39" s="425"/>
      <c r="E39" s="418"/>
      <c r="F39" s="419"/>
      <c r="G39" s="420"/>
    </row>
    <row r="40" spans="2:7" ht="13.5" thickBot="1">
      <c r="B40" s="426" t="s">
        <v>384</v>
      </c>
      <c r="C40" s="427"/>
      <c r="D40" s="427"/>
      <c r="E40" s="418"/>
      <c r="F40" s="419"/>
      <c r="G40" s="420"/>
    </row>
    <row r="41" spans="2:7" ht="13.5" thickBot="1">
      <c r="B41" s="55"/>
      <c r="C41" s="55"/>
      <c r="D41" s="55"/>
      <c r="E41" s="421"/>
      <c r="F41" s="422"/>
      <c r="G41" s="423"/>
    </row>
  </sheetData>
  <mergeCells count="44">
    <mergeCell ref="B26:C26"/>
    <mergeCell ref="B19:C19"/>
    <mergeCell ref="B20:C20"/>
    <mergeCell ref="B23:C23"/>
    <mergeCell ref="B24:F24"/>
    <mergeCell ref="B25:G25"/>
    <mergeCell ref="B22:C22"/>
    <mergeCell ref="B21:C21"/>
    <mergeCell ref="C11:D11"/>
    <mergeCell ref="B12:G12"/>
    <mergeCell ref="B13:C13"/>
    <mergeCell ref="B17:F17"/>
    <mergeCell ref="B18:G18"/>
    <mergeCell ref="B16:C16"/>
    <mergeCell ref="B15:C15"/>
    <mergeCell ref="B14:C14"/>
    <mergeCell ref="B7:G7"/>
    <mergeCell ref="B2:F2"/>
    <mergeCell ref="G2:G6"/>
    <mergeCell ref="B3:F3"/>
    <mergeCell ref="B4:F4"/>
    <mergeCell ref="B6:F6"/>
    <mergeCell ref="B8:E8"/>
    <mergeCell ref="F8:G8"/>
    <mergeCell ref="B9:D9"/>
    <mergeCell ref="F9:G9"/>
    <mergeCell ref="B10:D10"/>
    <mergeCell ref="F10:G10"/>
    <mergeCell ref="B38:D38"/>
    <mergeCell ref="E38:G41"/>
    <mergeCell ref="B39:D39"/>
    <mergeCell ref="B40:D40"/>
    <mergeCell ref="B27:C27"/>
    <mergeCell ref="B28:C28"/>
    <mergeCell ref="B29:F29"/>
    <mergeCell ref="B30:G30"/>
    <mergeCell ref="B31:C31"/>
    <mergeCell ref="D31:E31"/>
    <mergeCell ref="B32:C32"/>
    <mergeCell ref="D32:E32"/>
    <mergeCell ref="E33:F33"/>
    <mergeCell ref="B35:G35"/>
    <mergeCell ref="B36:G36"/>
    <mergeCell ref="B37:G37"/>
  </mergeCells>
  <pageMargins left="0.7" right="0.7" top="0.75" bottom="0.75" header="0.3" footer="0.3"/>
  <pageSetup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317F8-6474-4A8E-9469-AA7A4F35ECCD}">
  <sheetPr codeName="Sheet24">
    <tabColor rgb="FFFFFF00"/>
  </sheetPr>
  <dimension ref="B1:N46"/>
  <sheetViews>
    <sheetView topLeftCell="B23"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11" max="11" width="39.83203125" customWidth="1"/>
    <col min="12" max="12" width="10" customWidth="1"/>
    <col min="13" max="13" width="17" customWidth="1"/>
    <col min="14" max="14" width="18" customWidth="1"/>
  </cols>
  <sheetData>
    <row r="1" spans="2:7" ht="21.75" customHeight="1" thickBot="1"/>
    <row r="2" spans="2:7" ht="14.25" customHeight="1" thickBot="1">
      <c r="B2" s="373" t="s">
        <v>108</v>
      </c>
      <c r="C2" s="374"/>
      <c r="D2" s="374"/>
      <c r="E2" s="374"/>
      <c r="F2" s="374"/>
      <c r="G2" s="470"/>
    </row>
    <row r="3" spans="2:7" ht="18" customHeight="1" thickBot="1">
      <c r="B3" s="373" t="s">
        <v>109</v>
      </c>
      <c r="C3" s="374"/>
      <c r="D3" s="374"/>
      <c r="E3" s="374"/>
      <c r="F3" s="374"/>
      <c r="G3" s="471"/>
    </row>
    <row r="4" spans="2:7" ht="16.5" customHeight="1" thickBot="1">
      <c r="B4" s="373" t="s">
        <v>342</v>
      </c>
      <c r="C4" s="374"/>
      <c r="D4" s="374"/>
      <c r="E4" s="374"/>
      <c r="F4" s="374"/>
      <c r="G4" s="471"/>
    </row>
    <row r="5" spans="2:7" ht="14.45" customHeight="1" thickBot="1">
      <c r="B5" s="48"/>
      <c r="C5" s="48"/>
      <c r="D5" s="48"/>
      <c r="E5" s="48"/>
      <c r="F5" s="48"/>
      <c r="G5" s="471"/>
    </row>
    <row r="6" spans="2:7" ht="29.25" customHeight="1" thickBot="1">
      <c r="B6" s="428" t="s">
        <v>343</v>
      </c>
      <c r="C6" s="429"/>
      <c r="D6" s="429"/>
      <c r="E6" s="429"/>
      <c r="F6" s="430"/>
      <c r="G6" s="472"/>
    </row>
    <row r="7" spans="2:7" ht="14.25" customHeight="1" thickBot="1">
      <c r="B7" s="528" t="s">
        <v>344</v>
      </c>
      <c r="C7" s="529"/>
      <c r="D7" s="529"/>
      <c r="E7" s="529"/>
      <c r="F7" s="529"/>
      <c r="G7" s="530"/>
    </row>
    <row r="8" spans="2:7" ht="16.5" customHeight="1" thickBot="1">
      <c r="B8" s="141" t="s">
        <v>345</v>
      </c>
      <c r="C8" s="497" t="s">
        <v>255</v>
      </c>
      <c r="D8" s="498"/>
      <c r="E8" s="142" t="s">
        <v>447</v>
      </c>
      <c r="F8" s="140" t="s">
        <v>348</v>
      </c>
      <c r="G8" s="499" t="s">
        <v>448</v>
      </c>
    </row>
    <row r="9" spans="2:7" ht="15.75" customHeight="1" thickBot="1">
      <c r="B9" s="521" t="s">
        <v>346</v>
      </c>
      <c r="C9" s="522"/>
      <c r="D9" s="522"/>
      <c r="E9" s="140" t="s">
        <v>347</v>
      </c>
      <c r="F9" s="140" t="s">
        <v>449</v>
      </c>
      <c r="G9" s="500"/>
    </row>
    <row r="10" spans="2:7" ht="93.75" customHeight="1">
      <c r="B10" s="463" t="s">
        <v>254</v>
      </c>
      <c r="C10" s="464"/>
      <c r="D10" s="465"/>
      <c r="E10" s="508"/>
      <c r="F10" s="509"/>
      <c r="G10" s="510"/>
    </row>
    <row r="11" spans="2:7" ht="14.25" customHeight="1">
      <c r="B11" s="124" t="s">
        <v>350</v>
      </c>
      <c r="C11" s="519" t="s">
        <v>351</v>
      </c>
      <c r="D11" s="520"/>
      <c r="E11" s="3" t="s">
        <v>352</v>
      </c>
      <c r="F11" s="124" t="s">
        <v>353</v>
      </c>
      <c r="G11" s="124" t="s">
        <v>354</v>
      </c>
    </row>
    <row r="12" spans="2:7" ht="14.25" customHeight="1">
      <c r="B12" s="431" t="s">
        <v>355</v>
      </c>
      <c r="C12" s="432"/>
      <c r="D12" s="432"/>
      <c r="E12" s="432"/>
      <c r="F12" s="432"/>
      <c r="G12" s="433"/>
    </row>
    <row r="13" spans="2:7" ht="14.45" customHeight="1">
      <c r="B13" s="442" t="s">
        <v>356</v>
      </c>
      <c r="C13" s="443"/>
      <c r="D13" s="5" t="s">
        <v>357</v>
      </c>
      <c r="E13" s="5" t="s">
        <v>358</v>
      </c>
      <c r="F13" s="5" t="s">
        <v>359</v>
      </c>
      <c r="G13" s="5" t="s">
        <v>360</v>
      </c>
    </row>
    <row r="14" spans="2:7" ht="14.45" customHeight="1">
      <c r="B14" s="526" t="s">
        <v>450</v>
      </c>
      <c r="C14" s="527"/>
      <c r="D14" s="56" t="s">
        <v>435</v>
      </c>
      <c r="E14" s="56">
        <v>3</v>
      </c>
      <c r="F14" s="122">
        <f>G36</f>
        <v>50000</v>
      </c>
      <c r="G14" s="121">
        <f>F14*E14%</f>
        <v>1500</v>
      </c>
    </row>
    <row r="15" spans="2:7" ht="14.45" customHeight="1">
      <c r="B15" s="488" t="s">
        <v>451</v>
      </c>
      <c r="C15" s="515"/>
      <c r="D15" s="56" t="s">
        <v>437</v>
      </c>
      <c r="E15" s="56">
        <v>0.25</v>
      </c>
      <c r="F15" s="121">
        <v>80000</v>
      </c>
      <c r="G15" s="120">
        <f>E15*F15</f>
        <v>20000</v>
      </c>
    </row>
    <row r="16" spans="2:7" ht="14.25" customHeight="1">
      <c r="B16" s="494" t="s">
        <v>452</v>
      </c>
      <c r="C16" s="523"/>
      <c r="D16" s="56" t="s">
        <v>437</v>
      </c>
      <c r="E16" s="56">
        <v>0.4</v>
      </c>
      <c r="F16" s="120">
        <v>80000</v>
      </c>
      <c r="G16" s="120">
        <f t="shared" ref="G16:G19" si="0">E16*F16</f>
        <v>32000</v>
      </c>
    </row>
    <row r="17" spans="2:14" ht="14.25" customHeight="1">
      <c r="B17" s="488" t="s">
        <v>453</v>
      </c>
      <c r="C17" s="515"/>
      <c r="D17" s="56" t="s">
        <v>437</v>
      </c>
      <c r="E17" s="56">
        <v>0.3</v>
      </c>
      <c r="F17" s="120">
        <v>60000</v>
      </c>
      <c r="G17" s="120">
        <f t="shared" si="0"/>
        <v>18000</v>
      </c>
    </row>
    <row r="18" spans="2:14" ht="14.25" customHeight="1">
      <c r="B18" s="488" t="s">
        <v>454</v>
      </c>
      <c r="C18" s="515"/>
      <c r="D18" s="56" t="s">
        <v>437</v>
      </c>
      <c r="E18" s="56">
        <v>0.22</v>
      </c>
      <c r="F18" s="120">
        <v>60000</v>
      </c>
      <c r="G18" s="120">
        <f t="shared" si="0"/>
        <v>13200</v>
      </c>
    </row>
    <row r="19" spans="2:14" ht="14.25" customHeight="1">
      <c r="B19" s="524" t="s">
        <v>436</v>
      </c>
      <c r="C19" s="525"/>
      <c r="D19" s="56" t="s">
        <v>437</v>
      </c>
      <c r="E19" s="56">
        <v>0.5</v>
      </c>
      <c r="F19" s="120">
        <v>120000</v>
      </c>
      <c r="G19" s="120">
        <f t="shared" si="0"/>
        <v>60000</v>
      </c>
    </row>
    <row r="20" spans="2:14" ht="14.25" customHeight="1">
      <c r="B20" s="44" t="s">
        <v>363</v>
      </c>
      <c r="C20" s="45"/>
      <c r="D20" s="45"/>
      <c r="E20" s="12"/>
      <c r="F20" s="12"/>
      <c r="G20" s="127">
        <f>SUM(G14:G19)</f>
        <v>144700</v>
      </c>
    </row>
    <row r="21" spans="2:14" ht="14.45" customHeight="1">
      <c r="B21" s="39" t="s">
        <v>364</v>
      </c>
      <c r="C21" s="40"/>
      <c r="D21" s="40"/>
      <c r="E21" s="40"/>
      <c r="F21" s="40"/>
      <c r="G21" s="40"/>
    </row>
    <row r="22" spans="2:14" ht="14.45" customHeight="1">
      <c r="B22" s="442" t="s">
        <v>356</v>
      </c>
      <c r="C22" s="443"/>
      <c r="D22" s="5" t="s">
        <v>357</v>
      </c>
      <c r="E22" s="5" t="s">
        <v>358</v>
      </c>
      <c r="F22" s="5" t="s">
        <v>359</v>
      </c>
      <c r="G22" s="5" t="s">
        <v>360</v>
      </c>
    </row>
    <row r="23" spans="2:14" ht="28.5" customHeight="1" thickBot="1">
      <c r="B23" s="516" t="s">
        <v>455</v>
      </c>
      <c r="C23" s="517"/>
      <c r="D23" s="56" t="s">
        <v>456</v>
      </c>
      <c r="E23" s="56">
        <v>6</v>
      </c>
      <c r="F23" s="122">
        <v>65000</v>
      </c>
      <c r="G23" s="122">
        <f>E23*F23</f>
        <v>390000</v>
      </c>
      <c r="I23" s="82" t="s">
        <v>457</v>
      </c>
    </row>
    <row r="24" spans="2:14" ht="40.5" customHeight="1" thickBot="1">
      <c r="B24" s="516" t="s">
        <v>458</v>
      </c>
      <c r="C24" s="517"/>
      <c r="D24" s="125" t="s">
        <v>306</v>
      </c>
      <c r="E24" s="56">
        <v>0.6</v>
      </c>
      <c r="F24" s="122">
        <v>65000</v>
      </c>
      <c r="G24" s="122">
        <f t="shared" ref="G24:G26" si="1">E24*F24</f>
        <v>39000</v>
      </c>
      <c r="I24" s="104" t="s">
        <v>459</v>
      </c>
    </row>
    <row r="25" spans="2:14" ht="35.25" customHeight="1">
      <c r="B25" s="516" t="s">
        <v>460</v>
      </c>
      <c r="C25" s="517"/>
      <c r="D25" s="56" t="s">
        <v>282</v>
      </c>
      <c r="E25" s="56">
        <v>1</v>
      </c>
      <c r="F25" s="122">
        <v>250000</v>
      </c>
      <c r="G25" s="122">
        <f t="shared" si="1"/>
        <v>250000</v>
      </c>
      <c r="I25" s="103"/>
    </row>
    <row r="26" spans="2:14" ht="22.5" customHeight="1">
      <c r="B26" s="516" t="s">
        <v>461</v>
      </c>
      <c r="C26" s="517"/>
      <c r="D26" s="56" t="s">
        <v>282</v>
      </c>
      <c r="E26" s="56">
        <v>6</v>
      </c>
      <c r="F26" s="122">
        <v>2500</v>
      </c>
      <c r="G26" s="122">
        <f t="shared" si="1"/>
        <v>15000</v>
      </c>
      <c r="I26" s="103"/>
    </row>
    <row r="27" spans="2:14" ht="14.25" customHeight="1">
      <c r="B27" s="44" t="s">
        <v>363</v>
      </c>
      <c r="C27" s="45"/>
      <c r="D27" s="45"/>
      <c r="E27" s="13"/>
      <c r="F27" s="122"/>
      <c r="G27" s="126">
        <f>SUM(G23:G26)</f>
        <v>694000</v>
      </c>
      <c r="I27" s="511" t="s">
        <v>462</v>
      </c>
      <c r="J27" s="511" t="s">
        <v>463</v>
      </c>
      <c r="K27" s="511" t="s">
        <v>464</v>
      </c>
      <c r="L27" s="513" t="s">
        <v>465</v>
      </c>
      <c r="M27" s="105" t="s">
        <v>466</v>
      </c>
      <c r="N27" s="105" t="s">
        <v>466</v>
      </c>
    </row>
    <row r="28" spans="2:14" ht="14.25" customHeight="1" thickBot="1">
      <c r="B28" s="431" t="s">
        <v>370</v>
      </c>
      <c r="C28" s="432"/>
      <c r="D28" s="432"/>
      <c r="E28" s="432"/>
      <c r="F28" s="451"/>
      <c r="G28" s="452"/>
      <c r="I28" s="512"/>
      <c r="J28" s="512"/>
      <c r="K28" s="512"/>
      <c r="L28" s="514"/>
      <c r="M28" s="106" t="s">
        <v>467</v>
      </c>
      <c r="N28" s="106" t="s">
        <v>468</v>
      </c>
    </row>
    <row r="29" spans="2:14" ht="14.45" customHeight="1">
      <c r="B29" s="442" t="s">
        <v>356</v>
      </c>
      <c r="C29" s="443"/>
      <c r="D29" s="5" t="s">
        <v>357</v>
      </c>
      <c r="E29" s="5" t="s">
        <v>358</v>
      </c>
      <c r="F29" s="5" t="s">
        <v>359</v>
      </c>
      <c r="G29" s="6" t="s">
        <v>360</v>
      </c>
      <c r="I29" s="101">
        <v>1</v>
      </c>
      <c r="J29" s="107"/>
      <c r="K29" s="501" t="s">
        <v>469</v>
      </c>
      <c r="L29" s="501"/>
      <c r="M29" s="107"/>
      <c r="N29" s="107"/>
    </row>
    <row r="30" spans="2:14" ht="21" customHeight="1" thickBot="1">
      <c r="B30" s="453"/>
      <c r="C30" s="446"/>
      <c r="D30" s="8"/>
      <c r="E30" s="13"/>
      <c r="F30" s="24"/>
      <c r="G30" s="24"/>
      <c r="I30" s="108" t="s">
        <v>470</v>
      </c>
      <c r="J30" s="109" t="s">
        <v>471</v>
      </c>
      <c r="K30" s="98" t="s">
        <v>472</v>
      </c>
      <c r="L30" s="110">
        <v>1</v>
      </c>
      <c r="M30" s="111">
        <v>807354.51</v>
      </c>
      <c r="N30" s="111">
        <v>807354.51</v>
      </c>
    </row>
    <row r="31" spans="2:14" ht="15.2" customHeight="1">
      <c r="B31" s="434"/>
      <c r="C31" s="436"/>
      <c r="D31" s="8"/>
      <c r="E31" s="13"/>
      <c r="F31" s="24"/>
      <c r="G31" s="24"/>
      <c r="I31" s="107"/>
      <c r="J31" s="107"/>
      <c r="K31" s="107"/>
      <c r="L31" s="501" t="s">
        <v>473</v>
      </c>
      <c r="M31" s="501"/>
      <c r="N31" s="112">
        <v>807354.51</v>
      </c>
    </row>
    <row r="32" spans="2:14">
      <c r="B32" s="439" t="s">
        <v>363</v>
      </c>
      <c r="C32" s="440"/>
      <c r="D32" s="440"/>
      <c r="E32" s="440"/>
      <c r="F32" s="441"/>
      <c r="G32" s="24">
        <f>G30+G31</f>
        <v>0</v>
      </c>
      <c r="I32" s="101">
        <v>2</v>
      </c>
      <c r="J32" s="107"/>
      <c r="K32" s="502" t="s">
        <v>474</v>
      </c>
      <c r="L32" s="502"/>
      <c r="M32" s="107"/>
      <c r="N32" s="107"/>
    </row>
    <row r="33" spans="2:14">
      <c r="B33" s="431" t="s">
        <v>373</v>
      </c>
      <c r="C33" s="432"/>
      <c r="D33" s="432"/>
      <c r="E33" s="432"/>
      <c r="F33" s="432"/>
      <c r="G33" s="433"/>
      <c r="I33" s="108" t="s">
        <v>475</v>
      </c>
      <c r="J33" s="109" t="s">
        <v>476</v>
      </c>
      <c r="K33" s="98" t="s">
        <v>477</v>
      </c>
      <c r="L33" s="113">
        <v>8.98</v>
      </c>
      <c r="M33" s="114">
        <v>20839.29</v>
      </c>
      <c r="N33" s="114">
        <v>187136.82</v>
      </c>
    </row>
    <row r="34" spans="2:14" ht="13.5" thickBot="1">
      <c r="B34" s="442" t="s">
        <v>374</v>
      </c>
      <c r="C34" s="443"/>
      <c r="D34" s="442" t="s">
        <v>398</v>
      </c>
      <c r="E34" s="443"/>
      <c r="F34" s="5" t="s">
        <v>376</v>
      </c>
      <c r="G34" s="6" t="s">
        <v>377</v>
      </c>
      <c r="I34" s="108" t="s">
        <v>478</v>
      </c>
      <c r="J34" s="109" t="s">
        <v>476</v>
      </c>
      <c r="K34" s="98" t="s">
        <v>479</v>
      </c>
      <c r="L34" s="110">
        <v>4.49</v>
      </c>
      <c r="M34" s="111">
        <v>15358.8</v>
      </c>
      <c r="N34" s="111">
        <v>68961.009999999995</v>
      </c>
    </row>
    <row r="35" spans="2:14">
      <c r="B35" s="445" t="s">
        <v>480</v>
      </c>
      <c r="C35" s="446"/>
      <c r="D35" s="447">
        <v>250000</v>
      </c>
      <c r="E35" s="448"/>
      <c r="F35" s="13">
        <v>0.2</v>
      </c>
      <c r="G35" s="24">
        <f>D35*F35</f>
        <v>50000</v>
      </c>
      <c r="I35" s="107"/>
      <c r="J35" s="107"/>
      <c r="K35" s="107"/>
      <c r="L35" s="501" t="s">
        <v>481</v>
      </c>
      <c r="M35" s="501"/>
      <c r="N35" s="112">
        <v>256097.83</v>
      </c>
    </row>
    <row r="36" spans="2:14">
      <c r="B36" s="44"/>
      <c r="C36" s="45"/>
      <c r="D36" s="45"/>
      <c r="E36" s="437" t="s">
        <v>400</v>
      </c>
      <c r="F36" s="438"/>
      <c r="G36" s="24">
        <f>G35</f>
        <v>50000</v>
      </c>
      <c r="I36" s="101">
        <v>3</v>
      </c>
      <c r="J36" s="107"/>
      <c r="K36" s="502" t="s">
        <v>482</v>
      </c>
      <c r="L36" s="502"/>
      <c r="M36" s="107"/>
      <c r="N36" s="107"/>
    </row>
    <row r="37" spans="2:14" ht="13.5" thickBot="1">
      <c r="B37" s="51"/>
      <c r="C37" s="52"/>
      <c r="D37" s="52"/>
      <c r="E37" s="51"/>
      <c r="F37" s="51" t="s">
        <v>380</v>
      </c>
      <c r="G37" s="27">
        <f>G20+G27+G36</f>
        <v>888700</v>
      </c>
      <c r="I37" s="115"/>
      <c r="J37" s="116" t="s">
        <v>85</v>
      </c>
      <c r="K37" s="100" t="s">
        <v>482</v>
      </c>
      <c r="L37" s="117">
        <v>2</v>
      </c>
      <c r="M37" s="118">
        <v>1063452.3400000001</v>
      </c>
      <c r="N37" s="118">
        <v>21269.05</v>
      </c>
    </row>
    <row r="38" spans="2:14" ht="13.5" thickBot="1">
      <c r="B38" s="431" t="s">
        <v>381</v>
      </c>
      <c r="C38" s="432"/>
      <c r="D38" s="432"/>
      <c r="E38" s="432"/>
      <c r="F38" s="432"/>
      <c r="G38" s="433"/>
      <c r="I38" s="503" t="s">
        <v>483</v>
      </c>
      <c r="J38" s="504"/>
      <c r="K38" s="505"/>
      <c r="L38" s="506" t="s">
        <v>484</v>
      </c>
      <c r="M38" s="507"/>
      <c r="N38" s="119">
        <v>1084721.3899999999</v>
      </c>
    </row>
    <row r="39" spans="2:14">
      <c r="B39" s="42"/>
      <c r="C39" s="95"/>
      <c r="D39" s="95"/>
      <c r="E39" s="42"/>
      <c r="F39" s="42"/>
      <c r="G39" s="42"/>
    </row>
    <row r="40" spans="2:14" ht="13.5" thickBot="1">
      <c r="B40" s="39" t="s">
        <v>382</v>
      </c>
      <c r="C40" s="40"/>
      <c r="D40" s="40"/>
      <c r="E40" s="40"/>
      <c r="F40" s="40"/>
      <c r="G40" s="41"/>
    </row>
    <row r="41" spans="2:14" ht="13.5" thickBot="1">
      <c r="B41" s="412"/>
      <c r="C41" s="413"/>
      <c r="D41" s="414"/>
      <c r="E41" s="415"/>
      <c r="F41" s="416"/>
      <c r="G41" s="417"/>
    </row>
    <row r="42" spans="2:14" ht="13.5" thickBot="1">
      <c r="B42" s="424" t="s">
        <v>383</v>
      </c>
      <c r="C42" s="425"/>
      <c r="D42" s="425"/>
      <c r="E42" s="418"/>
      <c r="F42" s="419"/>
      <c r="G42" s="420"/>
    </row>
    <row r="43" spans="2:14" ht="13.5" thickBot="1">
      <c r="B43" s="426" t="s">
        <v>384</v>
      </c>
      <c r="C43" s="427"/>
      <c r="D43" s="427"/>
      <c r="E43" s="418"/>
      <c r="F43" s="419"/>
      <c r="G43" s="420"/>
    </row>
    <row r="44" spans="2:14" ht="13.5" thickBot="1">
      <c r="B44" s="55"/>
      <c r="C44" s="55"/>
      <c r="D44" s="55"/>
      <c r="E44" s="421"/>
      <c r="F44" s="422"/>
      <c r="G44" s="423"/>
    </row>
    <row r="45" spans="2:14">
      <c r="E45" s="518"/>
      <c r="F45" s="518"/>
      <c r="G45" s="518"/>
    </row>
    <row r="46" spans="2:14">
      <c r="E46" s="96"/>
      <c r="F46" s="96"/>
      <c r="G46" s="96"/>
    </row>
  </sheetData>
  <mergeCells count="53">
    <mergeCell ref="B7:G7"/>
    <mergeCell ref="B2:F2"/>
    <mergeCell ref="G2:G6"/>
    <mergeCell ref="B3:F3"/>
    <mergeCell ref="B4:F4"/>
    <mergeCell ref="B6:F6"/>
    <mergeCell ref="B26:C26"/>
    <mergeCell ref="C11:D11"/>
    <mergeCell ref="B12:G12"/>
    <mergeCell ref="B13:C13"/>
    <mergeCell ref="B9:D9"/>
    <mergeCell ref="B16:C16"/>
    <mergeCell ref="B17:C17"/>
    <mergeCell ref="B18:C18"/>
    <mergeCell ref="B19:C19"/>
    <mergeCell ref="B24:C24"/>
    <mergeCell ref="B25:C25"/>
    <mergeCell ref="B10:D10"/>
    <mergeCell ref="B14:C14"/>
    <mergeCell ref="E45:G45"/>
    <mergeCell ref="B35:C35"/>
    <mergeCell ref="E36:F36"/>
    <mergeCell ref="B38:G38"/>
    <mergeCell ref="D35:E35"/>
    <mergeCell ref="B41:D41"/>
    <mergeCell ref="E41:G44"/>
    <mergeCell ref="B42:D42"/>
    <mergeCell ref="B43:D43"/>
    <mergeCell ref="B29:C29"/>
    <mergeCell ref="B30:C30"/>
    <mergeCell ref="B31:C31"/>
    <mergeCell ref="B34:C34"/>
    <mergeCell ref="J27:J28"/>
    <mergeCell ref="B28:G28"/>
    <mergeCell ref="B32:F32"/>
    <mergeCell ref="B33:G33"/>
    <mergeCell ref="D34:E34"/>
    <mergeCell ref="C8:D8"/>
    <mergeCell ref="G8:G9"/>
    <mergeCell ref="L35:M35"/>
    <mergeCell ref="K36:L36"/>
    <mergeCell ref="I38:K38"/>
    <mergeCell ref="L38:M38"/>
    <mergeCell ref="E10:G10"/>
    <mergeCell ref="K27:K28"/>
    <mergeCell ref="L27:L28"/>
    <mergeCell ref="K29:L29"/>
    <mergeCell ref="L31:M31"/>
    <mergeCell ref="K32:L32"/>
    <mergeCell ref="B15:C15"/>
    <mergeCell ref="B22:C22"/>
    <mergeCell ref="B23:C23"/>
    <mergeCell ref="I27:I28"/>
  </mergeCells>
  <pageMargins left="0.7" right="0.7" top="0.75" bottom="0.75" header="0.3" footer="0.3"/>
  <pageSetup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C9973-E983-4228-B079-2574F53CF413}">
  <sheetPr codeName="Sheet25">
    <tabColor rgb="FFFFFF00"/>
  </sheetPr>
  <dimension ref="B1:I44"/>
  <sheetViews>
    <sheetView topLeftCell="A2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21.75" customHeight="1" thickBot="1"/>
    <row r="2" spans="2:7" ht="14.25" customHeight="1" thickBot="1">
      <c r="B2" s="373" t="s">
        <v>108</v>
      </c>
      <c r="C2" s="374"/>
      <c r="D2" s="374"/>
      <c r="E2" s="374"/>
      <c r="F2" s="375"/>
      <c r="G2" s="409"/>
    </row>
    <row r="3" spans="2:7" ht="14.25" customHeight="1" thickBot="1">
      <c r="B3" s="373" t="s">
        <v>109</v>
      </c>
      <c r="C3" s="374"/>
      <c r="D3" s="374"/>
      <c r="E3" s="374"/>
      <c r="F3" s="375"/>
      <c r="G3" s="410"/>
    </row>
    <row r="4" spans="2:7" ht="14.45" customHeight="1" thickBot="1">
      <c r="B4" s="373" t="s">
        <v>342</v>
      </c>
      <c r="C4" s="374"/>
      <c r="D4" s="374"/>
      <c r="E4" s="374"/>
      <c r="F4" s="375"/>
      <c r="G4" s="410"/>
    </row>
    <row r="5" spans="2:7" ht="38.25" customHeight="1" thickBot="1">
      <c r="B5" s="428" t="s">
        <v>485</v>
      </c>
      <c r="C5" s="429"/>
      <c r="D5" s="429"/>
      <c r="E5" s="429"/>
      <c r="F5" s="430"/>
      <c r="G5" s="411"/>
    </row>
    <row r="6" spans="2:7" ht="14.45" customHeight="1" thickBot="1">
      <c r="B6" s="528" t="s">
        <v>344</v>
      </c>
      <c r="C6" s="529"/>
      <c r="D6" s="529"/>
      <c r="E6" s="529"/>
      <c r="F6" s="529"/>
      <c r="G6" s="530"/>
    </row>
    <row r="7" spans="2:7" ht="14.25" customHeight="1" thickBot="1">
      <c r="B7" s="141" t="s">
        <v>345</v>
      </c>
      <c r="C7" s="497" t="s">
        <v>255</v>
      </c>
      <c r="D7" s="498"/>
      <c r="E7" s="142" t="s">
        <v>447</v>
      </c>
      <c r="F7" s="140" t="s">
        <v>348</v>
      </c>
      <c r="G7" s="499"/>
    </row>
    <row r="8" spans="2:7" ht="14.25" customHeight="1" thickBot="1">
      <c r="B8" s="521" t="s">
        <v>346</v>
      </c>
      <c r="C8" s="522"/>
      <c r="D8" s="522"/>
      <c r="E8" s="140" t="s">
        <v>347</v>
      </c>
      <c r="F8" s="140" t="s">
        <v>449</v>
      </c>
      <c r="G8" s="500"/>
    </row>
    <row r="9" spans="2:7" ht="208.5" customHeight="1" thickBot="1">
      <c r="B9" s="531" t="s">
        <v>486</v>
      </c>
      <c r="C9" s="531"/>
      <c r="D9" s="532"/>
      <c r="E9" s="138" t="s">
        <v>230</v>
      </c>
      <c r="F9" s="139">
        <v>1</v>
      </c>
      <c r="G9" s="131"/>
    </row>
    <row r="10" spans="2:7" ht="14.45" customHeight="1">
      <c r="B10" s="3" t="s">
        <v>350</v>
      </c>
      <c r="C10" s="468" t="s">
        <v>351</v>
      </c>
      <c r="D10" s="469"/>
      <c r="E10" s="3" t="s">
        <v>352</v>
      </c>
      <c r="F10" s="124" t="s">
        <v>353</v>
      </c>
      <c r="G10" s="4" t="s">
        <v>354</v>
      </c>
    </row>
    <row r="11" spans="2:7" ht="14.45" customHeight="1">
      <c r="B11" s="431" t="s">
        <v>355</v>
      </c>
      <c r="C11" s="432"/>
      <c r="D11" s="432"/>
      <c r="E11" s="432"/>
      <c r="F11" s="432"/>
      <c r="G11" s="433"/>
    </row>
    <row r="12" spans="2:7" ht="14.45" customHeight="1">
      <c r="B12" s="442" t="s">
        <v>356</v>
      </c>
      <c r="C12" s="443"/>
      <c r="D12" s="5" t="s">
        <v>357</v>
      </c>
      <c r="E12" s="5" t="s">
        <v>358</v>
      </c>
      <c r="F12" s="5" t="s">
        <v>359</v>
      </c>
      <c r="G12" s="6" t="s">
        <v>360</v>
      </c>
    </row>
    <row r="13" spans="2:7" ht="14.45" customHeight="1">
      <c r="B13" s="479" t="s">
        <v>434</v>
      </c>
      <c r="C13" s="481"/>
      <c r="D13" s="56" t="s">
        <v>435</v>
      </c>
      <c r="E13" s="56">
        <v>3</v>
      </c>
      <c r="F13" s="122">
        <f>G35</f>
        <v>25000</v>
      </c>
      <c r="G13" s="121">
        <f>F13*E13%</f>
        <v>750</v>
      </c>
    </row>
    <row r="14" spans="2:7" ht="14.45" customHeight="1">
      <c r="B14" s="479" t="s">
        <v>451</v>
      </c>
      <c r="C14" s="481"/>
      <c r="D14" s="56" t="s">
        <v>437</v>
      </c>
      <c r="E14" s="56">
        <v>0.13</v>
      </c>
      <c r="F14" s="121">
        <v>80000</v>
      </c>
      <c r="G14" s="120">
        <f>E14*F14</f>
        <v>10400</v>
      </c>
    </row>
    <row r="15" spans="2:7" ht="14.45" customHeight="1">
      <c r="B15" s="479" t="s">
        <v>487</v>
      </c>
      <c r="C15" s="481"/>
      <c r="D15" s="56" t="s">
        <v>437</v>
      </c>
      <c r="E15" s="56">
        <v>0.2</v>
      </c>
      <c r="F15" s="120">
        <v>80000</v>
      </c>
      <c r="G15" s="120">
        <f t="shared" ref="G15:G18" si="0">E15*F15</f>
        <v>16000</v>
      </c>
    </row>
    <row r="16" spans="2:7" ht="16.5" customHeight="1">
      <c r="B16" s="479" t="s">
        <v>453</v>
      </c>
      <c r="C16" s="481"/>
      <c r="D16" s="56" t="s">
        <v>437</v>
      </c>
      <c r="E16" s="56">
        <v>0.15</v>
      </c>
      <c r="F16" s="120">
        <v>60000</v>
      </c>
      <c r="G16" s="120">
        <f t="shared" si="0"/>
        <v>9000</v>
      </c>
    </row>
    <row r="17" spans="2:9" ht="14.25" customHeight="1">
      <c r="B17" s="479" t="s">
        <v>454</v>
      </c>
      <c r="C17" s="481"/>
      <c r="D17" s="56" t="s">
        <v>437</v>
      </c>
      <c r="E17" s="56">
        <v>0.11</v>
      </c>
      <c r="F17" s="120">
        <v>60000</v>
      </c>
      <c r="G17" s="120">
        <f t="shared" si="0"/>
        <v>6600</v>
      </c>
    </row>
    <row r="18" spans="2:9" ht="14.45" customHeight="1">
      <c r="B18" s="479" t="s">
        <v>436</v>
      </c>
      <c r="C18" s="481"/>
      <c r="D18" s="56" t="s">
        <v>437</v>
      </c>
      <c r="E18" s="56">
        <v>2</v>
      </c>
      <c r="F18" s="120">
        <v>120000</v>
      </c>
      <c r="G18" s="120">
        <f t="shared" si="0"/>
        <v>240000</v>
      </c>
    </row>
    <row r="19" spans="2:9" ht="14.45" customHeight="1">
      <c r="B19" s="439" t="s">
        <v>363</v>
      </c>
      <c r="C19" s="440"/>
      <c r="D19" s="440"/>
      <c r="E19" s="440"/>
      <c r="F19" s="441"/>
      <c r="G19" s="24">
        <f>SUM(G13:G18)</f>
        <v>282750</v>
      </c>
    </row>
    <row r="20" spans="2:9" ht="14.25" customHeight="1">
      <c r="B20" s="431" t="s">
        <v>364</v>
      </c>
      <c r="C20" s="432"/>
      <c r="D20" s="432"/>
      <c r="E20" s="432"/>
      <c r="F20" s="432"/>
      <c r="G20" s="433"/>
    </row>
    <row r="21" spans="2:9" ht="14.25" customHeight="1">
      <c r="B21" s="442" t="s">
        <v>356</v>
      </c>
      <c r="C21" s="443"/>
      <c r="D21" s="5" t="s">
        <v>357</v>
      </c>
      <c r="E21" s="5" t="s">
        <v>365</v>
      </c>
      <c r="F21" s="5" t="s">
        <v>359</v>
      </c>
      <c r="G21" s="6" t="s">
        <v>360</v>
      </c>
    </row>
    <row r="22" spans="2:9" ht="32.25" customHeight="1">
      <c r="B22" s="445" t="s">
        <v>488</v>
      </c>
      <c r="C22" s="446"/>
      <c r="D22" s="28" t="s">
        <v>306</v>
      </c>
      <c r="E22" s="13">
        <v>1</v>
      </c>
      <c r="F22" s="10">
        <v>65000</v>
      </c>
      <c r="G22" s="24">
        <f>E22*F22</f>
        <v>65000</v>
      </c>
      <c r="I22" s="82"/>
    </row>
    <row r="23" spans="2:9" ht="36.75" customHeight="1">
      <c r="B23" s="445" t="s">
        <v>489</v>
      </c>
      <c r="C23" s="446"/>
      <c r="D23" s="28" t="s">
        <v>306</v>
      </c>
      <c r="E23" s="13">
        <v>0.6</v>
      </c>
      <c r="F23" s="10">
        <v>65000</v>
      </c>
      <c r="G23" s="24">
        <f t="shared" ref="G23:G26" si="1">E23*F23</f>
        <v>39000</v>
      </c>
    </row>
    <row r="24" spans="2:9" ht="58.5" customHeight="1">
      <c r="B24" s="445" t="s">
        <v>490</v>
      </c>
      <c r="C24" s="446"/>
      <c r="D24" s="28" t="s">
        <v>205</v>
      </c>
      <c r="E24" s="13">
        <v>0.63</v>
      </c>
      <c r="F24" s="10">
        <v>200000</v>
      </c>
      <c r="G24" s="24">
        <f t="shared" si="1"/>
        <v>126000</v>
      </c>
    </row>
    <row r="25" spans="2:9" ht="35.25" customHeight="1">
      <c r="B25" s="445" t="s">
        <v>491</v>
      </c>
      <c r="C25" s="533"/>
      <c r="D25" s="28" t="s">
        <v>205</v>
      </c>
      <c r="E25" s="13">
        <v>72</v>
      </c>
      <c r="F25" s="10">
        <v>4000</v>
      </c>
      <c r="G25" s="24">
        <f t="shared" si="1"/>
        <v>288000</v>
      </c>
    </row>
    <row r="26" spans="2:9" ht="29.25" customHeight="1">
      <c r="B26" s="445" t="s">
        <v>492</v>
      </c>
      <c r="C26" s="446"/>
      <c r="D26" s="8">
        <v>32</v>
      </c>
      <c r="E26" s="9">
        <v>0.01</v>
      </c>
      <c r="F26" s="10">
        <f>SUM(G22:G25)</f>
        <v>518000</v>
      </c>
      <c r="G26" s="24">
        <f t="shared" si="1"/>
        <v>5180</v>
      </c>
    </row>
    <row r="27" spans="2:9">
      <c r="B27" s="439" t="s">
        <v>363</v>
      </c>
      <c r="C27" s="440"/>
      <c r="D27" s="440"/>
      <c r="E27" s="440"/>
      <c r="F27" s="450"/>
      <c r="G27" s="24">
        <f>SUM(G22:G26)</f>
        <v>523180</v>
      </c>
    </row>
    <row r="28" spans="2:9" ht="21.75" customHeight="1">
      <c r="B28" s="431" t="s">
        <v>370</v>
      </c>
      <c r="C28" s="432"/>
      <c r="D28" s="432"/>
      <c r="E28" s="432"/>
      <c r="F28" s="432"/>
      <c r="G28" s="433"/>
    </row>
    <row r="29" spans="2:9">
      <c r="B29" s="442" t="s">
        <v>356</v>
      </c>
      <c r="C29" s="443"/>
      <c r="D29" s="5" t="s">
        <v>357</v>
      </c>
      <c r="E29" s="5" t="s">
        <v>358</v>
      </c>
      <c r="F29" s="5" t="s">
        <v>359</v>
      </c>
      <c r="G29" s="6" t="s">
        <v>360</v>
      </c>
    </row>
    <row r="30" spans="2:9">
      <c r="B30" s="445"/>
      <c r="C30" s="446"/>
      <c r="D30" s="28"/>
      <c r="E30" s="13"/>
      <c r="F30" s="10"/>
      <c r="G30" s="24"/>
    </row>
    <row r="31" spans="2:9">
      <c r="B31" s="439" t="s">
        <v>363</v>
      </c>
      <c r="C31" s="440"/>
      <c r="D31" s="440"/>
      <c r="E31" s="440"/>
      <c r="F31" s="441"/>
      <c r="G31" s="24">
        <f>G30</f>
        <v>0</v>
      </c>
    </row>
    <row r="32" spans="2:9">
      <c r="B32" s="431" t="s">
        <v>373</v>
      </c>
      <c r="C32" s="432"/>
      <c r="D32" s="432"/>
      <c r="E32" s="432"/>
      <c r="F32" s="432"/>
      <c r="G32" s="433"/>
    </row>
    <row r="33" spans="2:7">
      <c r="B33" s="442" t="s">
        <v>374</v>
      </c>
      <c r="C33" s="443"/>
      <c r="D33" s="442" t="s">
        <v>398</v>
      </c>
      <c r="E33" s="443"/>
      <c r="F33" s="5" t="s">
        <v>376</v>
      </c>
      <c r="G33" s="6" t="s">
        <v>377</v>
      </c>
    </row>
    <row r="34" spans="2:7">
      <c r="B34" s="445" t="s">
        <v>493</v>
      </c>
      <c r="C34" s="446"/>
      <c r="D34" s="447">
        <v>250000</v>
      </c>
      <c r="E34" s="448"/>
      <c r="F34" s="13">
        <v>0.1</v>
      </c>
      <c r="G34" s="24">
        <f>D34*F34</f>
        <v>25000</v>
      </c>
    </row>
    <row r="35" spans="2:7">
      <c r="B35" s="439" t="s">
        <v>168</v>
      </c>
      <c r="C35" s="440"/>
      <c r="D35" s="440"/>
      <c r="E35" s="440"/>
      <c r="F35" s="441"/>
      <c r="G35" s="24">
        <f>G34</f>
        <v>25000</v>
      </c>
    </row>
    <row r="36" spans="2:7">
      <c r="B36" s="484" t="s">
        <v>380</v>
      </c>
      <c r="C36" s="485"/>
      <c r="D36" s="485"/>
      <c r="E36" s="485"/>
      <c r="F36" s="486"/>
      <c r="G36" s="27">
        <f>G19+G27+G31+G35</f>
        <v>830930</v>
      </c>
    </row>
    <row r="37" spans="2:7">
      <c r="B37" s="431" t="s">
        <v>381</v>
      </c>
      <c r="C37" s="432"/>
      <c r="D37" s="432"/>
      <c r="E37" s="432"/>
      <c r="F37" s="432"/>
      <c r="G37" s="433"/>
    </row>
    <row r="38" spans="2:7">
      <c r="B38" s="434"/>
      <c r="C38" s="435"/>
      <c r="D38" s="435"/>
      <c r="E38" s="435"/>
      <c r="F38" s="435"/>
      <c r="G38" s="436"/>
    </row>
    <row r="39" spans="2:7" ht="13.5" thickBot="1">
      <c r="B39" s="431" t="s">
        <v>382</v>
      </c>
      <c r="C39" s="432"/>
      <c r="D39" s="432"/>
      <c r="E39" s="432"/>
      <c r="F39" s="432"/>
      <c r="G39" s="433"/>
    </row>
    <row r="40" spans="2:7" ht="13.5" thickBot="1">
      <c r="B40" s="412"/>
      <c r="C40" s="413"/>
      <c r="D40" s="414"/>
      <c r="E40" s="415"/>
      <c r="F40" s="416"/>
      <c r="G40" s="417"/>
    </row>
    <row r="41" spans="2:7" ht="13.5" thickBot="1">
      <c r="B41" s="424" t="s">
        <v>383</v>
      </c>
      <c r="C41" s="425"/>
      <c r="D41" s="425"/>
      <c r="E41" s="418"/>
      <c r="F41" s="419"/>
      <c r="G41" s="420"/>
    </row>
    <row r="42" spans="2:7" ht="13.5" thickBot="1">
      <c r="B42" s="426" t="s">
        <v>384</v>
      </c>
      <c r="C42" s="427"/>
      <c r="D42" s="427"/>
      <c r="E42" s="418"/>
      <c r="F42" s="419"/>
      <c r="G42" s="420"/>
    </row>
    <row r="43" spans="2:7" ht="13.5" thickBot="1">
      <c r="B43" s="55"/>
      <c r="C43" s="55"/>
      <c r="D43" s="55"/>
      <c r="E43" s="421"/>
      <c r="F43" s="422"/>
      <c r="G43" s="423"/>
    </row>
    <row r="44" spans="2:7" ht="13.5" thickBot="1">
      <c r="B44" s="476" t="s">
        <v>411</v>
      </c>
      <c r="C44" s="477"/>
      <c r="D44" s="477"/>
      <c r="E44" s="477"/>
      <c r="F44" s="477"/>
      <c r="G44" s="478"/>
    </row>
  </sheetData>
  <mergeCells count="47">
    <mergeCell ref="B34:C34"/>
    <mergeCell ref="D34:E34"/>
    <mergeCell ref="B35:F35"/>
    <mergeCell ref="B36:F36"/>
    <mergeCell ref="B37:G37"/>
    <mergeCell ref="B44:G44"/>
    <mergeCell ref="B38:G38"/>
    <mergeCell ref="B39:G39"/>
    <mergeCell ref="B40:D40"/>
    <mergeCell ref="E40:G43"/>
    <mergeCell ref="B41:D41"/>
    <mergeCell ref="B42:D42"/>
    <mergeCell ref="D33:E33"/>
    <mergeCell ref="B21:C21"/>
    <mergeCell ref="B22:C22"/>
    <mergeCell ref="B23:C23"/>
    <mergeCell ref="B25:C25"/>
    <mergeCell ref="B26:C26"/>
    <mergeCell ref="B27:F27"/>
    <mergeCell ref="B28:G28"/>
    <mergeCell ref="B29:C29"/>
    <mergeCell ref="B30:C30"/>
    <mergeCell ref="B31:F31"/>
    <mergeCell ref="B32:G32"/>
    <mergeCell ref="B24:C24"/>
    <mergeCell ref="B33:C33"/>
    <mergeCell ref="B6:G6"/>
    <mergeCell ref="B8:D8"/>
    <mergeCell ref="B19:F19"/>
    <mergeCell ref="B20:G20"/>
    <mergeCell ref="B12:C12"/>
    <mergeCell ref="B13:C13"/>
    <mergeCell ref="B14:C14"/>
    <mergeCell ref="B15:C15"/>
    <mergeCell ref="B16:C16"/>
    <mergeCell ref="B18:C18"/>
    <mergeCell ref="B17:C17"/>
    <mergeCell ref="B11:G11"/>
    <mergeCell ref="B9:D9"/>
    <mergeCell ref="C10:D10"/>
    <mergeCell ref="C7:D7"/>
    <mergeCell ref="G7:G8"/>
    <mergeCell ref="B2:F2"/>
    <mergeCell ref="G2:G5"/>
    <mergeCell ref="B3:F3"/>
    <mergeCell ref="B4:F4"/>
    <mergeCell ref="B5:F5"/>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D8A988-465E-41A8-8B04-D9ECFB6CEA3C}">
  <sheetPr codeName="Sheet26">
    <tabColor rgb="FFFFFF00"/>
  </sheetPr>
  <dimension ref="B1:I102"/>
  <sheetViews>
    <sheetView topLeftCell="A37"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36.75" customHeight="1" thickBot="1">
      <c r="B1" s="534"/>
      <c r="C1" s="535"/>
      <c r="D1" s="535"/>
      <c r="E1" s="535"/>
      <c r="F1" s="535"/>
      <c r="G1" s="536"/>
    </row>
    <row r="2" spans="2:7" ht="14.45" customHeight="1" thickBot="1">
      <c r="B2" s="373" t="s">
        <v>108</v>
      </c>
      <c r="C2" s="374"/>
      <c r="D2" s="374"/>
      <c r="E2" s="374"/>
      <c r="F2" s="375"/>
      <c r="G2" s="409"/>
    </row>
    <row r="3" spans="2:7" ht="14.25" customHeight="1" thickBot="1">
      <c r="B3" s="373" t="s">
        <v>109</v>
      </c>
      <c r="C3" s="374"/>
      <c r="D3" s="374"/>
      <c r="E3" s="374"/>
      <c r="F3" s="375"/>
      <c r="G3" s="410"/>
    </row>
    <row r="4" spans="2:7" ht="14.45" customHeight="1" thickBot="1">
      <c r="B4" s="373" t="s">
        <v>342</v>
      </c>
      <c r="C4" s="374"/>
      <c r="D4" s="374"/>
      <c r="E4" s="374"/>
      <c r="F4" s="375"/>
      <c r="G4" s="410"/>
    </row>
    <row r="5" spans="2:7" ht="40.35" customHeight="1" thickBot="1">
      <c r="B5" s="428" t="s">
        <v>343</v>
      </c>
      <c r="C5" s="429"/>
      <c r="D5" s="429"/>
      <c r="E5" s="429"/>
      <c r="F5" s="430"/>
      <c r="G5" s="411"/>
    </row>
    <row r="6" spans="2:7" ht="14.45" customHeight="1" thickBot="1">
      <c r="B6" s="528" t="s">
        <v>344</v>
      </c>
      <c r="C6" s="529"/>
      <c r="D6" s="529"/>
      <c r="E6" s="529"/>
      <c r="F6" s="529"/>
      <c r="G6" s="530"/>
    </row>
    <row r="7" spans="2:7" ht="14.45" customHeight="1" thickBot="1">
      <c r="B7" s="141" t="s">
        <v>345</v>
      </c>
      <c r="C7" s="497" t="s">
        <v>257</v>
      </c>
      <c r="D7" s="498"/>
      <c r="E7" s="142" t="s">
        <v>447</v>
      </c>
      <c r="F7" s="140" t="s">
        <v>348</v>
      </c>
      <c r="G7" s="499" t="s">
        <v>494</v>
      </c>
    </row>
    <row r="8" spans="2:7" ht="14.25" customHeight="1" thickBot="1">
      <c r="B8" s="521" t="s">
        <v>346</v>
      </c>
      <c r="C8" s="522"/>
      <c r="D8" s="522"/>
      <c r="E8" s="140" t="s">
        <v>347</v>
      </c>
      <c r="F8" s="140" t="s">
        <v>449</v>
      </c>
      <c r="G8" s="500"/>
    </row>
    <row r="9" spans="2:7" ht="180.75" customHeight="1">
      <c r="B9" s="463" t="s">
        <v>258</v>
      </c>
      <c r="C9" s="464"/>
      <c r="D9" s="540"/>
      <c r="E9" s="537"/>
      <c r="F9" s="538"/>
      <c r="G9" s="539"/>
    </row>
    <row r="10" spans="2:7" ht="14.25" customHeight="1">
      <c r="B10" s="3" t="s">
        <v>350</v>
      </c>
      <c r="C10" s="468" t="s">
        <v>351</v>
      </c>
      <c r="D10" s="469"/>
      <c r="E10" s="124" t="s">
        <v>352</v>
      </c>
      <c r="F10" s="124" t="s">
        <v>353</v>
      </c>
      <c r="G10" s="132" t="s">
        <v>354</v>
      </c>
    </row>
    <row r="11" spans="2:7" ht="14.45" customHeight="1">
      <c r="B11" s="431" t="s">
        <v>355</v>
      </c>
      <c r="C11" s="432"/>
      <c r="D11" s="432"/>
      <c r="E11" s="432"/>
      <c r="F11" s="432"/>
      <c r="G11" s="433"/>
    </row>
    <row r="12" spans="2:7" ht="14.25" customHeight="1">
      <c r="B12" s="442" t="s">
        <v>356</v>
      </c>
      <c r="C12" s="443"/>
      <c r="D12" s="5" t="s">
        <v>357</v>
      </c>
      <c r="E12" s="5" t="s">
        <v>358</v>
      </c>
      <c r="F12" s="5" t="s">
        <v>359</v>
      </c>
      <c r="G12" s="6" t="s">
        <v>360</v>
      </c>
    </row>
    <row r="13" spans="2:7" ht="14.25" customHeight="1">
      <c r="B13" s="516" t="s">
        <v>495</v>
      </c>
      <c r="C13" s="481"/>
      <c r="D13" s="56" t="s">
        <v>435</v>
      </c>
      <c r="E13" s="56">
        <v>3</v>
      </c>
      <c r="F13" s="122">
        <f>G46</f>
        <v>4000000</v>
      </c>
      <c r="G13" s="121">
        <f>F13*E13%</f>
        <v>120000</v>
      </c>
    </row>
    <row r="14" spans="2:7" ht="14.25" customHeight="1">
      <c r="B14" s="479" t="s">
        <v>451</v>
      </c>
      <c r="C14" s="481"/>
      <c r="D14" s="56" t="s">
        <v>437</v>
      </c>
      <c r="E14" s="56">
        <v>1</v>
      </c>
      <c r="F14" s="121">
        <v>80000</v>
      </c>
      <c r="G14" s="120">
        <f>E14*F14</f>
        <v>80000</v>
      </c>
    </row>
    <row r="15" spans="2:7" ht="14.25" customHeight="1">
      <c r="B15" s="479" t="s">
        <v>487</v>
      </c>
      <c r="C15" s="481"/>
      <c r="D15" s="56" t="s">
        <v>437</v>
      </c>
      <c r="E15" s="56">
        <v>1.6</v>
      </c>
      <c r="F15" s="120">
        <v>80000</v>
      </c>
      <c r="G15" s="120">
        <f t="shared" ref="G15:G18" si="0">E15*F15</f>
        <v>128000</v>
      </c>
    </row>
    <row r="16" spans="2:7" ht="18.75" customHeight="1">
      <c r="B16" s="479" t="s">
        <v>453</v>
      </c>
      <c r="C16" s="481"/>
      <c r="D16" s="56" t="s">
        <v>437</v>
      </c>
      <c r="E16" s="56">
        <v>1.2</v>
      </c>
      <c r="F16" s="120">
        <v>60000</v>
      </c>
      <c r="G16" s="120">
        <f t="shared" si="0"/>
        <v>72000</v>
      </c>
    </row>
    <row r="17" spans="2:9" ht="20.25" customHeight="1">
      <c r="B17" s="479" t="s">
        <v>454</v>
      </c>
      <c r="C17" s="481"/>
      <c r="D17" s="56" t="s">
        <v>437</v>
      </c>
      <c r="E17" s="56">
        <v>0.9</v>
      </c>
      <c r="F17" s="120">
        <v>60000</v>
      </c>
      <c r="G17" s="120">
        <f t="shared" si="0"/>
        <v>54000</v>
      </c>
    </row>
    <row r="18" spans="2:9" ht="21.75" customHeight="1">
      <c r="B18" s="479" t="s">
        <v>436</v>
      </c>
      <c r="C18" s="481"/>
      <c r="D18" s="56" t="s">
        <v>437</v>
      </c>
      <c r="E18" s="56">
        <v>4</v>
      </c>
      <c r="F18" s="120">
        <v>120000</v>
      </c>
      <c r="G18" s="120">
        <f t="shared" si="0"/>
        <v>480000</v>
      </c>
    </row>
    <row r="19" spans="2:9" ht="18" customHeight="1">
      <c r="B19" s="439" t="s">
        <v>363</v>
      </c>
      <c r="C19" s="440"/>
      <c r="D19" s="440"/>
      <c r="E19" s="440"/>
      <c r="F19" s="441"/>
      <c r="G19" s="24">
        <f>SUM(G13:G18)</f>
        <v>934000</v>
      </c>
    </row>
    <row r="20" spans="2:9" ht="26.25" customHeight="1">
      <c r="B20" s="431" t="s">
        <v>364</v>
      </c>
      <c r="C20" s="432"/>
      <c r="D20" s="432"/>
      <c r="E20" s="432"/>
      <c r="F20" s="432"/>
      <c r="G20" s="433"/>
    </row>
    <row r="21" spans="2:9" ht="18.75" customHeight="1">
      <c r="B21" s="442" t="s">
        <v>356</v>
      </c>
      <c r="C21" s="443"/>
      <c r="D21" s="5" t="s">
        <v>357</v>
      </c>
      <c r="E21" s="5" t="s">
        <v>365</v>
      </c>
      <c r="F21" s="5" t="s">
        <v>359</v>
      </c>
      <c r="G21" s="6" t="s">
        <v>360</v>
      </c>
    </row>
    <row r="22" spans="2:9" ht="45" customHeight="1">
      <c r="B22" s="445" t="s">
        <v>496</v>
      </c>
      <c r="C22" s="446"/>
      <c r="D22" s="28" t="s">
        <v>306</v>
      </c>
      <c r="E22" s="13">
        <v>45.2</v>
      </c>
      <c r="F22" s="10">
        <v>65000</v>
      </c>
      <c r="G22" s="24">
        <f>E22*F22</f>
        <v>2938000</v>
      </c>
      <c r="I22" s="82"/>
    </row>
    <row r="23" spans="2:9" ht="30.75" customHeight="1">
      <c r="B23" s="445" t="s">
        <v>497</v>
      </c>
      <c r="C23" s="446"/>
      <c r="D23" s="28" t="s">
        <v>306</v>
      </c>
      <c r="E23" s="13">
        <v>44</v>
      </c>
      <c r="F23" s="10">
        <v>65000</v>
      </c>
      <c r="G23" s="24">
        <f t="shared" ref="G23:G30" si="1">E23*F23</f>
        <v>2860000</v>
      </c>
    </row>
    <row r="24" spans="2:9" ht="26.25" customHeight="1">
      <c r="B24" s="445" t="s">
        <v>498</v>
      </c>
      <c r="C24" s="446"/>
      <c r="D24" s="28" t="s">
        <v>306</v>
      </c>
      <c r="E24" s="13">
        <v>25.6</v>
      </c>
      <c r="F24" s="10">
        <v>45000</v>
      </c>
      <c r="G24" s="24">
        <f t="shared" si="1"/>
        <v>1152000</v>
      </c>
    </row>
    <row r="25" spans="2:9" ht="33" customHeight="1">
      <c r="B25" s="445" t="s">
        <v>499</v>
      </c>
      <c r="C25" s="446"/>
      <c r="D25" s="28" t="s">
        <v>306</v>
      </c>
      <c r="E25" s="13">
        <v>22.4</v>
      </c>
      <c r="F25" s="10">
        <v>45000</v>
      </c>
      <c r="G25" s="24">
        <f t="shared" si="1"/>
        <v>1007999.9999999999</v>
      </c>
    </row>
    <row r="26" spans="2:9" ht="27" customHeight="1">
      <c r="B26" s="445" t="s">
        <v>500</v>
      </c>
      <c r="C26" s="446"/>
      <c r="D26" s="28" t="s">
        <v>306</v>
      </c>
      <c r="E26" s="13">
        <v>20.6</v>
      </c>
      <c r="F26" s="10">
        <v>45000</v>
      </c>
      <c r="G26" s="24">
        <f>E26*F26</f>
        <v>927000.00000000012</v>
      </c>
    </row>
    <row r="27" spans="2:9" ht="25.5" customHeight="1">
      <c r="B27" s="445" t="s">
        <v>501</v>
      </c>
      <c r="C27" s="446"/>
      <c r="D27" s="28" t="s">
        <v>306</v>
      </c>
      <c r="E27" s="13">
        <v>28.8</v>
      </c>
      <c r="F27" s="10">
        <v>45000</v>
      </c>
      <c r="G27" s="24">
        <f>E27*F27</f>
        <v>1296000</v>
      </c>
    </row>
    <row r="28" spans="2:9" ht="25.5" customHeight="1">
      <c r="B28" s="445" t="s">
        <v>502</v>
      </c>
      <c r="C28" s="446"/>
      <c r="D28" s="28" t="s">
        <v>306</v>
      </c>
      <c r="E28" s="13">
        <v>3.2</v>
      </c>
      <c r="F28" s="10">
        <v>45000</v>
      </c>
      <c r="G28" s="24">
        <f>E28*F28</f>
        <v>144000</v>
      </c>
    </row>
    <row r="29" spans="2:9" ht="27" customHeight="1">
      <c r="B29" s="445" t="s">
        <v>503</v>
      </c>
      <c r="C29" s="446"/>
      <c r="D29" s="28" t="s">
        <v>306</v>
      </c>
      <c r="E29" s="13">
        <v>1.4</v>
      </c>
      <c r="F29" s="10">
        <v>65000</v>
      </c>
      <c r="G29" s="24">
        <f t="shared" si="1"/>
        <v>91000</v>
      </c>
    </row>
    <row r="30" spans="2:9" ht="30" customHeight="1">
      <c r="B30" s="445" t="s">
        <v>504</v>
      </c>
      <c r="C30" s="533"/>
      <c r="D30" s="28" t="s">
        <v>306</v>
      </c>
      <c r="E30" s="13">
        <v>2.4</v>
      </c>
      <c r="F30" s="10">
        <v>65000</v>
      </c>
      <c r="G30" s="24">
        <f t="shared" si="1"/>
        <v>156000</v>
      </c>
    </row>
    <row r="31" spans="2:9" ht="37.5" customHeight="1">
      <c r="B31" s="445" t="s">
        <v>505</v>
      </c>
      <c r="C31" s="533"/>
      <c r="D31" s="28" t="s">
        <v>306</v>
      </c>
      <c r="E31" s="13">
        <v>3.2</v>
      </c>
      <c r="F31" s="10">
        <v>65000</v>
      </c>
      <c r="G31" s="24">
        <f>E31*F31</f>
        <v>208000</v>
      </c>
    </row>
    <row r="32" spans="2:9" ht="30" customHeight="1">
      <c r="B32" s="445" t="s">
        <v>506</v>
      </c>
      <c r="C32" s="533"/>
      <c r="D32" s="28" t="s">
        <v>306</v>
      </c>
      <c r="E32" s="13">
        <v>4</v>
      </c>
      <c r="F32" s="10">
        <v>65000</v>
      </c>
      <c r="G32" s="24">
        <f>E32*F32</f>
        <v>260000</v>
      </c>
    </row>
    <row r="33" spans="2:7" ht="30" customHeight="1">
      <c r="B33" s="445" t="s">
        <v>507</v>
      </c>
      <c r="C33" s="533"/>
      <c r="D33" s="28" t="s">
        <v>306</v>
      </c>
      <c r="E33" s="13">
        <v>5</v>
      </c>
      <c r="F33" s="10">
        <v>65000</v>
      </c>
      <c r="G33" s="24">
        <f>E33*F33</f>
        <v>325000</v>
      </c>
    </row>
    <row r="34" spans="2:7" ht="29.25" customHeight="1">
      <c r="B34" s="445" t="s">
        <v>508</v>
      </c>
      <c r="C34" s="446"/>
      <c r="D34" s="28" t="s">
        <v>205</v>
      </c>
      <c r="E34" s="13">
        <v>4</v>
      </c>
      <c r="F34" s="10">
        <v>120000</v>
      </c>
      <c r="G34" s="24">
        <f t="shared" ref="G34:G37" si="2">E34*F34</f>
        <v>480000</v>
      </c>
    </row>
    <row r="35" spans="2:7" ht="29.25" customHeight="1">
      <c r="B35" s="445" t="s">
        <v>509</v>
      </c>
      <c r="C35" s="533"/>
      <c r="D35" s="28" t="s">
        <v>205</v>
      </c>
      <c r="E35" s="13">
        <v>40</v>
      </c>
      <c r="F35" s="10">
        <v>3300</v>
      </c>
      <c r="G35" s="24">
        <f t="shared" si="2"/>
        <v>132000</v>
      </c>
    </row>
    <row r="36" spans="2:7" ht="31.5" customHeight="1">
      <c r="B36" s="445" t="s">
        <v>510</v>
      </c>
      <c r="C36" s="533"/>
      <c r="D36" s="28" t="s">
        <v>205</v>
      </c>
      <c r="E36" s="13">
        <v>32</v>
      </c>
      <c r="F36" s="10">
        <v>2500</v>
      </c>
      <c r="G36" s="24">
        <f t="shared" si="2"/>
        <v>80000</v>
      </c>
    </row>
    <row r="37" spans="2:7" ht="14.25" customHeight="1">
      <c r="B37" s="445" t="s">
        <v>492</v>
      </c>
      <c r="C37" s="446"/>
      <c r="D37" s="8">
        <v>32</v>
      </c>
      <c r="E37" s="9">
        <v>0.01</v>
      </c>
      <c r="F37" s="10">
        <f>SUM(G22:G36)</f>
        <v>12057000</v>
      </c>
      <c r="G37" s="24">
        <f t="shared" si="2"/>
        <v>120570</v>
      </c>
    </row>
    <row r="38" spans="2:7" ht="14.45" customHeight="1">
      <c r="B38" s="439" t="s">
        <v>363</v>
      </c>
      <c r="C38" s="440"/>
      <c r="D38" s="440"/>
      <c r="E38" s="440"/>
      <c r="F38" s="450"/>
      <c r="G38" s="24">
        <f>SUM(G22:G37)</f>
        <v>12177570</v>
      </c>
    </row>
    <row r="39" spans="2:7" ht="14.45" customHeight="1">
      <c r="B39" s="431" t="s">
        <v>370</v>
      </c>
      <c r="C39" s="432"/>
      <c r="D39" s="432"/>
      <c r="E39" s="432"/>
      <c r="F39" s="432"/>
      <c r="G39" s="433"/>
    </row>
    <row r="40" spans="2:7" ht="14.25" customHeight="1">
      <c r="B40" s="442" t="s">
        <v>356</v>
      </c>
      <c r="C40" s="443"/>
      <c r="D40" s="5" t="s">
        <v>357</v>
      </c>
      <c r="E40" s="5" t="s">
        <v>358</v>
      </c>
      <c r="F40" s="5" t="s">
        <v>359</v>
      </c>
      <c r="G40" s="6" t="s">
        <v>360</v>
      </c>
    </row>
    <row r="41" spans="2:7" ht="25.5" customHeight="1">
      <c r="B41" s="445"/>
      <c r="C41" s="446"/>
      <c r="D41" s="28"/>
      <c r="E41" s="13"/>
      <c r="F41" s="10"/>
      <c r="G41" s="24"/>
    </row>
    <row r="42" spans="2:7">
      <c r="B42" s="439" t="s">
        <v>363</v>
      </c>
      <c r="C42" s="440"/>
      <c r="D42" s="440"/>
      <c r="E42" s="440"/>
      <c r="F42" s="441"/>
      <c r="G42" s="24">
        <f>G41</f>
        <v>0</v>
      </c>
    </row>
    <row r="43" spans="2:7">
      <c r="B43" s="431" t="s">
        <v>373</v>
      </c>
      <c r="C43" s="432"/>
      <c r="D43" s="432"/>
      <c r="E43" s="432"/>
      <c r="F43" s="432"/>
      <c r="G43" s="433"/>
    </row>
    <row r="44" spans="2:7">
      <c r="B44" s="442" t="s">
        <v>374</v>
      </c>
      <c r="C44" s="443"/>
      <c r="D44" s="442" t="s">
        <v>398</v>
      </c>
      <c r="E44" s="443"/>
      <c r="F44" s="5" t="s">
        <v>376</v>
      </c>
      <c r="G44" s="6" t="s">
        <v>377</v>
      </c>
    </row>
    <row r="45" spans="2:7">
      <c r="B45" s="445" t="s">
        <v>493</v>
      </c>
      <c r="C45" s="446"/>
      <c r="D45" s="447">
        <v>250000</v>
      </c>
      <c r="E45" s="448"/>
      <c r="F45" s="13">
        <v>16</v>
      </c>
      <c r="G45" s="24">
        <f>D45*F45</f>
        <v>4000000</v>
      </c>
    </row>
    <row r="46" spans="2:7">
      <c r="B46" s="439" t="s">
        <v>168</v>
      </c>
      <c r="C46" s="440"/>
      <c r="D46" s="440"/>
      <c r="E46" s="440"/>
      <c r="F46" s="441"/>
      <c r="G46" s="24">
        <f>G45</f>
        <v>4000000</v>
      </c>
    </row>
    <row r="47" spans="2:7">
      <c r="B47" s="484" t="s">
        <v>380</v>
      </c>
      <c r="C47" s="485"/>
      <c r="D47" s="485"/>
      <c r="E47" s="485"/>
      <c r="F47" s="486"/>
      <c r="G47" s="27">
        <f>G19+G38+G42+G46</f>
        <v>17111570</v>
      </c>
    </row>
    <row r="48" spans="2:7">
      <c r="B48" s="431" t="s">
        <v>381</v>
      </c>
      <c r="C48" s="432"/>
      <c r="D48" s="432"/>
      <c r="E48" s="432"/>
      <c r="F48" s="432"/>
      <c r="G48" s="433"/>
    </row>
    <row r="49" spans="2:7">
      <c r="B49" s="434"/>
      <c r="C49" s="435"/>
      <c r="D49" s="435"/>
      <c r="E49" s="435"/>
      <c r="F49" s="435"/>
      <c r="G49" s="436"/>
    </row>
    <row r="50" spans="2:7">
      <c r="B50" s="431" t="s">
        <v>382</v>
      </c>
      <c r="C50" s="432"/>
      <c r="D50" s="432"/>
      <c r="E50" s="432"/>
      <c r="F50" s="432"/>
      <c r="G50" s="433"/>
    </row>
    <row r="51" spans="2:7" ht="13.5" thickBot="1">
      <c r="B51" s="479"/>
      <c r="C51" s="480"/>
      <c r="D51" s="480"/>
      <c r="E51" s="480"/>
      <c r="F51" s="480"/>
      <c r="G51" s="481"/>
    </row>
    <row r="52" spans="2:7" ht="12.75" customHeight="1" thickBot="1">
      <c r="B52" s="412"/>
      <c r="C52" s="413"/>
      <c r="D52" s="414"/>
      <c r="E52" s="415"/>
      <c r="F52" s="416"/>
      <c r="G52" s="417"/>
    </row>
    <row r="53" spans="2:7" ht="13.5" thickBot="1">
      <c r="B53" s="424" t="s">
        <v>383</v>
      </c>
      <c r="C53" s="425"/>
      <c r="D53" s="425"/>
      <c r="E53" s="418"/>
      <c r="F53" s="419"/>
      <c r="G53" s="420"/>
    </row>
    <row r="54" spans="2:7" ht="21" customHeight="1" thickBot="1">
      <c r="B54" s="426" t="s">
        <v>384</v>
      </c>
      <c r="C54" s="427"/>
      <c r="D54" s="427"/>
      <c r="E54" s="418"/>
      <c r="F54" s="419"/>
      <c r="G54" s="420"/>
    </row>
    <row r="55" spans="2:7" ht="12.75" customHeight="1" thickBot="1">
      <c r="B55" s="55"/>
      <c r="C55" s="55"/>
      <c r="D55" s="55"/>
      <c r="E55" s="421"/>
      <c r="F55" s="422"/>
      <c r="G55" s="423"/>
    </row>
    <row r="57" spans="2:7" ht="12.75" customHeight="1">
      <c r="B57" s="101"/>
      <c r="C57" s="99"/>
      <c r="D57" s="102"/>
    </row>
    <row r="58" spans="2:7" ht="45" customHeight="1" thickBot="1">
      <c r="B58" s="103"/>
    </row>
    <row r="59" spans="2:7" ht="90.75" thickBot="1">
      <c r="B59" s="104" t="s">
        <v>511</v>
      </c>
    </row>
    <row r="60" spans="2:7" ht="12.75" customHeight="1">
      <c r="B60" s="103"/>
    </row>
    <row r="61" spans="2:7" ht="22.5" customHeight="1">
      <c r="B61" s="103"/>
    </row>
    <row r="62" spans="2:7">
      <c r="B62" s="511" t="s">
        <v>462</v>
      </c>
      <c r="C62" s="511" t="s">
        <v>463</v>
      </c>
      <c r="D62" s="511" t="s">
        <v>464</v>
      </c>
      <c r="E62" s="513" t="s">
        <v>465</v>
      </c>
      <c r="F62" s="105" t="s">
        <v>466</v>
      </c>
      <c r="G62" s="105" t="s">
        <v>466</v>
      </c>
    </row>
    <row r="63" spans="2:7" ht="12.75" customHeight="1" thickBot="1">
      <c r="B63" s="512"/>
      <c r="C63" s="512"/>
      <c r="D63" s="512"/>
      <c r="E63" s="514"/>
      <c r="F63" s="106" t="s">
        <v>467</v>
      </c>
      <c r="G63" s="106" t="s">
        <v>468</v>
      </c>
    </row>
    <row r="64" spans="2:7">
      <c r="B64" s="101">
        <v>1</v>
      </c>
      <c r="C64" s="107"/>
      <c r="D64" s="501" t="s">
        <v>469</v>
      </c>
      <c r="E64" s="501"/>
      <c r="F64" s="107"/>
      <c r="G64" s="107"/>
    </row>
    <row r="65" spans="2:7" ht="12.75" customHeight="1" thickBot="1">
      <c r="B65" s="108" t="s">
        <v>512</v>
      </c>
      <c r="C65" s="109" t="s">
        <v>471</v>
      </c>
      <c r="D65" s="98" t="s">
        <v>513</v>
      </c>
      <c r="E65" s="110">
        <v>1</v>
      </c>
      <c r="F65" s="111">
        <v>745973.35</v>
      </c>
      <c r="G65" s="111">
        <v>745973.35</v>
      </c>
    </row>
    <row r="66" spans="2:7">
      <c r="B66" s="107"/>
      <c r="C66" s="107"/>
      <c r="D66" s="107"/>
      <c r="E66" s="501" t="s">
        <v>473</v>
      </c>
      <c r="F66" s="501"/>
      <c r="G66" s="112">
        <v>745973.35</v>
      </c>
    </row>
    <row r="67" spans="2:7">
      <c r="B67" s="101">
        <v>2</v>
      </c>
      <c r="C67" s="107"/>
      <c r="D67" s="502" t="s">
        <v>474</v>
      </c>
      <c r="E67" s="502"/>
      <c r="F67" s="107"/>
      <c r="G67" s="107"/>
    </row>
    <row r="68" spans="2:7" ht="22.5" customHeight="1">
      <c r="B68" s="108" t="s">
        <v>475</v>
      </c>
      <c r="C68" s="109" t="s">
        <v>476</v>
      </c>
      <c r="D68" s="98" t="s">
        <v>477</v>
      </c>
      <c r="E68" s="113">
        <v>8.98</v>
      </c>
      <c r="F68" s="114">
        <v>20839.29</v>
      </c>
      <c r="G68" s="114">
        <v>187136.82</v>
      </c>
    </row>
    <row r="69" spans="2:7" ht="12.75" customHeight="1" thickBot="1">
      <c r="B69" s="108" t="s">
        <v>478</v>
      </c>
      <c r="C69" s="109" t="s">
        <v>476</v>
      </c>
      <c r="D69" s="98" t="s">
        <v>479</v>
      </c>
      <c r="E69" s="110">
        <v>4.49</v>
      </c>
      <c r="F69" s="111">
        <v>15358.8</v>
      </c>
      <c r="G69" s="111">
        <v>68961.009999999995</v>
      </c>
    </row>
    <row r="70" spans="2:7" ht="12.75" customHeight="1">
      <c r="B70" s="107"/>
      <c r="C70" s="107"/>
      <c r="D70" s="107"/>
      <c r="E70" s="501" t="s">
        <v>481</v>
      </c>
      <c r="F70" s="501"/>
      <c r="G70" s="112">
        <v>256097.83</v>
      </c>
    </row>
    <row r="71" spans="2:7" ht="12.75" customHeight="1">
      <c r="B71" s="101">
        <v>3</v>
      </c>
      <c r="C71" s="107"/>
      <c r="D71" s="502" t="s">
        <v>482</v>
      </c>
      <c r="E71" s="502"/>
      <c r="F71" s="107"/>
      <c r="G71" s="107"/>
    </row>
    <row r="72" spans="2:7" ht="12.75" customHeight="1" thickBot="1">
      <c r="B72" s="115"/>
      <c r="C72" s="116" t="s">
        <v>85</v>
      </c>
      <c r="D72" s="100" t="s">
        <v>482</v>
      </c>
      <c r="E72" s="117">
        <v>2</v>
      </c>
      <c r="F72" s="118">
        <v>1002071.18</v>
      </c>
      <c r="G72" s="118">
        <v>20041.419999999998</v>
      </c>
    </row>
    <row r="73" spans="2:7" ht="21" customHeight="1" thickBot="1">
      <c r="B73" s="503" t="s">
        <v>514</v>
      </c>
      <c r="C73" s="504"/>
      <c r="D73" s="505"/>
      <c r="E73" s="506" t="s">
        <v>484</v>
      </c>
      <c r="F73" s="507"/>
      <c r="G73" s="119">
        <v>1022112.6</v>
      </c>
    </row>
    <row r="75" spans="2:7" ht="43.5" customHeight="1"/>
    <row r="76" spans="2:7" ht="19.5" thickBot="1">
      <c r="B76" s="97" t="s">
        <v>515</v>
      </c>
    </row>
    <row r="77" spans="2:7" ht="45" customHeight="1">
      <c r="B77" s="541" t="s">
        <v>516</v>
      </c>
      <c r="C77" s="542"/>
      <c r="D77" s="542"/>
      <c r="E77" s="542"/>
      <c r="F77" s="542"/>
      <c r="G77" s="543"/>
    </row>
    <row r="78" spans="2:7">
      <c r="B78" s="550"/>
      <c r="C78" s="551"/>
      <c r="D78" s="551"/>
      <c r="E78" s="551"/>
      <c r="F78" s="551"/>
      <c r="G78" s="552"/>
    </row>
    <row r="79" spans="2:7">
      <c r="B79" s="544" t="s">
        <v>517</v>
      </c>
      <c r="C79" s="545"/>
      <c r="D79" s="545"/>
      <c r="E79" s="545"/>
      <c r="F79" s="545"/>
      <c r="G79" s="546"/>
    </row>
    <row r="80" spans="2:7" ht="22.5" customHeight="1">
      <c r="B80" s="547" t="s">
        <v>518</v>
      </c>
      <c r="C80" s="548"/>
      <c r="D80" s="548"/>
      <c r="E80" s="548"/>
      <c r="F80" s="548"/>
      <c r="G80" s="549"/>
    </row>
    <row r="81" spans="2:7">
      <c r="B81" s="550"/>
      <c r="C81" s="551"/>
      <c r="D81" s="551"/>
      <c r="E81" s="551"/>
      <c r="F81" s="551"/>
      <c r="G81" s="552"/>
    </row>
    <row r="82" spans="2:7">
      <c r="B82" s="544" t="s">
        <v>519</v>
      </c>
      <c r="C82" s="545"/>
      <c r="D82" s="545"/>
      <c r="E82" s="545"/>
      <c r="F82" s="545"/>
      <c r="G82" s="546"/>
    </row>
    <row r="83" spans="2:7">
      <c r="B83" s="553" t="s">
        <v>520</v>
      </c>
      <c r="C83" s="554"/>
      <c r="D83" s="554"/>
      <c r="E83" s="554"/>
      <c r="F83" s="554"/>
      <c r="G83" s="555"/>
    </row>
    <row r="84" spans="2:7">
      <c r="B84" s="550"/>
      <c r="C84" s="551"/>
      <c r="D84" s="551"/>
      <c r="E84" s="551"/>
      <c r="F84" s="551"/>
      <c r="G84" s="552"/>
    </row>
    <row r="85" spans="2:7">
      <c r="B85" s="544" t="s">
        <v>521</v>
      </c>
      <c r="C85" s="545"/>
      <c r="D85" s="545"/>
      <c r="E85" s="545"/>
      <c r="F85" s="545"/>
      <c r="G85" s="546"/>
    </row>
    <row r="86" spans="2:7">
      <c r="B86" s="547" t="s">
        <v>522</v>
      </c>
      <c r="C86" s="548"/>
      <c r="D86" s="548"/>
      <c r="E86" s="548"/>
      <c r="F86" s="548"/>
      <c r="G86" s="549"/>
    </row>
    <row r="87" spans="2:7" ht="22.5" customHeight="1">
      <c r="B87" s="550"/>
      <c r="C87" s="551"/>
      <c r="D87" s="551"/>
      <c r="E87" s="551"/>
      <c r="F87" s="551"/>
      <c r="G87" s="552"/>
    </row>
    <row r="88" spans="2:7">
      <c r="B88" s="544" t="s">
        <v>523</v>
      </c>
      <c r="C88" s="545"/>
      <c r="D88" s="545"/>
      <c r="E88" s="545"/>
      <c r="F88" s="545"/>
      <c r="G88" s="546"/>
    </row>
    <row r="89" spans="2:7">
      <c r="B89" s="544" t="s">
        <v>524</v>
      </c>
      <c r="C89" s="545"/>
      <c r="D89" s="545"/>
      <c r="E89" s="545"/>
      <c r="F89" s="545"/>
      <c r="G89" s="546"/>
    </row>
    <row r="90" spans="2:7">
      <c r="B90" s="547" t="s">
        <v>525</v>
      </c>
      <c r="C90" s="548"/>
      <c r="D90" s="548"/>
      <c r="E90" s="548"/>
      <c r="F90" s="548"/>
      <c r="G90" s="549"/>
    </row>
    <row r="91" spans="2:7">
      <c r="B91" s="544" t="s">
        <v>526</v>
      </c>
      <c r="C91" s="545"/>
      <c r="D91" s="545"/>
      <c r="E91" s="545"/>
      <c r="F91" s="545"/>
      <c r="G91" s="546"/>
    </row>
    <row r="92" spans="2:7">
      <c r="B92" s="544" t="s">
        <v>527</v>
      </c>
      <c r="C92" s="545"/>
      <c r="D92" s="545"/>
      <c r="E92" s="545"/>
      <c r="F92" s="545"/>
      <c r="G92" s="546"/>
    </row>
    <row r="93" spans="2:7">
      <c r="B93" s="547" t="s">
        <v>528</v>
      </c>
      <c r="C93" s="548"/>
      <c r="D93" s="548"/>
      <c r="E93" s="548"/>
      <c r="F93" s="548"/>
      <c r="G93" s="549"/>
    </row>
    <row r="94" spans="2:7">
      <c r="B94" s="544" t="s">
        <v>529</v>
      </c>
      <c r="C94" s="545"/>
      <c r="D94" s="545"/>
      <c r="E94" s="545"/>
      <c r="F94" s="545"/>
      <c r="G94" s="546"/>
    </row>
    <row r="95" spans="2:7">
      <c r="B95" s="547" t="s">
        <v>530</v>
      </c>
      <c r="C95" s="548"/>
      <c r="D95" s="548"/>
      <c r="E95" s="548"/>
      <c r="F95" s="548"/>
      <c r="G95" s="549"/>
    </row>
    <row r="96" spans="2:7" ht="33.75" customHeight="1">
      <c r="B96" s="550"/>
      <c r="C96" s="551"/>
      <c r="D96" s="551"/>
      <c r="E96" s="551"/>
      <c r="F96" s="551"/>
      <c r="G96" s="552"/>
    </row>
    <row r="97" spans="2:7">
      <c r="B97" s="544" t="s">
        <v>531</v>
      </c>
      <c r="C97" s="545"/>
      <c r="D97" s="545"/>
      <c r="E97" s="545"/>
      <c r="F97" s="545"/>
      <c r="G97" s="546"/>
    </row>
    <row r="98" spans="2:7">
      <c r="B98" s="547" t="s">
        <v>532</v>
      </c>
      <c r="C98" s="548"/>
      <c r="D98" s="548"/>
      <c r="E98" s="548"/>
      <c r="F98" s="548"/>
      <c r="G98" s="549"/>
    </row>
    <row r="99" spans="2:7">
      <c r="B99" s="550"/>
      <c r="C99" s="551"/>
      <c r="D99" s="551"/>
      <c r="E99" s="551"/>
      <c r="F99" s="551"/>
      <c r="G99" s="552"/>
    </row>
    <row r="100" spans="2:7">
      <c r="B100" s="550"/>
      <c r="C100" s="551"/>
      <c r="D100" s="551"/>
      <c r="E100" s="551"/>
      <c r="F100" s="551"/>
      <c r="G100" s="552"/>
    </row>
    <row r="101" spans="2:7">
      <c r="B101" s="544" t="s">
        <v>533</v>
      </c>
      <c r="C101" s="545"/>
      <c r="D101" s="545"/>
      <c r="E101" s="545"/>
      <c r="F101" s="545"/>
      <c r="G101" s="546"/>
    </row>
    <row r="102" spans="2:7" ht="13.5" thickBot="1">
      <c r="B102" s="556" t="s">
        <v>534</v>
      </c>
      <c r="C102" s="557"/>
      <c r="D102" s="557"/>
      <c r="E102" s="557"/>
      <c r="F102" s="557"/>
      <c r="G102" s="558"/>
    </row>
  </sheetData>
  <mergeCells count="97">
    <mergeCell ref="B33:C33"/>
    <mergeCell ref="B18:C18"/>
    <mergeCell ref="B17:C17"/>
    <mergeCell ref="B16:C16"/>
    <mergeCell ref="B15:C15"/>
    <mergeCell ref="B30:C30"/>
    <mergeCell ref="B31:C31"/>
    <mergeCell ref="B32:C32"/>
    <mergeCell ref="B14:C14"/>
    <mergeCell ref="B37:C37"/>
    <mergeCell ref="B12:C12"/>
    <mergeCell ref="B19:F19"/>
    <mergeCell ref="B20:G20"/>
    <mergeCell ref="B21:C21"/>
    <mergeCell ref="B34:C34"/>
    <mergeCell ref="B22:C22"/>
    <mergeCell ref="B23:C23"/>
    <mergeCell ref="B24:C24"/>
    <mergeCell ref="B25:C25"/>
    <mergeCell ref="B26:C26"/>
    <mergeCell ref="B27:C27"/>
    <mergeCell ref="B28:C28"/>
    <mergeCell ref="B35:C35"/>
    <mergeCell ref="B36:C36"/>
    <mergeCell ref="B96:G96"/>
    <mergeCell ref="B87:G87"/>
    <mergeCell ref="B88:G88"/>
    <mergeCell ref="B89:G89"/>
    <mergeCell ref="B90:G90"/>
    <mergeCell ref="B91:G91"/>
    <mergeCell ref="B92:G92"/>
    <mergeCell ref="B93:G93"/>
    <mergeCell ref="B94:G94"/>
    <mergeCell ref="B95:G95"/>
    <mergeCell ref="B102:G102"/>
    <mergeCell ref="B97:G97"/>
    <mergeCell ref="B98:G98"/>
    <mergeCell ref="B99:G99"/>
    <mergeCell ref="B100:G100"/>
    <mergeCell ref="B101:G101"/>
    <mergeCell ref="B85:G85"/>
    <mergeCell ref="B86:G86"/>
    <mergeCell ref="B78:G78"/>
    <mergeCell ref="B79:G79"/>
    <mergeCell ref="B80:G80"/>
    <mergeCell ref="B81:G81"/>
    <mergeCell ref="B82:G82"/>
    <mergeCell ref="B83:G83"/>
    <mergeCell ref="B84:G84"/>
    <mergeCell ref="E66:F66"/>
    <mergeCell ref="B62:B63"/>
    <mergeCell ref="C62:C63"/>
    <mergeCell ref="D62:D63"/>
    <mergeCell ref="E62:E63"/>
    <mergeCell ref="B77:G77"/>
    <mergeCell ref="D67:E67"/>
    <mergeCell ref="E70:F70"/>
    <mergeCell ref="D71:E71"/>
    <mergeCell ref="B73:D73"/>
    <mergeCell ref="E73:F73"/>
    <mergeCell ref="B45:C45"/>
    <mergeCell ref="B52:D52"/>
    <mergeCell ref="E52:G55"/>
    <mergeCell ref="B53:D53"/>
    <mergeCell ref="B54:D54"/>
    <mergeCell ref="B2:F2"/>
    <mergeCell ref="D64:E64"/>
    <mergeCell ref="B38:F38"/>
    <mergeCell ref="B39:G39"/>
    <mergeCell ref="B40:C40"/>
    <mergeCell ref="B42:F42"/>
    <mergeCell ref="B41:C41"/>
    <mergeCell ref="B43:G43"/>
    <mergeCell ref="B48:G48"/>
    <mergeCell ref="B49:G49"/>
    <mergeCell ref="B50:G50"/>
    <mergeCell ref="B51:G51"/>
    <mergeCell ref="B46:F46"/>
    <mergeCell ref="B47:F47"/>
    <mergeCell ref="B44:C44"/>
    <mergeCell ref="D44:E44"/>
    <mergeCell ref="B13:C13"/>
    <mergeCell ref="D45:E45"/>
    <mergeCell ref="B1:G1"/>
    <mergeCell ref="B29:C29"/>
    <mergeCell ref="E9:G9"/>
    <mergeCell ref="C7:D7"/>
    <mergeCell ref="G7:G8"/>
    <mergeCell ref="B11:G11"/>
    <mergeCell ref="B6:G6"/>
    <mergeCell ref="B8:D8"/>
    <mergeCell ref="B9:D9"/>
    <mergeCell ref="C10:D10"/>
    <mergeCell ref="B5:F5"/>
    <mergeCell ref="B4:F4"/>
    <mergeCell ref="B3:F3"/>
    <mergeCell ref="G2:G5"/>
  </mergeCells>
  <pageMargins left="0.7" right="0.7" top="0.75" bottom="0.75" header="0.3" footer="0.3"/>
  <pageSetup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9758A0-3B4B-429F-B2EC-DC7BA889BCD8}">
  <sheetPr codeName="Sheet27">
    <tabColor rgb="FFFFFF00"/>
  </sheetPr>
  <dimension ref="B1:G95"/>
  <sheetViews>
    <sheetView topLeftCell="A8"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9.33203125" customWidth="1"/>
  </cols>
  <sheetData>
    <row r="1" spans="2:7" ht="36.75" customHeight="1" thickBot="1">
      <c r="B1" s="534"/>
      <c r="C1" s="535"/>
      <c r="D1" s="535"/>
      <c r="E1" s="535"/>
      <c r="F1" s="535"/>
      <c r="G1" s="536"/>
    </row>
    <row r="2" spans="2:7" ht="14.45" customHeight="1" thickBot="1">
      <c r="B2" s="373" t="s">
        <v>108</v>
      </c>
      <c r="C2" s="374"/>
      <c r="D2" s="374"/>
      <c r="E2" s="374"/>
      <c r="F2" s="375"/>
      <c r="G2" s="409"/>
    </row>
    <row r="3" spans="2:7" ht="14.25" customHeight="1" thickBot="1">
      <c r="B3" s="373" t="s">
        <v>109</v>
      </c>
      <c r="C3" s="374"/>
      <c r="D3" s="374"/>
      <c r="E3" s="374"/>
      <c r="F3" s="375"/>
      <c r="G3" s="410"/>
    </row>
    <row r="4" spans="2:7" ht="14.45" customHeight="1" thickBot="1">
      <c r="B4" s="373" t="s">
        <v>342</v>
      </c>
      <c r="C4" s="374"/>
      <c r="D4" s="374"/>
      <c r="E4" s="374"/>
      <c r="F4" s="375"/>
      <c r="G4" s="410"/>
    </row>
    <row r="5" spans="2:7" ht="40.35" customHeight="1" thickBot="1">
      <c r="B5" s="428" t="s">
        <v>485</v>
      </c>
      <c r="C5" s="429"/>
      <c r="D5" s="429"/>
      <c r="E5" s="429"/>
      <c r="F5" s="430"/>
      <c r="G5" s="411"/>
    </row>
    <row r="6" spans="2:7" ht="14.45" customHeight="1" thickBot="1">
      <c r="B6" s="528" t="s">
        <v>344</v>
      </c>
      <c r="C6" s="529"/>
      <c r="D6" s="529"/>
      <c r="E6" s="529"/>
      <c r="F6" s="529"/>
      <c r="G6" s="530"/>
    </row>
    <row r="7" spans="2:7" ht="14.45" customHeight="1" thickBot="1">
      <c r="B7" s="141" t="s">
        <v>345</v>
      </c>
      <c r="C7" s="497" t="s">
        <v>259</v>
      </c>
      <c r="D7" s="498"/>
      <c r="E7" s="142" t="s">
        <v>447</v>
      </c>
      <c r="F7" s="140" t="s">
        <v>348</v>
      </c>
      <c r="G7" s="499" t="s">
        <v>535</v>
      </c>
    </row>
    <row r="8" spans="2:7" ht="14.25" customHeight="1" thickBot="1">
      <c r="B8" s="521" t="s">
        <v>346</v>
      </c>
      <c r="C8" s="522"/>
      <c r="D8" s="522"/>
      <c r="E8" s="140" t="s">
        <v>347</v>
      </c>
      <c r="F8" s="140" t="s">
        <v>449</v>
      </c>
      <c r="G8" s="500"/>
    </row>
    <row r="9" spans="2:7" ht="189" customHeight="1">
      <c r="B9" s="463" t="s">
        <v>260</v>
      </c>
      <c r="C9" s="464"/>
      <c r="D9" s="465"/>
      <c r="E9" s="559"/>
      <c r="F9" s="538"/>
      <c r="G9" s="539"/>
    </row>
    <row r="10" spans="2:7" ht="29.25" customHeight="1">
      <c r="B10" s="3" t="s">
        <v>350</v>
      </c>
      <c r="C10" s="134" t="s">
        <v>351</v>
      </c>
      <c r="D10" s="135"/>
      <c r="E10" s="3" t="s">
        <v>352</v>
      </c>
      <c r="F10" s="3" t="s">
        <v>353</v>
      </c>
      <c r="G10" s="133" t="s">
        <v>354</v>
      </c>
    </row>
    <row r="11" spans="2:7" ht="14.45" customHeight="1">
      <c r="B11" s="431" t="s">
        <v>355</v>
      </c>
      <c r="C11" s="432"/>
      <c r="D11" s="432"/>
      <c r="E11" s="432"/>
      <c r="F11" s="432"/>
      <c r="G11" s="433"/>
    </row>
    <row r="12" spans="2:7" ht="14.25" customHeight="1">
      <c r="B12" s="442" t="s">
        <v>356</v>
      </c>
      <c r="C12" s="443"/>
      <c r="D12" s="5" t="s">
        <v>357</v>
      </c>
      <c r="E12" s="5" t="s">
        <v>358</v>
      </c>
      <c r="F12" s="5" t="s">
        <v>359</v>
      </c>
      <c r="G12" s="6" t="s">
        <v>360</v>
      </c>
    </row>
    <row r="13" spans="2:7" ht="15">
      <c r="B13" s="479" t="s">
        <v>434</v>
      </c>
      <c r="C13" s="481"/>
      <c r="D13" s="56" t="s">
        <v>435</v>
      </c>
      <c r="E13" s="56">
        <v>3</v>
      </c>
      <c r="F13" s="122">
        <f>G39</f>
        <v>4000000</v>
      </c>
      <c r="G13" s="121">
        <f>F13*E13%</f>
        <v>120000</v>
      </c>
    </row>
    <row r="14" spans="2:7" ht="15">
      <c r="B14" s="479" t="s">
        <v>451</v>
      </c>
      <c r="C14" s="481"/>
      <c r="D14" s="56" t="s">
        <v>437</v>
      </c>
      <c r="E14" s="56">
        <v>0.25</v>
      </c>
      <c r="F14" s="121">
        <v>80000</v>
      </c>
      <c r="G14" s="120">
        <f>E14*F14</f>
        <v>20000</v>
      </c>
    </row>
    <row r="15" spans="2:7" ht="15">
      <c r="B15" s="479" t="s">
        <v>487</v>
      </c>
      <c r="C15" s="481"/>
      <c r="D15" s="56" t="s">
        <v>437</v>
      </c>
      <c r="E15" s="56">
        <v>0.4</v>
      </c>
      <c r="F15" s="120">
        <v>80000</v>
      </c>
      <c r="G15" s="120">
        <f t="shared" ref="G15:G18" si="0">E15*F15</f>
        <v>32000</v>
      </c>
    </row>
    <row r="16" spans="2:7" ht="15">
      <c r="B16" s="479" t="s">
        <v>453</v>
      </c>
      <c r="C16" s="481"/>
      <c r="D16" s="56" t="s">
        <v>437</v>
      </c>
      <c r="E16" s="56">
        <v>0.3</v>
      </c>
      <c r="F16" s="120">
        <v>60000</v>
      </c>
      <c r="G16" s="120">
        <f t="shared" si="0"/>
        <v>18000</v>
      </c>
    </row>
    <row r="17" spans="2:7" ht="15">
      <c r="B17" s="479" t="s">
        <v>454</v>
      </c>
      <c r="C17" s="481"/>
      <c r="D17" s="56" t="s">
        <v>437</v>
      </c>
      <c r="E17" s="56">
        <v>0.22</v>
      </c>
      <c r="F17" s="120">
        <v>60000</v>
      </c>
      <c r="G17" s="120">
        <f t="shared" si="0"/>
        <v>13200</v>
      </c>
    </row>
    <row r="18" spans="2:7" ht="15">
      <c r="B18" s="479" t="s">
        <v>436</v>
      </c>
      <c r="C18" s="481"/>
      <c r="D18" s="56" t="s">
        <v>437</v>
      </c>
      <c r="E18" s="56">
        <v>4</v>
      </c>
      <c r="F18" s="120">
        <v>120000</v>
      </c>
      <c r="G18" s="120">
        <f t="shared" si="0"/>
        <v>480000</v>
      </c>
    </row>
    <row r="19" spans="2:7">
      <c r="B19" s="439" t="s">
        <v>363</v>
      </c>
      <c r="C19" s="440"/>
      <c r="D19" s="440"/>
      <c r="E19" s="440"/>
      <c r="F19" s="441"/>
      <c r="G19" s="24">
        <f>SUM(G13:G18)</f>
        <v>683200</v>
      </c>
    </row>
    <row r="20" spans="2:7" ht="18" customHeight="1">
      <c r="B20" s="431" t="s">
        <v>364</v>
      </c>
      <c r="C20" s="432"/>
      <c r="D20" s="432"/>
      <c r="E20" s="432"/>
      <c r="F20" s="432"/>
      <c r="G20" s="433"/>
    </row>
    <row r="21" spans="2:7" ht="16.5" customHeight="1">
      <c r="B21" s="442" t="s">
        <v>356</v>
      </c>
      <c r="C21" s="443"/>
      <c r="D21" s="5" t="s">
        <v>357</v>
      </c>
      <c r="E21" s="5" t="s">
        <v>365</v>
      </c>
      <c r="F21" s="5" t="s">
        <v>359</v>
      </c>
      <c r="G21" s="6" t="s">
        <v>360</v>
      </c>
    </row>
    <row r="22" spans="2:7" ht="47.25" customHeight="1">
      <c r="B22" s="445" t="s">
        <v>536</v>
      </c>
      <c r="C22" s="446"/>
      <c r="D22" s="28" t="s">
        <v>306</v>
      </c>
      <c r="E22" s="13">
        <v>48</v>
      </c>
      <c r="F22" s="10">
        <v>65000</v>
      </c>
      <c r="G22" s="24">
        <f>E22*F22</f>
        <v>3120000</v>
      </c>
    </row>
    <row r="23" spans="2:7" ht="30.75" customHeight="1">
      <c r="B23" s="445" t="s">
        <v>537</v>
      </c>
      <c r="C23" s="533"/>
      <c r="D23" s="28" t="s">
        <v>306</v>
      </c>
      <c r="E23" s="13">
        <v>40</v>
      </c>
      <c r="F23" s="10">
        <v>65000</v>
      </c>
      <c r="G23" s="24">
        <f t="shared" ref="G23:G24" si="1">E23*F23</f>
        <v>2600000</v>
      </c>
    </row>
    <row r="24" spans="2:7" ht="26.25" customHeight="1">
      <c r="B24" s="445" t="s">
        <v>538</v>
      </c>
      <c r="C24" s="446"/>
      <c r="D24" s="28" t="s">
        <v>306</v>
      </c>
      <c r="E24" s="13">
        <v>140.80000000000001</v>
      </c>
      <c r="F24" s="33">
        <v>45000</v>
      </c>
      <c r="G24" s="24">
        <f t="shared" si="1"/>
        <v>6336000.0000000009</v>
      </c>
    </row>
    <row r="25" spans="2:7" ht="40.5" customHeight="1">
      <c r="B25" s="445" t="s">
        <v>539</v>
      </c>
      <c r="C25" s="533"/>
      <c r="D25" s="28" t="s">
        <v>306</v>
      </c>
      <c r="E25" s="13">
        <v>27.5</v>
      </c>
      <c r="F25" s="10">
        <v>65000</v>
      </c>
      <c r="G25" s="24">
        <f>E25*F25</f>
        <v>1787500</v>
      </c>
    </row>
    <row r="26" spans="2:7" ht="57" customHeight="1">
      <c r="B26" s="445" t="s">
        <v>508</v>
      </c>
      <c r="C26" s="446"/>
      <c r="D26" s="28" t="s">
        <v>205</v>
      </c>
      <c r="E26" s="13">
        <v>8</v>
      </c>
      <c r="F26" s="10">
        <v>120000</v>
      </c>
      <c r="G26" s="24">
        <f t="shared" ref="G26:G30" si="2">E26*F26</f>
        <v>960000</v>
      </c>
    </row>
    <row r="27" spans="2:7" ht="53.25" customHeight="1">
      <c r="B27" s="445" t="s">
        <v>540</v>
      </c>
      <c r="C27" s="446"/>
      <c r="D27" s="28" t="s">
        <v>205</v>
      </c>
      <c r="E27" s="13">
        <v>11</v>
      </c>
      <c r="F27" s="10">
        <v>250000</v>
      </c>
      <c r="G27" s="24">
        <f t="shared" si="2"/>
        <v>2750000</v>
      </c>
    </row>
    <row r="28" spans="2:7" ht="29.25" customHeight="1">
      <c r="B28" s="445" t="s">
        <v>541</v>
      </c>
      <c r="C28" s="533"/>
      <c r="D28" s="28" t="s">
        <v>205</v>
      </c>
      <c r="E28" s="13">
        <v>44</v>
      </c>
      <c r="F28" s="10">
        <v>3300</v>
      </c>
      <c r="G28" s="24">
        <f t="shared" si="2"/>
        <v>145200</v>
      </c>
    </row>
    <row r="29" spans="2:7" ht="31.5" customHeight="1">
      <c r="B29" s="445" t="s">
        <v>542</v>
      </c>
      <c r="C29" s="533"/>
      <c r="D29" s="28" t="s">
        <v>205</v>
      </c>
      <c r="E29" s="13">
        <v>40</v>
      </c>
      <c r="F29" s="10">
        <v>2500</v>
      </c>
      <c r="G29" s="24">
        <f t="shared" si="2"/>
        <v>100000</v>
      </c>
    </row>
    <row r="30" spans="2:7" ht="14.25" customHeight="1">
      <c r="B30" s="445" t="s">
        <v>492</v>
      </c>
      <c r="C30" s="446"/>
      <c r="D30" s="8">
        <v>32</v>
      </c>
      <c r="E30" s="9">
        <v>0.01</v>
      </c>
      <c r="F30" s="10">
        <f>SUM(G22:G29)</f>
        <v>17798700</v>
      </c>
      <c r="G30" s="24">
        <f t="shared" si="2"/>
        <v>177987</v>
      </c>
    </row>
    <row r="31" spans="2:7" ht="14.45" customHeight="1">
      <c r="B31" s="439" t="s">
        <v>363</v>
      </c>
      <c r="C31" s="440"/>
      <c r="D31" s="440"/>
      <c r="E31" s="440"/>
      <c r="F31" s="450"/>
      <c r="G31" s="24">
        <f>SUM(G22:G30)</f>
        <v>17976687</v>
      </c>
    </row>
    <row r="32" spans="2:7" ht="14.45" customHeight="1">
      <c r="B32" s="431" t="s">
        <v>370</v>
      </c>
      <c r="C32" s="432"/>
      <c r="D32" s="432"/>
      <c r="E32" s="432"/>
      <c r="F32" s="432"/>
      <c r="G32" s="433"/>
    </row>
    <row r="33" spans="2:7" ht="14.25" customHeight="1">
      <c r="B33" s="442" t="s">
        <v>356</v>
      </c>
      <c r="C33" s="443"/>
      <c r="D33" s="5" t="s">
        <v>357</v>
      </c>
      <c r="E33" s="5" t="s">
        <v>358</v>
      </c>
      <c r="F33" s="5" t="s">
        <v>359</v>
      </c>
      <c r="G33" s="6" t="s">
        <v>360</v>
      </c>
    </row>
    <row r="34" spans="2:7" ht="25.5" customHeight="1">
      <c r="B34" s="445"/>
      <c r="C34" s="446"/>
      <c r="D34" s="28"/>
      <c r="E34" s="13"/>
      <c r="F34" s="10"/>
      <c r="G34" s="24"/>
    </row>
    <row r="35" spans="2:7">
      <c r="B35" s="439" t="s">
        <v>363</v>
      </c>
      <c r="C35" s="440"/>
      <c r="D35" s="440"/>
      <c r="E35" s="440"/>
      <c r="F35" s="441"/>
      <c r="G35" s="24">
        <f>G34</f>
        <v>0</v>
      </c>
    </row>
    <row r="36" spans="2:7">
      <c r="B36" s="431" t="s">
        <v>373</v>
      </c>
      <c r="C36" s="432"/>
      <c r="D36" s="432"/>
      <c r="E36" s="432"/>
      <c r="F36" s="432"/>
      <c r="G36" s="433"/>
    </row>
    <row r="37" spans="2:7">
      <c r="B37" s="442" t="s">
        <v>374</v>
      </c>
      <c r="C37" s="443"/>
      <c r="D37" s="442" t="s">
        <v>398</v>
      </c>
      <c r="E37" s="443"/>
      <c r="F37" s="5" t="s">
        <v>376</v>
      </c>
      <c r="G37" s="6" t="s">
        <v>377</v>
      </c>
    </row>
    <row r="38" spans="2:7">
      <c r="B38" s="445" t="s">
        <v>493</v>
      </c>
      <c r="C38" s="446"/>
      <c r="D38" s="447">
        <v>250000</v>
      </c>
      <c r="E38" s="448"/>
      <c r="F38" s="13">
        <v>16</v>
      </c>
      <c r="G38" s="24">
        <f>D38*F38</f>
        <v>4000000</v>
      </c>
    </row>
    <row r="39" spans="2:7">
      <c r="B39" s="439" t="s">
        <v>168</v>
      </c>
      <c r="C39" s="440"/>
      <c r="D39" s="440"/>
      <c r="E39" s="440"/>
      <c r="F39" s="441"/>
      <c r="G39" s="24">
        <f>G38</f>
        <v>4000000</v>
      </c>
    </row>
    <row r="40" spans="2:7">
      <c r="B40" s="484" t="s">
        <v>380</v>
      </c>
      <c r="C40" s="485"/>
      <c r="D40" s="485"/>
      <c r="E40" s="485"/>
      <c r="F40" s="486"/>
      <c r="G40" s="27">
        <f>G19+G31+G35+G39</f>
        <v>22659887</v>
      </c>
    </row>
    <row r="41" spans="2:7">
      <c r="B41" s="431" t="s">
        <v>381</v>
      </c>
      <c r="C41" s="432"/>
      <c r="D41" s="432"/>
      <c r="E41" s="432"/>
      <c r="F41" s="432"/>
      <c r="G41" s="433"/>
    </row>
    <row r="42" spans="2:7">
      <c r="B42" s="434"/>
      <c r="C42" s="435"/>
      <c r="D42" s="435"/>
      <c r="E42" s="435"/>
      <c r="F42" s="435"/>
      <c r="G42" s="436"/>
    </row>
    <row r="43" spans="2:7">
      <c r="B43" s="431" t="s">
        <v>382</v>
      </c>
      <c r="C43" s="432"/>
      <c r="D43" s="432"/>
      <c r="E43" s="432"/>
      <c r="F43" s="432"/>
      <c r="G43" s="433"/>
    </row>
    <row r="44" spans="2:7" ht="13.5" thickBot="1">
      <c r="B44" s="479"/>
      <c r="C44" s="480"/>
      <c r="D44" s="480"/>
      <c r="E44" s="480"/>
      <c r="F44" s="480"/>
      <c r="G44" s="481"/>
    </row>
    <row r="45" spans="2:7" ht="12.75" customHeight="1" thickBot="1">
      <c r="B45" s="412"/>
      <c r="C45" s="413"/>
      <c r="D45" s="414"/>
      <c r="E45" s="415"/>
      <c r="F45" s="416"/>
      <c r="G45" s="417"/>
    </row>
    <row r="46" spans="2:7" ht="13.5" thickBot="1">
      <c r="B46" s="424" t="s">
        <v>383</v>
      </c>
      <c r="C46" s="425"/>
      <c r="D46" s="425"/>
      <c r="E46" s="418"/>
      <c r="F46" s="419"/>
      <c r="G46" s="420"/>
    </row>
    <row r="47" spans="2:7" ht="21" customHeight="1" thickBot="1">
      <c r="B47" s="426" t="s">
        <v>384</v>
      </c>
      <c r="C47" s="427"/>
      <c r="D47" s="427"/>
      <c r="E47" s="418"/>
      <c r="F47" s="419"/>
      <c r="G47" s="420"/>
    </row>
    <row r="48" spans="2:7" ht="12.75" customHeight="1" thickBot="1">
      <c r="B48" s="55"/>
      <c r="C48" s="55"/>
      <c r="D48" s="55"/>
      <c r="E48" s="421"/>
      <c r="F48" s="422"/>
      <c r="G48" s="423"/>
    </row>
    <row r="50" spans="2:7" ht="12.75" customHeight="1">
      <c r="B50" s="101" t="s">
        <v>471</v>
      </c>
      <c r="C50" s="99" t="s">
        <v>543</v>
      </c>
      <c r="D50" s="102">
        <v>1022112.6</v>
      </c>
    </row>
    <row r="51" spans="2:7" ht="45" customHeight="1" thickBot="1">
      <c r="B51" s="103"/>
    </row>
    <row r="52" spans="2:7" ht="90.75" thickBot="1">
      <c r="B52" s="104" t="s">
        <v>511</v>
      </c>
    </row>
    <row r="53" spans="2:7" ht="12.75" customHeight="1">
      <c r="B53" s="103"/>
    </row>
    <row r="54" spans="2:7" ht="22.5" customHeight="1">
      <c r="B54" s="103"/>
    </row>
    <row r="55" spans="2:7">
      <c r="B55" s="511" t="s">
        <v>462</v>
      </c>
      <c r="C55" s="511" t="s">
        <v>463</v>
      </c>
      <c r="D55" s="511" t="s">
        <v>464</v>
      </c>
      <c r="E55" s="513" t="s">
        <v>465</v>
      </c>
      <c r="F55" s="105" t="s">
        <v>466</v>
      </c>
      <c r="G55" s="105" t="s">
        <v>466</v>
      </c>
    </row>
    <row r="56" spans="2:7" ht="12.75" customHeight="1" thickBot="1">
      <c r="B56" s="512"/>
      <c r="C56" s="512"/>
      <c r="D56" s="512"/>
      <c r="E56" s="514"/>
      <c r="F56" s="106" t="s">
        <v>467</v>
      </c>
      <c r="G56" s="106" t="s">
        <v>468</v>
      </c>
    </row>
    <row r="57" spans="2:7">
      <c r="B57" s="101">
        <v>1</v>
      </c>
      <c r="C57" s="107"/>
      <c r="D57" s="501" t="s">
        <v>469</v>
      </c>
      <c r="E57" s="501"/>
      <c r="F57" s="107"/>
      <c r="G57" s="107"/>
    </row>
    <row r="58" spans="2:7" ht="12.75" customHeight="1" thickBot="1">
      <c r="B58" s="108" t="s">
        <v>512</v>
      </c>
      <c r="C58" s="109" t="s">
        <v>471</v>
      </c>
      <c r="D58" s="98" t="s">
        <v>513</v>
      </c>
      <c r="E58" s="110">
        <v>1</v>
      </c>
      <c r="F58" s="111">
        <v>745973.35</v>
      </c>
      <c r="G58" s="111">
        <v>745973.35</v>
      </c>
    </row>
    <row r="59" spans="2:7">
      <c r="B59" s="107"/>
      <c r="C59" s="107"/>
      <c r="D59" s="107"/>
      <c r="E59" s="501" t="s">
        <v>473</v>
      </c>
      <c r="F59" s="501"/>
      <c r="G59" s="112">
        <v>745973.35</v>
      </c>
    </row>
    <row r="60" spans="2:7">
      <c r="B60" s="101">
        <v>2</v>
      </c>
      <c r="C60" s="107"/>
      <c r="D60" s="502" t="s">
        <v>474</v>
      </c>
      <c r="E60" s="502"/>
      <c r="F60" s="107"/>
      <c r="G60" s="107"/>
    </row>
    <row r="61" spans="2:7" ht="22.5" customHeight="1">
      <c r="B61" s="108" t="s">
        <v>475</v>
      </c>
      <c r="C61" s="109" t="s">
        <v>476</v>
      </c>
      <c r="D61" s="98" t="s">
        <v>477</v>
      </c>
      <c r="E61" s="113">
        <v>8.98</v>
      </c>
      <c r="F61" s="114">
        <v>20839.29</v>
      </c>
      <c r="G61" s="114">
        <v>187136.82</v>
      </c>
    </row>
    <row r="62" spans="2:7" ht="12.75" customHeight="1" thickBot="1">
      <c r="B62" s="108" t="s">
        <v>478</v>
      </c>
      <c r="C62" s="109" t="s">
        <v>476</v>
      </c>
      <c r="D62" s="98" t="s">
        <v>479</v>
      </c>
      <c r="E62" s="110">
        <v>4.49</v>
      </c>
      <c r="F62" s="111">
        <v>15358.8</v>
      </c>
      <c r="G62" s="111">
        <v>68961.009999999995</v>
      </c>
    </row>
    <row r="63" spans="2:7" ht="12.75" customHeight="1">
      <c r="B63" s="107"/>
      <c r="C63" s="107"/>
      <c r="D63" s="107"/>
      <c r="E63" s="501" t="s">
        <v>481</v>
      </c>
      <c r="F63" s="501"/>
      <c r="G63" s="112">
        <v>256097.83</v>
      </c>
    </row>
    <row r="64" spans="2:7" ht="12.75" customHeight="1">
      <c r="B64" s="101">
        <v>3</v>
      </c>
      <c r="C64" s="107"/>
      <c r="D64" s="502" t="s">
        <v>482</v>
      </c>
      <c r="E64" s="502"/>
      <c r="F64" s="107"/>
      <c r="G64" s="107"/>
    </row>
    <row r="65" spans="2:7" ht="12.75" customHeight="1" thickBot="1">
      <c r="B65" s="115"/>
      <c r="C65" s="116" t="s">
        <v>85</v>
      </c>
      <c r="D65" s="100" t="s">
        <v>482</v>
      </c>
      <c r="E65" s="117">
        <v>2</v>
      </c>
      <c r="F65" s="118">
        <v>1002071.18</v>
      </c>
      <c r="G65" s="118">
        <v>20041.419999999998</v>
      </c>
    </row>
    <row r="66" spans="2:7" ht="21" customHeight="1" thickBot="1">
      <c r="B66" s="503" t="s">
        <v>514</v>
      </c>
      <c r="C66" s="504"/>
      <c r="D66" s="505"/>
      <c r="E66" s="506" t="s">
        <v>484</v>
      </c>
      <c r="F66" s="507"/>
      <c r="G66" s="119">
        <v>1022112.6</v>
      </c>
    </row>
    <row r="68" spans="2:7" ht="43.5" customHeight="1"/>
    <row r="69" spans="2:7" ht="19.5" thickBot="1">
      <c r="B69" s="97" t="s">
        <v>515</v>
      </c>
    </row>
    <row r="70" spans="2:7" ht="45" customHeight="1">
      <c r="B70" s="541" t="s">
        <v>516</v>
      </c>
      <c r="C70" s="542"/>
      <c r="D70" s="542"/>
      <c r="E70" s="542"/>
      <c r="F70" s="542"/>
      <c r="G70" s="543"/>
    </row>
    <row r="71" spans="2:7">
      <c r="B71" s="550"/>
      <c r="C71" s="551"/>
      <c r="D71" s="551"/>
      <c r="E71" s="551"/>
      <c r="F71" s="551"/>
      <c r="G71" s="552"/>
    </row>
    <row r="72" spans="2:7">
      <c r="B72" s="544" t="s">
        <v>517</v>
      </c>
      <c r="C72" s="545"/>
      <c r="D72" s="545"/>
      <c r="E72" s="545"/>
      <c r="F72" s="545"/>
      <c r="G72" s="546"/>
    </row>
    <row r="73" spans="2:7" ht="22.5" customHeight="1">
      <c r="B73" s="547" t="s">
        <v>518</v>
      </c>
      <c r="C73" s="548"/>
      <c r="D73" s="548"/>
      <c r="E73" s="548"/>
      <c r="F73" s="548"/>
      <c r="G73" s="549"/>
    </row>
    <row r="74" spans="2:7">
      <c r="B74" s="550"/>
      <c r="C74" s="551"/>
      <c r="D74" s="551"/>
      <c r="E74" s="551"/>
      <c r="F74" s="551"/>
      <c r="G74" s="552"/>
    </row>
    <row r="75" spans="2:7">
      <c r="B75" s="544" t="s">
        <v>519</v>
      </c>
      <c r="C75" s="545"/>
      <c r="D75" s="545"/>
      <c r="E75" s="545"/>
      <c r="F75" s="545"/>
      <c r="G75" s="546"/>
    </row>
    <row r="76" spans="2:7">
      <c r="B76" s="553" t="s">
        <v>520</v>
      </c>
      <c r="C76" s="554"/>
      <c r="D76" s="554"/>
      <c r="E76" s="554"/>
      <c r="F76" s="554"/>
      <c r="G76" s="555"/>
    </row>
    <row r="77" spans="2:7">
      <c r="B77" s="550"/>
      <c r="C77" s="551"/>
      <c r="D77" s="551"/>
      <c r="E77" s="551"/>
      <c r="F77" s="551"/>
      <c r="G77" s="552"/>
    </row>
    <row r="78" spans="2:7">
      <c r="B78" s="544" t="s">
        <v>521</v>
      </c>
      <c r="C78" s="545"/>
      <c r="D78" s="545"/>
      <c r="E78" s="545"/>
      <c r="F78" s="545"/>
      <c r="G78" s="546"/>
    </row>
    <row r="79" spans="2:7">
      <c r="B79" s="547" t="s">
        <v>522</v>
      </c>
      <c r="C79" s="548"/>
      <c r="D79" s="548"/>
      <c r="E79" s="548"/>
      <c r="F79" s="548"/>
      <c r="G79" s="549"/>
    </row>
    <row r="80" spans="2:7" ht="22.5" customHeight="1">
      <c r="B80" s="550"/>
      <c r="C80" s="551"/>
      <c r="D80" s="551"/>
      <c r="E80" s="551"/>
      <c r="F80" s="551"/>
      <c r="G80" s="552"/>
    </row>
    <row r="81" spans="2:7">
      <c r="B81" s="544" t="s">
        <v>523</v>
      </c>
      <c r="C81" s="545"/>
      <c r="D81" s="545"/>
      <c r="E81" s="545"/>
      <c r="F81" s="545"/>
      <c r="G81" s="546"/>
    </row>
    <row r="82" spans="2:7">
      <c r="B82" s="544" t="s">
        <v>524</v>
      </c>
      <c r="C82" s="545"/>
      <c r="D82" s="545"/>
      <c r="E82" s="545"/>
      <c r="F82" s="545"/>
      <c r="G82" s="546"/>
    </row>
    <row r="83" spans="2:7">
      <c r="B83" s="547" t="s">
        <v>525</v>
      </c>
      <c r="C83" s="548"/>
      <c r="D83" s="548"/>
      <c r="E83" s="548"/>
      <c r="F83" s="548"/>
      <c r="G83" s="549"/>
    </row>
    <row r="84" spans="2:7">
      <c r="B84" s="544" t="s">
        <v>526</v>
      </c>
      <c r="C84" s="545"/>
      <c r="D84" s="545"/>
      <c r="E84" s="545"/>
      <c r="F84" s="545"/>
      <c r="G84" s="546"/>
    </row>
    <row r="85" spans="2:7">
      <c r="B85" s="544" t="s">
        <v>527</v>
      </c>
      <c r="C85" s="545"/>
      <c r="D85" s="545"/>
      <c r="E85" s="545"/>
      <c r="F85" s="545"/>
      <c r="G85" s="546"/>
    </row>
    <row r="86" spans="2:7">
      <c r="B86" s="547" t="s">
        <v>528</v>
      </c>
      <c r="C86" s="548"/>
      <c r="D86" s="548"/>
      <c r="E86" s="548"/>
      <c r="F86" s="548"/>
      <c r="G86" s="549"/>
    </row>
    <row r="87" spans="2:7">
      <c r="B87" s="544" t="s">
        <v>529</v>
      </c>
      <c r="C87" s="545"/>
      <c r="D87" s="545"/>
      <c r="E87" s="545"/>
      <c r="F87" s="545"/>
      <c r="G87" s="546"/>
    </row>
    <row r="88" spans="2:7">
      <c r="B88" s="547" t="s">
        <v>530</v>
      </c>
      <c r="C88" s="548"/>
      <c r="D88" s="548"/>
      <c r="E88" s="548"/>
      <c r="F88" s="548"/>
      <c r="G88" s="549"/>
    </row>
    <row r="89" spans="2:7" ht="33.75" customHeight="1">
      <c r="B89" s="550"/>
      <c r="C89" s="551"/>
      <c r="D89" s="551"/>
      <c r="E89" s="551"/>
      <c r="F89" s="551"/>
      <c r="G89" s="552"/>
    </row>
    <row r="90" spans="2:7">
      <c r="B90" s="544" t="s">
        <v>531</v>
      </c>
      <c r="C90" s="545"/>
      <c r="D90" s="545"/>
      <c r="E90" s="545"/>
      <c r="F90" s="545"/>
      <c r="G90" s="546"/>
    </row>
    <row r="91" spans="2:7">
      <c r="B91" s="547" t="s">
        <v>532</v>
      </c>
      <c r="C91" s="548"/>
      <c r="D91" s="548"/>
      <c r="E91" s="548"/>
      <c r="F91" s="548"/>
      <c r="G91" s="549"/>
    </row>
    <row r="92" spans="2:7">
      <c r="B92" s="550"/>
      <c r="C92" s="551"/>
      <c r="D92" s="551"/>
      <c r="E92" s="551"/>
      <c r="F92" s="551"/>
      <c r="G92" s="552"/>
    </row>
    <row r="93" spans="2:7">
      <c r="B93" s="550"/>
      <c r="C93" s="551"/>
      <c r="D93" s="551"/>
      <c r="E93" s="551"/>
      <c r="F93" s="551"/>
      <c r="G93" s="552"/>
    </row>
    <row r="94" spans="2:7">
      <c r="B94" s="544" t="s">
        <v>533</v>
      </c>
      <c r="C94" s="545"/>
      <c r="D94" s="545"/>
      <c r="E94" s="545"/>
      <c r="F94" s="545"/>
      <c r="G94" s="546"/>
    </row>
    <row r="95" spans="2:7" ht="13.5" thickBot="1">
      <c r="B95" s="556" t="s">
        <v>534</v>
      </c>
      <c r="C95" s="557"/>
      <c r="D95" s="557"/>
      <c r="E95" s="557"/>
      <c r="F95" s="557"/>
      <c r="G95" s="558"/>
    </row>
  </sheetData>
  <mergeCells count="89">
    <mergeCell ref="B6:G6"/>
    <mergeCell ref="B8:D8"/>
    <mergeCell ref="B9:D9"/>
    <mergeCell ref="B1:G1"/>
    <mergeCell ref="B2:F2"/>
    <mergeCell ref="G2:G5"/>
    <mergeCell ref="B3:F3"/>
    <mergeCell ref="B4:F4"/>
    <mergeCell ref="B5:F5"/>
    <mergeCell ref="E9:G9"/>
    <mergeCell ref="C7:D7"/>
    <mergeCell ref="G7:G8"/>
    <mergeCell ref="B11:G11"/>
    <mergeCell ref="B12:C12"/>
    <mergeCell ref="B13:C13"/>
    <mergeCell ref="B14:C14"/>
    <mergeCell ref="B15:C15"/>
    <mergeCell ref="B25:C25"/>
    <mergeCell ref="B22:C22"/>
    <mergeCell ref="B23:C23"/>
    <mergeCell ref="B24:C24"/>
    <mergeCell ref="B16:C16"/>
    <mergeCell ref="B17:C17"/>
    <mergeCell ref="B18:C18"/>
    <mergeCell ref="B19:F19"/>
    <mergeCell ref="B20:G20"/>
    <mergeCell ref="B21:C21"/>
    <mergeCell ref="B26:C26"/>
    <mergeCell ref="B27:C27"/>
    <mergeCell ref="B28:C28"/>
    <mergeCell ref="B29:C29"/>
    <mergeCell ref="B30:C30"/>
    <mergeCell ref="B40:F40"/>
    <mergeCell ref="B31:F31"/>
    <mergeCell ref="B32:G32"/>
    <mergeCell ref="B33:C33"/>
    <mergeCell ref="B34:C34"/>
    <mergeCell ref="B35:F35"/>
    <mergeCell ref="B36:G36"/>
    <mergeCell ref="B37:C37"/>
    <mergeCell ref="D37:E37"/>
    <mergeCell ref="B38:C38"/>
    <mergeCell ref="D38:E38"/>
    <mergeCell ref="B39:F39"/>
    <mergeCell ref="B41:G41"/>
    <mergeCell ref="B42:G42"/>
    <mergeCell ref="B43:G43"/>
    <mergeCell ref="B44:G44"/>
    <mergeCell ref="B45:D45"/>
    <mergeCell ref="B55:B56"/>
    <mergeCell ref="C55:C56"/>
    <mergeCell ref="D55:D56"/>
    <mergeCell ref="E55:E56"/>
    <mergeCell ref="E45:G48"/>
    <mergeCell ref="B46:D46"/>
    <mergeCell ref="B47:D47"/>
    <mergeCell ref="B75:G75"/>
    <mergeCell ref="D57:E57"/>
    <mergeCell ref="E59:F59"/>
    <mergeCell ref="D60:E60"/>
    <mergeCell ref="E63:F63"/>
    <mergeCell ref="D64:E64"/>
    <mergeCell ref="B66:D66"/>
    <mergeCell ref="E66:F66"/>
    <mergeCell ref="B70:G70"/>
    <mergeCell ref="B71:G71"/>
    <mergeCell ref="B72:G72"/>
    <mergeCell ref="B73:G73"/>
    <mergeCell ref="B74:G74"/>
    <mergeCell ref="B87:G87"/>
    <mergeCell ref="B76:G76"/>
    <mergeCell ref="B77:G77"/>
    <mergeCell ref="B78:G78"/>
    <mergeCell ref="B79:G79"/>
    <mergeCell ref="B80:G80"/>
    <mergeCell ref="B81:G81"/>
    <mergeCell ref="B82:G82"/>
    <mergeCell ref="B83:G83"/>
    <mergeCell ref="B84:G84"/>
    <mergeCell ref="B85:G85"/>
    <mergeCell ref="B86:G86"/>
    <mergeCell ref="B94:G94"/>
    <mergeCell ref="B95:G95"/>
    <mergeCell ref="B88:G88"/>
    <mergeCell ref="B89:G89"/>
    <mergeCell ref="B90:G90"/>
    <mergeCell ref="B91:G91"/>
    <mergeCell ref="B92:G92"/>
    <mergeCell ref="B93:G93"/>
  </mergeCells>
  <pageMargins left="0.7" right="0.7" top="0.75" bottom="0.75" header="0.3" footer="0.3"/>
  <pageSetup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B2CFBA-659D-4EB0-8E80-1F2D5B730AEE}">
  <sheetPr codeName="Sheet28">
    <tabColor rgb="FFFFFF00"/>
  </sheetPr>
  <dimension ref="B1:H94"/>
  <sheetViews>
    <sheetView topLeftCell="A29"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9.33203125" customWidth="1"/>
  </cols>
  <sheetData>
    <row r="1" spans="2:8" ht="36.75" customHeight="1" thickBot="1">
      <c r="B1" s="534"/>
      <c r="C1" s="535"/>
      <c r="D1" s="535"/>
      <c r="E1" s="535"/>
      <c r="F1" s="535"/>
      <c r="G1" s="536"/>
    </row>
    <row r="2" spans="2:8" ht="14.45" customHeight="1" thickBot="1">
      <c r="B2" s="373" t="s">
        <v>108</v>
      </c>
      <c r="C2" s="374"/>
      <c r="D2" s="374"/>
      <c r="E2" s="374"/>
      <c r="F2" s="375"/>
      <c r="G2" s="409"/>
    </row>
    <row r="3" spans="2:8" ht="14.25" customHeight="1" thickBot="1">
      <c r="B3" s="373" t="s">
        <v>109</v>
      </c>
      <c r="C3" s="374"/>
      <c r="D3" s="374"/>
      <c r="E3" s="374"/>
      <c r="F3" s="375"/>
      <c r="G3" s="410"/>
    </row>
    <row r="4" spans="2:8" ht="14.45" customHeight="1" thickBot="1">
      <c r="B4" s="373" t="s">
        <v>342</v>
      </c>
      <c r="C4" s="374"/>
      <c r="D4" s="374"/>
      <c r="E4" s="374"/>
      <c r="F4" s="375"/>
      <c r="G4" s="410"/>
    </row>
    <row r="5" spans="2:8" ht="40.35" customHeight="1" thickBot="1">
      <c r="B5" s="428" t="s">
        <v>485</v>
      </c>
      <c r="C5" s="429"/>
      <c r="D5" s="429"/>
      <c r="E5" s="429"/>
      <c r="F5" s="430"/>
      <c r="G5" s="411"/>
    </row>
    <row r="6" spans="2:8" ht="14.45" customHeight="1" thickBot="1">
      <c r="B6" s="528" t="s">
        <v>344</v>
      </c>
      <c r="C6" s="529"/>
      <c r="D6" s="529"/>
      <c r="E6" s="529"/>
      <c r="F6" s="529"/>
      <c r="G6" s="530"/>
    </row>
    <row r="7" spans="2:8" ht="14.45" customHeight="1" thickBot="1">
      <c r="B7" s="141" t="s">
        <v>345</v>
      </c>
      <c r="C7" s="497" t="s">
        <v>261</v>
      </c>
      <c r="D7" s="498"/>
      <c r="E7" s="142" t="s">
        <v>447</v>
      </c>
      <c r="F7" s="140" t="s">
        <v>348</v>
      </c>
      <c r="G7" s="499" t="s">
        <v>544</v>
      </c>
    </row>
    <row r="8" spans="2:8" ht="14.25" customHeight="1" thickBot="1">
      <c r="B8" s="521" t="s">
        <v>346</v>
      </c>
      <c r="C8" s="522"/>
      <c r="D8" s="522"/>
      <c r="E8" s="140" t="s">
        <v>347</v>
      </c>
      <c r="F8" s="140" t="s">
        <v>449</v>
      </c>
      <c r="G8" s="500"/>
    </row>
    <row r="9" spans="2:8" ht="189" customHeight="1" thickBot="1">
      <c r="B9" s="463" t="s">
        <v>545</v>
      </c>
      <c r="C9" s="464"/>
      <c r="D9" s="465"/>
      <c r="E9" s="559"/>
      <c r="F9" s="538"/>
      <c r="G9" s="539"/>
      <c r="H9" s="130"/>
    </row>
    <row r="10" spans="2:8" ht="29.25" customHeight="1">
      <c r="B10" s="3" t="s">
        <v>350</v>
      </c>
      <c r="C10" s="134" t="s">
        <v>351</v>
      </c>
      <c r="D10" s="135"/>
      <c r="E10" s="3" t="s">
        <v>352</v>
      </c>
      <c r="F10" s="3" t="s">
        <v>353</v>
      </c>
      <c r="G10" s="133" t="s">
        <v>354</v>
      </c>
    </row>
    <row r="11" spans="2:8" ht="14.4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5">
      <c r="B13" s="479" t="s">
        <v>434</v>
      </c>
      <c r="C13" s="481"/>
      <c r="D13" s="56" t="s">
        <v>435</v>
      </c>
      <c r="E13" s="56">
        <v>3</v>
      </c>
      <c r="F13" s="122">
        <f>G38</f>
        <v>4000000</v>
      </c>
      <c r="G13" s="121">
        <f>F13*E13%</f>
        <v>120000</v>
      </c>
    </row>
    <row r="14" spans="2:8" ht="15">
      <c r="B14" s="479" t="s">
        <v>451</v>
      </c>
      <c r="C14" s="481"/>
      <c r="D14" s="56" t="s">
        <v>437</v>
      </c>
      <c r="E14" s="56">
        <v>0.25</v>
      </c>
      <c r="F14" s="121">
        <v>80000</v>
      </c>
      <c r="G14" s="120">
        <f>E14*F14</f>
        <v>20000</v>
      </c>
    </row>
    <row r="15" spans="2:8" ht="15">
      <c r="B15" s="479" t="s">
        <v>487</v>
      </c>
      <c r="C15" s="481"/>
      <c r="D15" s="56" t="s">
        <v>437</v>
      </c>
      <c r="E15" s="56">
        <v>0.4</v>
      </c>
      <c r="F15" s="120">
        <v>80000</v>
      </c>
      <c r="G15" s="120">
        <f t="shared" ref="G15:G18" si="0">E15*F15</f>
        <v>32000</v>
      </c>
    </row>
    <row r="16" spans="2:8" ht="15">
      <c r="B16" s="479" t="s">
        <v>453</v>
      </c>
      <c r="C16" s="481"/>
      <c r="D16" s="56" t="s">
        <v>437</v>
      </c>
      <c r="E16" s="56">
        <v>0.3</v>
      </c>
      <c r="F16" s="120">
        <v>60000</v>
      </c>
      <c r="G16" s="120">
        <f t="shared" si="0"/>
        <v>18000</v>
      </c>
    </row>
    <row r="17" spans="2:7" ht="15">
      <c r="B17" s="479" t="s">
        <v>454</v>
      </c>
      <c r="C17" s="481"/>
      <c r="D17" s="56" t="s">
        <v>437</v>
      </c>
      <c r="E17" s="56">
        <v>0.22</v>
      </c>
      <c r="F17" s="120">
        <v>60000</v>
      </c>
      <c r="G17" s="120">
        <f t="shared" si="0"/>
        <v>13200</v>
      </c>
    </row>
    <row r="18" spans="2:7" ht="15">
      <c r="B18" s="479" t="s">
        <v>436</v>
      </c>
      <c r="C18" s="481"/>
      <c r="D18" s="56" t="s">
        <v>437</v>
      </c>
      <c r="E18" s="56">
        <v>4</v>
      </c>
      <c r="F18" s="120">
        <v>120000</v>
      </c>
      <c r="G18" s="120">
        <f t="shared" si="0"/>
        <v>480000</v>
      </c>
    </row>
    <row r="19" spans="2:7">
      <c r="B19" s="439" t="s">
        <v>363</v>
      </c>
      <c r="C19" s="440"/>
      <c r="D19" s="440"/>
      <c r="E19" s="440"/>
      <c r="F19" s="441"/>
      <c r="G19" s="24">
        <f>SUM(G13:G18)</f>
        <v>683200</v>
      </c>
    </row>
    <row r="20" spans="2:7" ht="18" customHeight="1">
      <c r="B20" s="431" t="s">
        <v>364</v>
      </c>
      <c r="C20" s="432"/>
      <c r="D20" s="432"/>
      <c r="E20" s="432"/>
      <c r="F20" s="432"/>
      <c r="G20" s="433"/>
    </row>
    <row r="21" spans="2:7" ht="16.5" customHeight="1">
      <c r="B21" s="442" t="s">
        <v>356</v>
      </c>
      <c r="C21" s="443"/>
      <c r="D21" s="5" t="s">
        <v>357</v>
      </c>
      <c r="E21" s="5" t="s">
        <v>365</v>
      </c>
      <c r="F21" s="5" t="s">
        <v>359</v>
      </c>
      <c r="G21" s="6" t="s">
        <v>360</v>
      </c>
    </row>
    <row r="22" spans="2:7" ht="96.75" customHeight="1">
      <c r="B22" s="445" t="s">
        <v>546</v>
      </c>
      <c r="C22" s="446"/>
      <c r="D22" s="28" t="s">
        <v>306</v>
      </c>
      <c r="E22" s="13">
        <v>48</v>
      </c>
      <c r="F22" s="10">
        <v>65000</v>
      </c>
      <c r="G22" s="24">
        <f>E22*F22</f>
        <v>3120000</v>
      </c>
    </row>
    <row r="23" spans="2:7" ht="44.25" customHeight="1">
      <c r="B23" s="445" t="s">
        <v>547</v>
      </c>
      <c r="C23" s="533"/>
      <c r="D23" s="28" t="s">
        <v>306</v>
      </c>
      <c r="E23" s="13">
        <v>40</v>
      </c>
      <c r="F23" s="10">
        <v>65000</v>
      </c>
      <c r="G23" s="24">
        <f t="shared" ref="G23:G24" si="1">E23*F23</f>
        <v>2600000</v>
      </c>
    </row>
    <row r="24" spans="2:7" ht="40.5" customHeight="1">
      <c r="B24" s="445" t="s">
        <v>548</v>
      </c>
      <c r="C24" s="446"/>
      <c r="D24" s="28" t="s">
        <v>306</v>
      </c>
      <c r="E24" s="13">
        <v>101.2</v>
      </c>
      <c r="F24" s="33">
        <v>45000</v>
      </c>
      <c r="G24" s="24">
        <f t="shared" si="1"/>
        <v>4554000</v>
      </c>
    </row>
    <row r="25" spans="2:7" ht="40.5" customHeight="1">
      <c r="B25" s="445" t="s">
        <v>549</v>
      </c>
      <c r="C25" s="533"/>
      <c r="D25" s="28" t="s">
        <v>306</v>
      </c>
      <c r="E25" s="13">
        <v>12.7</v>
      </c>
      <c r="F25" s="10">
        <v>65000</v>
      </c>
      <c r="G25" s="24">
        <f>E25*F25</f>
        <v>825500</v>
      </c>
    </row>
    <row r="26" spans="2:7" ht="57" customHeight="1">
      <c r="B26" s="445" t="s">
        <v>508</v>
      </c>
      <c r="C26" s="446"/>
      <c r="D26" s="28" t="s">
        <v>205</v>
      </c>
      <c r="E26" s="13">
        <v>8</v>
      </c>
      <c r="F26" s="10">
        <v>120000</v>
      </c>
      <c r="G26" s="24">
        <f t="shared" ref="G26:G29" si="2">E26*F26</f>
        <v>960000</v>
      </c>
    </row>
    <row r="27" spans="2:7" ht="29.25" customHeight="1">
      <c r="B27" s="445" t="s">
        <v>509</v>
      </c>
      <c r="C27" s="533"/>
      <c r="D27" s="28" t="s">
        <v>205</v>
      </c>
      <c r="E27" s="13">
        <v>44</v>
      </c>
      <c r="F27" s="10">
        <v>3300</v>
      </c>
      <c r="G27" s="24">
        <f t="shared" si="2"/>
        <v>145200</v>
      </c>
    </row>
    <row r="28" spans="2:7" ht="31.5" customHeight="1">
      <c r="B28" s="445" t="s">
        <v>510</v>
      </c>
      <c r="C28" s="533"/>
      <c r="D28" s="28" t="s">
        <v>205</v>
      </c>
      <c r="E28" s="13">
        <v>40</v>
      </c>
      <c r="F28" s="10">
        <v>2500</v>
      </c>
      <c r="G28" s="24">
        <f t="shared" si="2"/>
        <v>100000</v>
      </c>
    </row>
    <row r="29" spans="2:7" ht="14.25" customHeight="1">
      <c r="B29" s="445" t="s">
        <v>492</v>
      </c>
      <c r="C29" s="446"/>
      <c r="D29" s="8">
        <v>32</v>
      </c>
      <c r="E29" s="9">
        <v>0.01</v>
      </c>
      <c r="F29" s="10">
        <f>SUM(G22:G28)</f>
        <v>12304700</v>
      </c>
      <c r="G29" s="24">
        <f t="shared" si="2"/>
        <v>123047</v>
      </c>
    </row>
    <row r="30" spans="2:7" ht="14.45" customHeight="1">
      <c r="B30" s="439" t="s">
        <v>363</v>
      </c>
      <c r="C30" s="440"/>
      <c r="D30" s="440"/>
      <c r="E30" s="440"/>
      <c r="F30" s="450"/>
      <c r="G30" s="24">
        <f>SUM(G22:G29)</f>
        <v>12427747</v>
      </c>
    </row>
    <row r="31" spans="2:7" ht="14.45" customHeight="1">
      <c r="B31" s="431" t="s">
        <v>370</v>
      </c>
      <c r="C31" s="432"/>
      <c r="D31" s="432"/>
      <c r="E31" s="432"/>
      <c r="F31" s="432"/>
      <c r="G31" s="433"/>
    </row>
    <row r="32" spans="2:7" ht="14.25" customHeight="1">
      <c r="B32" s="442" t="s">
        <v>356</v>
      </c>
      <c r="C32" s="443"/>
      <c r="D32" s="5" t="s">
        <v>357</v>
      </c>
      <c r="E32" s="5" t="s">
        <v>358</v>
      </c>
      <c r="F32" s="5" t="s">
        <v>359</v>
      </c>
      <c r="G32" s="6" t="s">
        <v>360</v>
      </c>
    </row>
    <row r="33" spans="2:7" ht="25.5" customHeight="1">
      <c r="B33" s="445"/>
      <c r="C33" s="446"/>
      <c r="D33" s="28"/>
      <c r="E33" s="13"/>
      <c r="F33" s="10"/>
      <c r="G33" s="24"/>
    </row>
    <row r="34" spans="2:7">
      <c r="B34" s="439" t="s">
        <v>363</v>
      </c>
      <c r="C34" s="440"/>
      <c r="D34" s="440"/>
      <c r="E34" s="440"/>
      <c r="F34" s="441"/>
      <c r="G34" s="24">
        <f>G33</f>
        <v>0</v>
      </c>
    </row>
    <row r="35" spans="2:7">
      <c r="B35" s="431" t="s">
        <v>373</v>
      </c>
      <c r="C35" s="432"/>
      <c r="D35" s="432"/>
      <c r="E35" s="432"/>
      <c r="F35" s="432"/>
      <c r="G35" s="433"/>
    </row>
    <row r="36" spans="2:7">
      <c r="B36" s="442" t="s">
        <v>374</v>
      </c>
      <c r="C36" s="443"/>
      <c r="D36" s="442" t="s">
        <v>398</v>
      </c>
      <c r="E36" s="443"/>
      <c r="F36" s="5" t="s">
        <v>376</v>
      </c>
      <c r="G36" s="6" t="s">
        <v>377</v>
      </c>
    </row>
    <row r="37" spans="2:7">
      <c r="B37" s="445" t="s">
        <v>493</v>
      </c>
      <c r="C37" s="446"/>
      <c r="D37" s="447">
        <v>250000</v>
      </c>
      <c r="E37" s="448"/>
      <c r="F37" s="13">
        <v>16</v>
      </c>
      <c r="G37" s="24">
        <f>D37*F37</f>
        <v>4000000</v>
      </c>
    </row>
    <row r="38" spans="2:7">
      <c r="B38" s="439" t="s">
        <v>168</v>
      </c>
      <c r="C38" s="440"/>
      <c r="D38" s="440"/>
      <c r="E38" s="440"/>
      <c r="F38" s="441"/>
      <c r="G38" s="24">
        <f>G37</f>
        <v>4000000</v>
      </c>
    </row>
    <row r="39" spans="2:7">
      <c r="B39" s="484" t="s">
        <v>380</v>
      </c>
      <c r="C39" s="485"/>
      <c r="D39" s="485"/>
      <c r="E39" s="485"/>
      <c r="F39" s="486"/>
      <c r="G39" s="27">
        <f>G19+G30+G38</f>
        <v>17110947</v>
      </c>
    </row>
    <row r="40" spans="2:7">
      <c r="B40" s="431" t="s">
        <v>381</v>
      </c>
      <c r="C40" s="432"/>
      <c r="D40" s="432"/>
      <c r="E40" s="432"/>
      <c r="F40" s="432"/>
      <c r="G40" s="433"/>
    </row>
    <row r="41" spans="2:7">
      <c r="B41" s="434"/>
      <c r="C41" s="435"/>
      <c r="D41" s="435"/>
      <c r="E41" s="435"/>
      <c r="F41" s="435"/>
      <c r="G41" s="436"/>
    </row>
    <row r="42" spans="2:7" ht="13.5" thickBot="1">
      <c r="B42" s="431" t="s">
        <v>382</v>
      </c>
      <c r="C42" s="432"/>
      <c r="D42" s="432"/>
      <c r="E42" s="432"/>
      <c r="F42" s="432"/>
      <c r="G42" s="433"/>
    </row>
    <row r="43" spans="2:7" ht="13.5" thickBot="1">
      <c r="B43" s="412"/>
      <c r="C43" s="413"/>
      <c r="D43" s="414"/>
      <c r="E43" s="415"/>
      <c r="F43" s="416"/>
      <c r="G43" s="417"/>
    </row>
    <row r="44" spans="2:7" ht="12.75" customHeight="1" thickBot="1">
      <c r="B44" s="424" t="s">
        <v>383</v>
      </c>
      <c r="C44" s="425"/>
      <c r="D44" s="425"/>
      <c r="E44" s="418"/>
      <c r="F44" s="419"/>
      <c r="G44" s="420"/>
    </row>
    <row r="45" spans="2:7" ht="13.5" thickBot="1">
      <c r="B45" s="426" t="s">
        <v>384</v>
      </c>
      <c r="C45" s="427"/>
      <c r="D45" s="427"/>
      <c r="E45" s="418"/>
      <c r="F45" s="419"/>
      <c r="G45" s="420"/>
    </row>
    <row r="46" spans="2:7" ht="21" customHeight="1" thickBot="1">
      <c r="B46" s="55"/>
      <c r="C46" s="55"/>
      <c r="D46" s="55"/>
      <c r="E46" s="421"/>
      <c r="F46" s="422"/>
      <c r="G46" s="423"/>
    </row>
    <row r="47" spans="2:7" ht="12.75" customHeight="1" thickBot="1">
      <c r="B47" s="476" t="s">
        <v>411</v>
      </c>
      <c r="C47" s="477"/>
      <c r="D47" s="477"/>
      <c r="E47" s="477"/>
      <c r="F47" s="477"/>
      <c r="G47" s="478"/>
    </row>
    <row r="49" spans="2:7" ht="12.75" customHeight="1">
      <c r="B49" s="101"/>
      <c r="C49" s="99"/>
      <c r="D49" s="102"/>
    </row>
    <row r="50" spans="2:7" ht="45" customHeight="1" thickBot="1">
      <c r="B50" s="103"/>
    </row>
    <row r="51" spans="2:7" ht="90.75" thickBot="1">
      <c r="B51" s="104" t="s">
        <v>511</v>
      </c>
    </row>
    <row r="52" spans="2:7" ht="12.75" customHeight="1">
      <c r="B52" s="103"/>
    </row>
    <row r="53" spans="2:7" ht="22.5" customHeight="1">
      <c r="B53" s="103"/>
    </row>
    <row r="54" spans="2:7">
      <c r="B54" s="511" t="s">
        <v>462</v>
      </c>
      <c r="C54" s="511" t="s">
        <v>463</v>
      </c>
      <c r="D54" s="511" t="s">
        <v>464</v>
      </c>
      <c r="E54" s="513" t="s">
        <v>465</v>
      </c>
      <c r="F54" s="105" t="s">
        <v>466</v>
      </c>
      <c r="G54" s="105" t="s">
        <v>466</v>
      </c>
    </row>
    <row r="55" spans="2:7" ht="12.75" customHeight="1" thickBot="1">
      <c r="B55" s="512"/>
      <c r="C55" s="512"/>
      <c r="D55" s="512"/>
      <c r="E55" s="514"/>
      <c r="F55" s="106" t="s">
        <v>467</v>
      </c>
      <c r="G55" s="106" t="s">
        <v>468</v>
      </c>
    </row>
    <row r="56" spans="2:7">
      <c r="B56" s="101">
        <v>1</v>
      </c>
      <c r="C56" s="107"/>
      <c r="D56" s="501" t="s">
        <v>469</v>
      </c>
      <c r="E56" s="501"/>
      <c r="F56" s="107"/>
      <c r="G56" s="107"/>
    </row>
    <row r="57" spans="2:7" ht="12.75" customHeight="1" thickBot="1">
      <c r="B57" s="108" t="s">
        <v>512</v>
      </c>
      <c r="C57" s="109" t="s">
        <v>471</v>
      </c>
      <c r="D57" s="98" t="s">
        <v>513</v>
      </c>
      <c r="E57" s="110">
        <v>1</v>
      </c>
      <c r="F57" s="111">
        <v>745973.35</v>
      </c>
      <c r="G57" s="111">
        <v>745973.35</v>
      </c>
    </row>
    <row r="58" spans="2:7">
      <c r="B58" s="107"/>
      <c r="C58" s="107"/>
      <c r="D58" s="107"/>
      <c r="E58" s="501" t="s">
        <v>473</v>
      </c>
      <c r="F58" s="501"/>
      <c r="G58" s="112">
        <v>745973.35</v>
      </c>
    </row>
    <row r="59" spans="2:7">
      <c r="B59" s="101">
        <v>2</v>
      </c>
      <c r="C59" s="107"/>
      <c r="D59" s="502" t="s">
        <v>474</v>
      </c>
      <c r="E59" s="502"/>
      <c r="F59" s="107"/>
      <c r="G59" s="107"/>
    </row>
    <row r="60" spans="2:7" ht="22.5" customHeight="1">
      <c r="B60" s="108" t="s">
        <v>475</v>
      </c>
      <c r="C60" s="109" t="s">
        <v>476</v>
      </c>
      <c r="D60" s="98" t="s">
        <v>477</v>
      </c>
      <c r="E60" s="113">
        <v>8.98</v>
      </c>
      <c r="F60" s="114">
        <v>20839.29</v>
      </c>
      <c r="G60" s="114">
        <v>187136.82</v>
      </c>
    </row>
    <row r="61" spans="2:7" ht="12.75" customHeight="1" thickBot="1">
      <c r="B61" s="108" t="s">
        <v>478</v>
      </c>
      <c r="C61" s="109" t="s">
        <v>476</v>
      </c>
      <c r="D61" s="98" t="s">
        <v>479</v>
      </c>
      <c r="E61" s="110">
        <v>4.49</v>
      </c>
      <c r="F61" s="111">
        <v>15358.8</v>
      </c>
      <c r="G61" s="111">
        <v>68961.009999999995</v>
      </c>
    </row>
    <row r="62" spans="2:7" ht="12.75" customHeight="1">
      <c r="B62" s="107"/>
      <c r="C62" s="107"/>
      <c r="D62" s="107"/>
      <c r="E62" s="501" t="s">
        <v>481</v>
      </c>
      <c r="F62" s="501"/>
      <c r="G62" s="112">
        <v>256097.83</v>
      </c>
    </row>
    <row r="63" spans="2:7" ht="12.75" customHeight="1">
      <c r="B63" s="101">
        <v>3</v>
      </c>
      <c r="C63" s="107"/>
      <c r="D63" s="502" t="s">
        <v>482</v>
      </c>
      <c r="E63" s="502"/>
      <c r="F63" s="107"/>
      <c r="G63" s="107"/>
    </row>
    <row r="64" spans="2:7" ht="12.75" customHeight="1" thickBot="1">
      <c r="B64" s="115"/>
      <c r="C64" s="116" t="s">
        <v>85</v>
      </c>
      <c r="D64" s="100" t="s">
        <v>482</v>
      </c>
      <c r="E64" s="117">
        <v>2</v>
      </c>
      <c r="F64" s="118">
        <v>1002071.18</v>
      </c>
      <c r="G64" s="118">
        <v>20041.419999999998</v>
      </c>
    </row>
    <row r="65" spans="2:7" ht="21" customHeight="1" thickBot="1">
      <c r="B65" s="503" t="s">
        <v>514</v>
      </c>
      <c r="C65" s="504"/>
      <c r="D65" s="505"/>
      <c r="E65" s="506" t="s">
        <v>484</v>
      </c>
      <c r="F65" s="507"/>
      <c r="G65" s="119">
        <v>1022112.6</v>
      </c>
    </row>
    <row r="67" spans="2:7" ht="43.5" customHeight="1"/>
    <row r="68" spans="2:7" ht="19.5" thickBot="1">
      <c r="B68" s="97" t="s">
        <v>515</v>
      </c>
    </row>
    <row r="69" spans="2:7" ht="45" customHeight="1">
      <c r="B69" s="541" t="s">
        <v>516</v>
      </c>
      <c r="C69" s="542"/>
      <c r="D69" s="542"/>
      <c r="E69" s="542"/>
      <c r="F69" s="542"/>
      <c r="G69" s="543"/>
    </row>
    <row r="70" spans="2:7">
      <c r="B70" s="550"/>
      <c r="C70" s="551"/>
      <c r="D70" s="551"/>
      <c r="E70" s="551"/>
      <c r="F70" s="551"/>
      <c r="G70" s="552"/>
    </row>
    <row r="71" spans="2:7">
      <c r="B71" s="544" t="s">
        <v>517</v>
      </c>
      <c r="C71" s="545"/>
      <c r="D71" s="545"/>
      <c r="E71" s="545"/>
      <c r="F71" s="545"/>
      <c r="G71" s="546"/>
    </row>
    <row r="72" spans="2:7" ht="22.5" customHeight="1">
      <c r="B72" s="547" t="s">
        <v>518</v>
      </c>
      <c r="C72" s="548"/>
      <c r="D72" s="548"/>
      <c r="E72" s="548"/>
      <c r="F72" s="548"/>
      <c r="G72" s="549"/>
    </row>
    <row r="73" spans="2:7">
      <c r="B73" s="550"/>
      <c r="C73" s="551"/>
      <c r="D73" s="551"/>
      <c r="E73" s="551"/>
      <c r="F73" s="551"/>
      <c r="G73" s="552"/>
    </row>
    <row r="74" spans="2:7">
      <c r="B74" s="544" t="s">
        <v>519</v>
      </c>
      <c r="C74" s="545"/>
      <c r="D74" s="545"/>
      <c r="E74" s="545"/>
      <c r="F74" s="545"/>
      <c r="G74" s="546"/>
    </row>
    <row r="75" spans="2:7">
      <c r="B75" s="553" t="s">
        <v>520</v>
      </c>
      <c r="C75" s="554"/>
      <c r="D75" s="554"/>
      <c r="E75" s="554"/>
      <c r="F75" s="554"/>
      <c r="G75" s="555"/>
    </row>
    <row r="76" spans="2:7">
      <c r="B76" s="550"/>
      <c r="C76" s="551"/>
      <c r="D76" s="551"/>
      <c r="E76" s="551"/>
      <c r="F76" s="551"/>
      <c r="G76" s="552"/>
    </row>
    <row r="77" spans="2:7">
      <c r="B77" s="544" t="s">
        <v>521</v>
      </c>
      <c r="C77" s="545"/>
      <c r="D77" s="545"/>
      <c r="E77" s="545"/>
      <c r="F77" s="545"/>
      <c r="G77" s="546"/>
    </row>
    <row r="78" spans="2:7">
      <c r="B78" s="547" t="s">
        <v>522</v>
      </c>
      <c r="C78" s="548"/>
      <c r="D78" s="548"/>
      <c r="E78" s="548"/>
      <c r="F78" s="548"/>
      <c r="G78" s="549"/>
    </row>
    <row r="79" spans="2:7" ht="22.5" customHeight="1">
      <c r="B79" s="550"/>
      <c r="C79" s="551"/>
      <c r="D79" s="551"/>
      <c r="E79" s="551"/>
      <c r="F79" s="551"/>
      <c r="G79" s="552"/>
    </row>
    <row r="80" spans="2:7">
      <c r="B80" s="544" t="s">
        <v>523</v>
      </c>
      <c r="C80" s="545"/>
      <c r="D80" s="545"/>
      <c r="E80" s="545"/>
      <c r="F80" s="545"/>
      <c r="G80" s="546"/>
    </row>
    <row r="81" spans="2:7">
      <c r="B81" s="544" t="s">
        <v>524</v>
      </c>
      <c r="C81" s="545"/>
      <c r="D81" s="545"/>
      <c r="E81" s="545"/>
      <c r="F81" s="545"/>
      <c r="G81" s="546"/>
    </row>
    <row r="82" spans="2:7">
      <c r="B82" s="547" t="s">
        <v>525</v>
      </c>
      <c r="C82" s="548"/>
      <c r="D82" s="548"/>
      <c r="E82" s="548"/>
      <c r="F82" s="548"/>
      <c r="G82" s="549"/>
    </row>
    <row r="83" spans="2:7">
      <c r="B83" s="544" t="s">
        <v>526</v>
      </c>
      <c r="C83" s="545"/>
      <c r="D83" s="545"/>
      <c r="E83" s="545"/>
      <c r="F83" s="545"/>
      <c r="G83" s="546"/>
    </row>
    <row r="84" spans="2:7">
      <c r="B84" s="544" t="s">
        <v>527</v>
      </c>
      <c r="C84" s="545"/>
      <c r="D84" s="545"/>
      <c r="E84" s="545"/>
      <c r="F84" s="545"/>
      <c r="G84" s="546"/>
    </row>
    <row r="85" spans="2:7">
      <c r="B85" s="547" t="s">
        <v>528</v>
      </c>
      <c r="C85" s="548"/>
      <c r="D85" s="548"/>
      <c r="E85" s="548"/>
      <c r="F85" s="548"/>
      <c r="G85" s="549"/>
    </row>
    <row r="86" spans="2:7">
      <c r="B86" s="544" t="s">
        <v>529</v>
      </c>
      <c r="C86" s="545"/>
      <c r="D86" s="545"/>
      <c r="E86" s="545"/>
      <c r="F86" s="545"/>
      <c r="G86" s="546"/>
    </row>
    <row r="87" spans="2:7">
      <c r="B87" s="547" t="s">
        <v>530</v>
      </c>
      <c r="C87" s="548"/>
      <c r="D87" s="548"/>
      <c r="E87" s="548"/>
      <c r="F87" s="548"/>
      <c r="G87" s="549"/>
    </row>
    <row r="88" spans="2:7" ht="33.75" customHeight="1">
      <c r="B88" s="550"/>
      <c r="C88" s="551"/>
      <c r="D88" s="551"/>
      <c r="E88" s="551"/>
      <c r="F88" s="551"/>
      <c r="G88" s="552"/>
    </row>
    <row r="89" spans="2:7">
      <c r="B89" s="544" t="s">
        <v>531</v>
      </c>
      <c r="C89" s="545"/>
      <c r="D89" s="545"/>
      <c r="E89" s="545"/>
      <c r="F89" s="545"/>
      <c r="G89" s="546"/>
    </row>
    <row r="90" spans="2:7">
      <c r="B90" s="547" t="s">
        <v>532</v>
      </c>
      <c r="C90" s="548"/>
      <c r="D90" s="548"/>
      <c r="E90" s="548"/>
      <c r="F90" s="548"/>
      <c r="G90" s="549"/>
    </row>
    <row r="91" spans="2:7">
      <c r="B91" s="550"/>
      <c r="C91" s="551"/>
      <c r="D91" s="551"/>
      <c r="E91" s="551"/>
      <c r="F91" s="551"/>
      <c r="G91" s="552"/>
    </row>
    <row r="92" spans="2:7">
      <c r="B92" s="550"/>
      <c r="C92" s="551"/>
      <c r="D92" s="551"/>
      <c r="E92" s="551"/>
      <c r="F92" s="551"/>
      <c r="G92" s="552"/>
    </row>
    <row r="93" spans="2:7">
      <c r="B93" s="544" t="s">
        <v>533</v>
      </c>
      <c r="C93" s="545"/>
      <c r="D93" s="545"/>
      <c r="E93" s="545"/>
      <c r="F93" s="545"/>
      <c r="G93" s="546"/>
    </row>
    <row r="94" spans="2:7" ht="13.5" thickBot="1">
      <c r="B94" s="556" t="s">
        <v>534</v>
      </c>
      <c r="C94" s="557"/>
      <c r="D94" s="557"/>
      <c r="E94" s="557"/>
      <c r="F94" s="557"/>
      <c r="G94" s="558"/>
    </row>
  </sheetData>
  <mergeCells count="88">
    <mergeCell ref="B6:G6"/>
    <mergeCell ref="B8:D8"/>
    <mergeCell ref="B9:D9"/>
    <mergeCell ref="B1:G1"/>
    <mergeCell ref="B2:F2"/>
    <mergeCell ref="G2:G5"/>
    <mergeCell ref="B3:F3"/>
    <mergeCell ref="B4:F4"/>
    <mergeCell ref="B5:F5"/>
    <mergeCell ref="B22:C22"/>
    <mergeCell ref="B11:G11"/>
    <mergeCell ref="B12:C12"/>
    <mergeCell ref="B13:C13"/>
    <mergeCell ref="B14:C14"/>
    <mergeCell ref="B15:C15"/>
    <mergeCell ref="B16:C16"/>
    <mergeCell ref="B17:C17"/>
    <mergeCell ref="B18:C18"/>
    <mergeCell ref="B19:F19"/>
    <mergeCell ref="B20:G20"/>
    <mergeCell ref="B21:C21"/>
    <mergeCell ref="B33:C33"/>
    <mergeCell ref="B23:C23"/>
    <mergeCell ref="B24:C24"/>
    <mergeCell ref="B25:C25"/>
    <mergeCell ref="B26:C26"/>
    <mergeCell ref="B27:C27"/>
    <mergeCell ref="B28:C28"/>
    <mergeCell ref="B29:C29"/>
    <mergeCell ref="B30:F30"/>
    <mergeCell ref="B31:G31"/>
    <mergeCell ref="B32:C32"/>
    <mergeCell ref="B34:F34"/>
    <mergeCell ref="B35:G35"/>
    <mergeCell ref="B36:C36"/>
    <mergeCell ref="D36:E36"/>
    <mergeCell ref="B37:C37"/>
    <mergeCell ref="D37:E37"/>
    <mergeCell ref="B47:G47"/>
    <mergeCell ref="B38:F38"/>
    <mergeCell ref="B39:F39"/>
    <mergeCell ref="B40:G40"/>
    <mergeCell ref="B41:G41"/>
    <mergeCell ref="B42:G42"/>
    <mergeCell ref="B43:D43"/>
    <mergeCell ref="E43:G46"/>
    <mergeCell ref="B44:D44"/>
    <mergeCell ref="B45:D45"/>
    <mergeCell ref="B69:G69"/>
    <mergeCell ref="B54:B55"/>
    <mergeCell ref="C54:C55"/>
    <mergeCell ref="D54:D55"/>
    <mergeCell ref="E54:E55"/>
    <mergeCell ref="D56:E56"/>
    <mergeCell ref="E58:F58"/>
    <mergeCell ref="D59:E59"/>
    <mergeCell ref="E62:F62"/>
    <mergeCell ref="D63:E63"/>
    <mergeCell ref="B65:D65"/>
    <mergeCell ref="E65:F65"/>
    <mergeCell ref="B81:G81"/>
    <mergeCell ref="B70:G70"/>
    <mergeCell ref="B71:G71"/>
    <mergeCell ref="B72:G72"/>
    <mergeCell ref="B73:G73"/>
    <mergeCell ref="B74:G74"/>
    <mergeCell ref="B75:G75"/>
    <mergeCell ref="B76:G76"/>
    <mergeCell ref="B77:G77"/>
    <mergeCell ref="B78:G78"/>
    <mergeCell ref="B79:G79"/>
    <mergeCell ref="B80:G80"/>
    <mergeCell ref="B94:G94"/>
    <mergeCell ref="E9:G9"/>
    <mergeCell ref="C7:D7"/>
    <mergeCell ref="G7:G8"/>
    <mergeCell ref="B88:G88"/>
    <mergeCell ref="B89:G89"/>
    <mergeCell ref="B90:G90"/>
    <mergeCell ref="B91:G91"/>
    <mergeCell ref="B92:G92"/>
    <mergeCell ref="B93:G93"/>
    <mergeCell ref="B82:G82"/>
    <mergeCell ref="B83:G83"/>
    <mergeCell ref="B84:G84"/>
    <mergeCell ref="B85:G85"/>
    <mergeCell ref="B86:G86"/>
    <mergeCell ref="B87:G87"/>
  </mergeCells>
  <pageMargins left="0.7" right="0.7" top="0.75" bottom="0.75" header="0.3" footer="0.3"/>
  <pageSetup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CF615-424D-49DB-8003-866254E0ACD6}">
  <sheetPr codeName="Sheet29">
    <tabColor rgb="FFFFFF00"/>
  </sheetPr>
  <dimension ref="B1:I94"/>
  <sheetViews>
    <sheetView topLeftCell="A8"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9" ht="36.75" customHeight="1" thickBot="1">
      <c r="B1" s="534"/>
      <c r="C1" s="535"/>
      <c r="D1" s="535"/>
      <c r="E1" s="535"/>
      <c r="F1" s="535"/>
      <c r="G1" s="536"/>
    </row>
    <row r="2" spans="2:9" ht="14.45" customHeight="1" thickBot="1">
      <c r="B2" s="373" t="s">
        <v>108</v>
      </c>
      <c r="C2" s="374"/>
      <c r="D2" s="374"/>
      <c r="E2" s="374"/>
      <c r="F2" s="375"/>
      <c r="G2" s="409"/>
    </row>
    <row r="3" spans="2:9" ht="14.25" customHeight="1" thickBot="1">
      <c r="B3" s="373" t="s">
        <v>109</v>
      </c>
      <c r="C3" s="374"/>
      <c r="D3" s="374"/>
      <c r="E3" s="374"/>
      <c r="F3" s="375"/>
      <c r="G3" s="410"/>
    </row>
    <row r="4" spans="2:9" ht="14.45" customHeight="1" thickBot="1">
      <c r="B4" s="373" t="s">
        <v>342</v>
      </c>
      <c r="C4" s="374"/>
      <c r="D4" s="374"/>
      <c r="E4" s="374"/>
      <c r="F4" s="375"/>
      <c r="G4" s="410"/>
    </row>
    <row r="5" spans="2:9" ht="40.35" customHeight="1" thickBot="1">
      <c r="B5" s="428" t="s">
        <v>485</v>
      </c>
      <c r="C5" s="429"/>
      <c r="D5" s="429"/>
      <c r="E5" s="429"/>
      <c r="F5" s="430"/>
      <c r="G5" s="411"/>
    </row>
    <row r="6" spans="2:9" ht="14.45" customHeight="1" thickBot="1">
      <c r="B6" s="528" t="s">
        <v>344</v>
      </c>
      <c r="C6" s="529"/>
      <c r="D6" s="529"/>
      <c r="E6" s="529"/>
      <c r="F6" s="529"/>
      <c r="G6" s="530"/>
    </row>
    <row r="7" spans="2:9" ht="14.45" customHeight="1" thickBot="1">
      <c r="B7" s="141" t="s">
        <v>345</v>
      </c>
      <c r="C7" s="497" t="s">
        <v>263</v>
      </c>
      <c r="D7" s="498"/>
      <c r="E7" s="142" t="s">
        <v>447</v>
      </c>
      <c r="F7" s="140" t="s">
        <v>348</v>
      </c>
      <c r="G7" s="499" t="s">
        <v>550</v>
      </c>
    </row>
    <row r="8" spans="2:9" ht="14.25" customHeight="1" thickBot="1">
      <c r="B8" s="521" t="s">
        <v>346</v>
      </c>
      <c r="C8" s="522"/>
      <c r="D8" s="522"/>
      <c r="E8" s="140" t="s">
        <v>347</v>
      </c>
      <c r="F8" s="140" t="s">
        <v>449</v>
      </c>
      <c r="G8" s="500"/>
    </row>
    <row r="9" spans="2:9" ht="180.75" customHeight="1">
      <c r="B9" s="463" t="s">
        <v>264</v>
      </c>
      <c r="C9" s="464"/>
      <c r="D9" s="465"/>
      <c r="E9" s="562"/>
      <c r="F9" s="563"/>
      <c r="G9" s="564"/>
      <c r="H9" s="560"/>
      <c r="I9" s="561"/>
    </row>
    <row r="10" spans="2:9" ht="14.25" customHeight="1">
      <c r="B10" s="3" t="s">
        <v>350</v>
      </c>
      <c r="C10" s="468" t="s">
        <v>351</v>
      </c>
      <c r="D10" s="469"/>
      <c r="E10" s="3" t="s">
        <v>352</v>
      </c>
      <c r="F10" s="3" t="s">
        <v>353</v>
      </c>
      <c r="G10" s="4" t="s">
        <v>354</v>
      </c>
    </row>
    <row r="11" spans="2:9" ht="14.45" customHeight="1">
      <c r="B11" s="431" t="s">
        <v>355</v>
      </c>
      <c r="C11" s="432"/>
      <c r="D11" s="432"/>
      <c r="E11" s="432"/>
      <c r="F11" s="432"/>
      <c r="G11" s="433"/>
    </row>
    <row r="12" spans="2:9" ht="14.25" customHeight="1">
      <c r="B12" s="442" t="s">
        <v>356</v>
      </c>
      <c r="C12" s="443"/>
      <c r="D12" s="5" t="s">
        <v>357</v>
      </c>
      <c r="E12" s="5" t="s">
        <v>358</v>
      </c>
      <c r="F12" s="5" t="s">
        <v>359</v>
      </c>
      <c r="G12" s="6" t="s">
        <v>360</v>
      </c>
      <c r="I12" s="136">
        <v>4.1666666666666664E-2</v>
      </c>
    </row>
    <row r="13" spans="2:9" ht="14.25" customHeight="1">
      <c r="B13" s="479" t="s">
        <v>434</v>
      </c>
      <c r="C13" s="481"/>
      <c r="D13" s="56" t="s">
        <v>435</v>
      </c>
      <c r="E13" s="56">
        <v>3</v>
      </c>
      <c r="F13" s="122">
        <f>G38</f>
        <v>4000000</v>
      </c>
      <c r="G13" s="121">
        <f>F13*E13%</f>
        <v>120000</v>
      </c>
      <c r="I13" s="137" t="s">
        <v>551</v>
      </c>
    </row>
    <row r="14" spans="2:9" ht="14.25" customHeight="1">
      <c r="B14" s="479" t="s">
        <v>451</v>
      </c>
      <c r="C14" s="481"/>
      <c r="D14" s="56" t="s">
        <v>437</v>
      </c>
      <c r="E14" s="56">
        <v>0.25</v>
      </c>
      <c r="F14" s="121">
        <v>80000</v>
      </c>
      <c r="G14" s="120">
        <f>E14*F14</f>
        <v>20000</v>
      </c>
      <c r="I14" s="136">
        <v>8.3333333333333329E-2</v>
      </c>
    </row>
    <row r="15" spans="2:9" ht="14.25" customHeight="1">
      <c r="B15" s="479" t="s">
        <v>487</v>
      </c>
      <c r="C15" s="481"/>
      <c r="D15" s="56" t="s">
        <v>437</v>
      </c>
      <c r="E15" s="56">
        <v>0.4</v>
      </c>
      <c r="F15" s="120">
        <v>80000</v>
      </c>
      <c r="G15" s="120">
        <f t="shared" ref="G15:G18" si="0">E15*F15</f>
        <v>32000</v>
      </c>
      <c r="I15" s="137" t="s">
        <v>552</v>
      </c>
    </row>
    <row r="16" spans="2:9" ht="18.75" customHeight="1">
      <c r="B16" s="479" t="s">
        <v>453</v>
      </c>
      <c r="C16" s="481"/>
      <c r="D16" s="56" t="s">
        <v>437</v>
      </c>
      <c r="E16" s="56">
        <v>0.3</v>
      </c>
      <c r="F16" s="120">
        <v>60000</v>
      </c>
      <c r="G16" s="120">
        <f t="shared" si="0"/>
        <v>18000</v>
      </c>
      <c r="I16" s="136">
        <v>0.125</v>
      </c>
    </row>
    <row r="17" spans="2:9" ht="28.5" customHeight="1">
      <c r="B17" s="479" t="s">
        <v>454</v>
      </c>
      <c r="C17" s="481"/>
      <c r="D17" s="56" t="s">
        <v>437</v>
      </c>
      <c r="E17" s="56">
        <v>0.22</v>
      </c>
      <c r="F17" s="120">
        <v>60000</v>
      </c>
      <c r="G17" s="120">
        <f t="shared" si="0"/>
        <v>13200</v>
      </c>
      <c r="I17" s="137" t="s">
        <v>553</v>
      </c>
    </row>
    <row r="18" spans="2:9" ht="31.5" customHeight="1">
      <c r="B18" s="479" t="s">
        <v>436</v>
      </c>
      <c r="C18" s="481"/>
      <c r="D18" s="56" t="s">
        <v>437</v>
      </c>
      <c r="E18" s="56">
        <v>4</v>
      </c>
      <c r="F18" s="120">
        <v>120000</v>
      </c>
      <c r="G18" s="120">
        <f t="shared" si="0"/>
        <v>480000</v>
      </c>
      <c r="I18" s="136">
        <v>0.16666666666666666</v>
      </c>
    </row>
    <row r="19" spans="2:9" ht="18" customHeight="1">
      <c r="B19" s="439" t="s">
        <v>363</v>
      </c>
      <c r="C19" s="440"/>
      <c r="D19" s="440"/>
      <c r="E19" s="440"/>
      <c r="F19" s="441"/>
      <c r="G19" s="24">
        <f>SUM(G13:G18)</f>
        <v>683200</v>
      </c>
      <c r="I19" s="137" t="s">
        <v>554</v>
      </c>
    </row>
    <row r="20" spans="2:9" ht="26.25" customHeight="1">
      <c r="B20" s="431" t="s">
        <v>364</v>
      </c>
      <c r="C20" s="432"/>
      <c r="D20" s="432"/>
      <c r="E20" s="432"/>
      <c r="F20" s="432"/>
      <c r="G20" s="433"/>
      <c r="I20" s="136">
        <v>0.20833333333333334</v>
      </c>
    </row>
    <row r="21" spans="2:9" ht="18.75" customHeight="1">
      <c r="B21" s="442" t="s">
        <v>356</v>
      </c>
      <c r="C21" s="443"/>
      <c r="D21" s="5" t="s">
        <v>357</v>
      </c>
      <c r="E21" s="5" t="s">
        <v>365</v>
      </c>
      <c r="F21" s="5" t="s">
        <v>359</v>
      </c>
      <c r="G21" s="6" t="s">
        <v>360</v>
      </c>
      <c r="I21" s="137" t="s">
        <v>555</v>
      </c>
    </row>
    <row r="22" spans="2:9" ht="33" customHeight="1">
      <c r="B22" s="445" t="s">
        <v>556</v>
      </c>
      <c r="C22" s="446"/>
      <c r="D22" s="28" t="s">
        <v>306</v>
      </c>
      <c r="E22" s="13">
        <v>48</v>
      </c>
      <c r="F22" s="10">
        <v>65000</v>
      </c>
      <c r="G22" s="24">
        <f>E22*F22</f>
        <v>3120000</v>
      </c>
    </row>
    <row r="23" spans="2:9" ht="30.75" customHeight="1">
      <c r="B23" s="445" t="s">
        <v>557</v>
      </c>
      <c r="C23" s="446"/>
      <c r="D23" s="28" t="s">
        <v>306</v>
      </c>
      <c r="E23" s="13">
        <v>40</v>
      </c>
      <c r="F23" s="10">
        <v>65000</v>
      </c>
      <c r="G23" s="24">
        <f t="shared" ref="G23:G24" si="1">E23*F23</f>
        <v>2600000</v>
      </c>
    </row>
    <row r="24" spans="2:9" ht="26.25" customHeight="1">
      <c r="B24" s="445" t="s">
        <v>558</v>
      </c>
      <c r="C24" s="446"/>
      <c r="D24" s="28" t="s">
        <v>306</v>
      </c>
      <c r="E24" s="13">
        <v>44</v>
      </c>
      <c r="F24" s="10">
        <v>65000</v>
      </c>
      <c r="G24" s="24">
        <f t="shared" si="1"/>
        <v>2860000</v>
      </c>
    </row>
    <row r="25" spans="2:9" ht="26.25" customHeight="1">
      <c r="B25" s="445" t="s">
        <v>559</v>
      </c>
      <c r="C25" s="533"/>
      <c r="D25" s="28" t="s">
        <v>306</v>
      </c>
      <c r="E25" s="13">
        <v>5</v>
      </c>
      <c r="F25" s="10">
        <v>65000</v>
      </c>
      <c r="G25" s="24">
        <f>E25*F25</f>
        <v>325000</v>
      </c>
    </row>
    <row r="26" spans="2:9" ht="55.5" customHeight="1">
      <c r="B26" s="445" t="s">
        <v>508</v>
      </c>
      <c r="C26" s="446"/>
      <c r="D26" s="28" t="s">
        <v>205</v>
      </c>
      <c r="E26" s="13">
        <v>8</v>
      </c>
      <c r="F26" s="10">
        <v>120000</v>
      </c>
      <c r="G26" s="24">
        <f t="shared" ref="G26" si="2">E26*F26</f>
        <v>960000</v>
      </c>
    </row>
    <row r="27" spans="2:9" ht="29.25" customHeight="1">
      <c r="B27" s="445" t="s">
        <v>509</v>
      </c>
      <c r="C27" s="533"/>
      <c r="D27" s="28" t="s">
        <v>205</v>
      </c>
      <c r="E27" s="13">
        <v>40</v>
      </c>
      <c r="F27" s="10">
        <v>3300</v>
      </c>
      <c r="G27" s="24">
        <f t="shared" ref="G27:G29" si="3">E27*F27</f>
        <v>132000</v>
      </c>
    </row>
    <row r="28" spans="2:9" ht="31.5" customHeight="1">
      <c r="B28" s="445" t="s">
        <v>510</v>
      </c>
      <c r="C28" s="533"/>
      <c r="D28" s="28" t="s">
        <v>205</v>
      </c>
      <c r="E28" s="13">
        <v>32</v>
      </c>
      <c r="F28" s="10">
        <v>2500</v>
      </c>
      <c r="G28" s="24">
        <f t="shared" si="3"/>
        <v>80000</v>
      </c>
    </row>
    <row r="29" spans="2:9" ht="14.25" customHeight="1">
      <c r="B29" s="445" t="s">
        <v>492</v>
      </c>
      <c r="C29" s="446"/>
      <c r="D29" s="8">
        <v>32</v>
      </c>
      <c r="E29" s="9">
        <v>0.01</v>
      </c>
      <c r="F29" s="10">
        <f>SUM(G22:G28)</f>
        <v>10077000</v>
      </c>
      <c r="G29" s="24">
        <f t="shared" si="3"/>
        <v>100770</v>
      </c>
    </row>
    <row r="30" spans="2:9" ht="14.45" customHeight="1">
      <c r="B30" s="439" t="s">
        <v>363</v>
      </c>
      <c r="C30" s="440"/>
      <c r="D30" s="440"/>
      <c r="E30" s="440"/>
      <c r="F30" s="450"/>
      <c r="G30" s="24">
        <f>SUM(G22:G29)</f>
        <v>10177770</v>
      </c>
    </row>
    <row r="31" spans="2:9" ht="14.45" customHeight="1">
      <c r="B31" s="431" t="s">
        <v>370</v>
      </c>
      <c r="C31" s="432"/>
      <c r="D31" s="432"/>
      <c r="E31" s="432"/>
      <c r="F31" s="432"/>
      <c r="G31" s="433"/>
    </row>
    <row r="32" spans="2:9" ht="14.25" customHeight="1">
      <c r="B32" s="442" t="s">
        <v>356</v>
      </c>
      <c r="C32" s="443"/>
      <c r="D32" s="5" t="s">
        <v>357</v>
      </c>
      <c r="E32" s="5" t="s">
        <v>358</v>
      </c>
      <c r="F32" s="5" t="s">
        <v>359</v>
      </c>
      <c r="G32" s="6" t="s">
        <v>360</v>
      </c>
    </row>
    <row r="33" spans="2:7" ht="25.5" customHeight="1">
      <c r="B33" s="445"/>
      <c r="C33" s="446"/>
      <c r="D33" s="28"/>
      <c r="E33" s="13"/>
      <c r="F33" s="10"/>
      <c r="G33" s="24"/>
    </row>
    <row r="34" spans="2:7">
      <c r="B34" s="439" t="s">
        <v>363</v>
      </c>
      <c r="C34" s="440"/>
      <c r="D34" s="440"/>
      <c r="E34" s="440"/>
      <c r="F34" s="441"/>
      <c r="G34" s="24">
        <f>G33</f>
        <v>0</v>
      </c>
    </row>
    <row r="35" spans="2:7">
      <c r="B35" s="431" t="s">
        <v>373</v>
      </c>
      <c r="C35" s="432"/>
      <c r="D35" s="432"/>
      <c r="E35" s="432"/>
      <c r="F35" s="432"/>
      <c r="G35" s="433"/>
    </row>
    <row r="36" spans="2:7">
      <c r="B36" s="442" t="s">
        <v>374</v>
      </c>
      <c r="C36" s="443"/>
      <c r="D36" s="442" t="s">
        <v>398</v>
      </c>
      <c r="E36" s="443"/>
      <c r="F36" s="5" t="s">
        <v>376</v>
      </c>
      <c r="G36" s="6" t="s">
        <v>377</v>
      </c>
    </row>
    <row r="37" spans="2:7">
      <c r="B37" s="445" t="s">
        <v>493</v>
      </c>
      <c r="C37" s="446"/>
      <c r="D37" s="447">
        <v>250000</v>
      </c>
      <c r="E37" s="448"/>
      <c r="F37" s="13">
        <v>16</v>
      </c>
      <c r="G37" s="24">
        <f>D37*F37</f>
        <v>4000000</v>
      </c>
    </row>
    <row r="38" spans="2:7">
      <c r="B38" s="439" t="s">
        <v>168</v>
      </c>
      <c r="C38" s="440"/>
      <c r="D38" s="440"/>
      <c r="E38" s="440"/>
      <c r="F38" s="441"/>
      <c r="G38" s="24">
        <f>G37</f>
        <v>4000000</v>
      </c>
    </row>
    <row r="39" spans="2:7">
      <c r="B39" s="484" t="s">
        <v>380</v>
      </c>
      <c r="C39" s="485"/>
      <c r="D39" s="485"/>
      <c r="E39" s="485"/>
      <c r="F39" s="486"/>
      <c r="G39" s="27">
        <f>G19+G30+G34+G38</f>
        <v>14860970</v>
      </c>
    </row>
    <row r="40" spans="2:7">
      <c r="B40" s="431" t="s">
        <v>381</v>
      </c>
      <c r="C40" s="432"/>
      <c r="D40" s="432"/>
      <c r="E40" s="432"/>
      <c r="F40" s="432"/>
      <c r="G40" s="433"/>
    </row>
    <row r="41" spans="2:7">
      <c r="B41" s="434"/>
      <c r="C41" s="435"/>
      <c r="D41" s="435"/>
      <c r="E41" s="435"/>
      <c r="F41" s="435"/>
      <c r="G41" s="436"/>
    </row>
    <row r="42" spans="2:7">
      <c r="B42" s="431" t="s">
        <v>382</v>
      </c>
      <c r="C42" s="432"/>
      <c r="D42" s="432"/>
      <c r="E42" s="432"/>
      <c r="F42" s="432"/>
      <c r="G42" s="433"/>
    </row>
    <row r="43" spans="2:7" ht="13.5" thickBot="1">
      <c r="B43" s="479"/>
      <c r="C43" s="480"/>
      <c r="D43" s="480"/>
      <c r="E43" s="480"/>
      <c r="F43" s="480"/>
      <c r="G43" s="481"/>
    </row>
    <row r="44" spans="2:7" ht="12.75" customHeight="1" thickBot="1">
      <c r="B44" s="412"/>
      <c r="C44" s="413"/>
      <c r="D44" s="414"/>
      <c r="E44" s="415"/>
      <c r="F44" s="416"/>
      <c r="G44" s="417"/>
    </row>
    <row r="45" spans="2:7" ht="13.5" thickBot="1">
      <c r="B45" s="424" t="s">
        <v>383</v>
      </c>
      <c r="C45" s="425"/>
      <c r="D45" s="425"/>
      <c r="E45" s="418"/>
      <c r="F45" s="419"/>
      <c r="G45" s="420"/>
    </row>
    <row r="46" spans="2:7" ht="21" customHeight="1" thickBot="1">
      <c r="B46" s="426" t="s">
        <v>384</v>
      </c>
      <c r="C46" s="427"/>
      <c r="D46" s="427"/>
      <c r="E46" s="418"/>
      <c r="F46" s="419"/>
      <c r="G46" s="420"/>
    </row>
    <row r="47" spans="2:7" ht="12.75" customHeight="1" thickBot="1">
      <c r="B47" s="55"/>
      <c r="C47" s="55"/>
      <c r="D47" s="55"/>
      <c r="E47" s="421"/>
      <c r="F47" s="422"/>
      <c r="G47" s="423"/>
    </row>
    <row r="49" spans="2:7" ht="12.75" customHeight="1">
      <c r="B49" s="101" t="s">
        <v>471</v>
      </c>
      <c r="C49" s="99" t="s">
        <v>543</v>
      </c>
      <c r="D49" s="102">
        <v>1022112.6</v>
      </c>
    </row>
    <row r="50" spans="2:7" ht="45" customHeight="1" thickBot="1">
      <c r="B50" s="103"/>
    </row>
    <row r="51" spans="2:7" ht="90.75" thickBot="1">
      <c r="B51" s="104" t="s">
        <v>511</v>
      </c>
    </row>
    <row r="52" spans="2:7" ht="12.75" customHeight="1">
      <c r="B52" s="103"/>
    </row>
    <row r="53" spans="2:7" ht="22.5" customHeight="1">
      <c r="B53" s="103"/>
    </row>
    <row r="54" spans="2:7">
      <c r="B54" s="511" t="s">
        <v>462</v>
      </c>
      <c r="C54" s="511" t="s">
        <v>463</v>
      </c>
      <c r="D54" s="511" t="s">
        <v>464</v>
      </c>
      <c r="E54" s="513" t="s">
        <v>465</v>
      </c>
      <c r="F54" s="105" t="s">
        <v>466</v>
      </c>
      <c r="G54" s="105" t="s">
        <v>466</v>
      </c>
    </row>
    <row r="55" spans="2:7" ht="12.75" customHeight="1" thickBot="1">
      <c r="B55" s="512"/>
      <c r="C55" s="512"/>
      <c r="D55" s="512"/>
      <c r="E55" s="514"/>
      <c r="F55" s="106" t="s">
        <v>467</v>
      </c>
      <c r="G55" s="106" t="s">
        <v>468</v>
      </c>
    </row>
    <row r="56" spans="2:7">
      <c r="B56" s="101">
        <v>1</v>
      </c>
      <c r="C56" s="107"/>
      <c r="D56" s="501" t="s">
        <v>469</v>
      </c>
      <c r="E56" s="501"/>
      <c r="F56" s="107"/>
      <c r="G56" s="107"/>
    </row>
    <row r="57" spans="2:7" ht="12.75" customHeight="1" thickBot="1">
      <c r="B57" s="108" t="s">
        <v>512</v>
      </c>
      <c r="C57" s="109" t="s">
        <v>471</v>
      </c>
      <c r="D57" s="98" t="s">
        <v>513</v>
      </c>
      <c r="E57" s="110">
        <v>1</v>
      </c>
      <c r="F57" s="111">
        <v>745973.35</v>
      </c>
      <c r="G57" s="111">
        <v>745973.35</v>
      </c>
    </row>
    <row r="58" spans="2:7">
      <c r="B58" s="107"/>
      <c r="C58" s="107"/>
      <c r="D58" s="107"/>
      <c r="E58" s="501" t="s">
        <v>473</v>
      </c>
      <c r="F58" s="501"/>
      <c r="G58" s="112">
        <v>745973.35</v>
      </c>
    </row>
    <row r="59" spans="2:7">
      <c r="B59" s="101">
        <v>2</v>
      </c>
      <c r="C59" s="107"/>
      <c r="D59" s="502" t="s">
        <v>474</v>
      </c>
      <c r="E59" s="502"/>
      <c r="F59" s="107"/>
      <c r="G59" s="107"/>
    </row>
    <row r="60" spans="2:7" ht="22.5" customHeight="1">
      <c r="B60" s="108" t="s">
        <v>475</v>
      </c>
      <c r="C60" s="109" t="s">
        <v>476</v>
      </c>
      <c r="D60" s="98" t="s">
        <v>477</v>
      </c>
      <c r="E60" s="113">
        <v>8.98</v>
      </c>
      <c r="F60" s="114">
        <v>20839.29</v>
      </c>
      <c r="G60" s="114">
        <v>187136.82</v>
      </c>
    </row>
    <row r="61" spans="2:7" ht="12.75" customHeight="1" thickBot="1">
      <c r="B61" s="108" t="s">
        <v>478</v>
      </c>
      <c r="C61" s="109" t="s">
        <v>476</v>
      </c>
      <c r="D61" s="98" t="s">
        <v>479</v>
      </c>
      <c r="E61" s="110">
        <v>4.49</v>
      </c>
      <c r="F61" s="111">
        <v>15358.8</v>
      </c>
      <c r="G61" s="111">
        <v>68961.009999999995</v>
      </c>
    </row>
    <row r="62" spans="2:7" ht="12.75" customHeight="1">
      <c r="B62" s="107"/>
      <c r="C62" s="107"/>
      <c r="D62" s="107"/>
      <c r="E62" s="501" t="s">
        <v>481</v>
      </c>
      <c r="F62" s="501"/>
      <c r="G62" s="112">
        <v>256097.83</v>
      </c>
    </row>
    <row r="63" spans="2:7" ht="12.75" customHeight="1">
      <c r="B63" s="101">
        <v>3</v>
      </c>
      <c r="C63" s="107"/>
      <c r="D63" s="502" t="s">
        <v>482</v>
      </c>
      <c r="E63" s="502"/>
      <c r="F63" s="107"/>
      <c r="G63" s="107"/>
    </row>
    <row r="64" spans="2:7" ht="12.75" customHeight="1" thickBot="1">
      <c r="B64" s="115"/>
      <c r="C64" s="116" t="s">
        <v>85</v>
      </c>
      <c r="D64" s="100" t="s">
        <v>482</v>
      </c>
      <c r="E64" s="117">
        <v>2</v>
      </c>
      <c r="F64" s="118">
        <v>1002071.18</v>
      </c>
      <c r="G64" s="118">
        <v>20041.419999999998</v>
      </c>
    </row>
    <row r="65" spans="2:7" ht="21" customHeight="1" thickBot="1">
      <c r="B65" s="503" t="s">
        <v>514</v>
      </c>
      <c r="C65" s="504"/>
      <c r="D65" s="505"/>
      <c r="E65" s="506" t="s">
        <v>484</v>
      </c>
      <c r="F65" s="507"/>
      <c r="G65" s="119">
        <v>1022112.6</v>
      </c>
    </row>
    <row r="67" spans="2:7" ht="43.5" customHeight="1"/>
    <row r="68" spans="2:7" ht="19.5" thickBot="1">
      <c r="B68" s="97" t="s">
        <v>515</v>
      </c>
    </row>
    <row r="69" spans="2:7" ht="45" customHeight="1">
      <c r="B69" s="541" t="s">
        <v>516</v>
      </c>
      <c r="C69" s="542"/>
      <c r="D69" s="542"/>
      <c r="E69" s="542"/>
      <c r="F69" s="542"/>
      <c r="G69" s="543"/>
    </row>
    <row r="70" spans="2:7">
      <c r="B70" s="550"/>
      <c r="C70" s="551"/>
      <c r="D70" s="551"/>
      <c r="E70" s="551"/>
      <c r="F70" s="551"/>
      <c r="G70" s="552"/>
    </row>
    <row r="71" spans="2:7">
      <c r="B71" s="544" t="s">
        <v>517</v>
      </c>
      <c r="C71" s="545"/>
      <c r="D71" s="545"/>
      <c r="E71" s="545"/>
      <c r="F71" s="545"/>
      <c r="G71" s="546"/>
    </row>
    <row r="72" spans="2:7" ht="22.5" customHeight="1">
      <c r="B72" s="547" t="s">
        <v>518</v>
      </c>
      <c r="C72" s="548"/>
      <c r="D72" s="548"/>
      <c r="E72" s="548"/>
      <c r="F72" s="548"/>
      <c r="G72" s="549"/>
    </row>
    <row r="73" spans="2:7">
      <c r="B73" s="550"/>
      <c r="C73" s="551"/>
      <c r="D73" s="551"/>
      <c r="E73" s="551"/>
      <c r="F73" s="551"/>
      <c r="G73" s="552"/>
    </row>
    <row r="74" spans="2:7">
      <c r="B74" s="544" t="s">
        <v>519</v>
      </c>
      <c r="C74" s="545"/>
      <c r="D74" s="545"/>
      <c r="E74" s="545"/>
      <c r="F74" s="545"/>
      <c r="G74" s="546"/>
    </row>
    <row r="75" spans="2:7">
      <c r="B75" s="553" t="s">
        <v>520</v>
      </c>
      <c r="C75" s="554"/>
      <c r="D75" s="554"/>
      <c r="E75" s="554"/>
      <c r="F75" s="554"/>
      <c r="G75" s="555"/>
    </row>
    <row r="76" spans="2:7">
      <c r="B76" s="550"/>
      <c r="C76" s="551"/>
      <c r="D76" s="551"/>
      <c r="E76" s="551"/>
      <c r="F76" s="551"/>
      <c r="G76" s="552"/>
    </row>
    <row r="77" spans="2:7">
      <c r="B77" s="544" t="s">
        <v>521</v>
      </c>
      <c r="C77" s="545"/>
      <c r="D77" s="545"/>
      <c r="E77" s="545"/>
      <c r="F77" s="545"/>
      <c r="G77" s="546"/>
    </row>
    <row r="78" spans="2:7">
      <c r="B78" s="547" t="s">
        <v>522</v>
      </c>
      <c r="C78" s="548"/>
      <c r="D78" s="548"/>
      <c r="E78" s="548"/>
      <c r="F78" s="548"/>
      <c r="G78" s="549"/>
    </row>
    <row r="79" spans="2:7" ht="22.5" customHeight="1">
      <c r="B79" s="550"/>
      <c r="C79" s="551"/>
      <c r="D79" s="551"/>
      <c r="E79" s="551"/>
      <c r="F79" s="551"/>
      <c r="G79" s="552"/>
    </row>
    <row r="80" spans="2:7">
      <c r="B80" s="544" t="s">
        <v>523</v>
      </c>
      <c r="C80" s="545"/>
      <c r="D80" s="545"/>
      <c r="E80" s="545"/>
      <c r="F80" s="545"/>
      <c r="G80" s="546"/>
    </row>
    <row r="81" spans="2:7">
      <c r="B81" s="544" t="s">
        <v>524</v>
      </c>
      <c r="C81" s="545"/>
      <c r="D81" s="545"/>
      <c r="E81" s="545"/>
      <c r="F81" s="545"/>
      <c r="G81" s="546"/>
    </row>
    <row r="82" spans="2:7">
      <c r="B82" s="547" t="s">
        <v>525</v>
      </c>
      <c r="C82" s="548"/>
      <c r="D82" s="548"/>
      <c r="E82" s="548"/>
      <c r="F82" s="548"/>
      <c r="G82" s="549"/>
    </row>
    <row r="83" spans="2:7">
      <c r="B83" s="544" t="s">
        <v>526</v>
      </c>
      <c r="C83" s="545"/>
      <c r="D83" s="545"/>
      <c r="E83" s="545"/>
      <c r="F83" s="545"/>
      <c r="G83" s="546"/>
    </row>
    <row r="84" spans="2:7">
      <c r="B84" s="544" t="s">
        <v>527</v>
      </c>
      <c r="C84" s="545"/>
      <c r="D84" s="545"/>
      <c r="E84" s="545"/>
      <c r="F84" s="545"/>
      <c r="G84" s="546"/>
    </row>
    <row r="85" spans="2:7">
      <c r="B85" s="547" t="s">
        <v>528</v>
      </c>
      <c r="C85" s="548"/>
      <c r="D85" s="548"/>
      <c r="E85" s="548"/>
      <c r="F85" s="548"/>
      <c r="G85" s="549"/>
    </row>
    <row r="86" spans="2:7">
      <c r="B86" s="544" t="s">
        <v>529</v>
      </c>
      <c r="C86" s="545"/>
      <c r="D86" s="545"/>
      <c r="E86" s="545"/>
      <c r="F86" s="545"/>
      <c r="G86" s="546"/>
    </row>
    <row r="87" spans="2:7">
      <c r="B87" s="547" t="s">
        <v>530</v>
      </c>
      <c r="C87" s="548"/>
      <c r="D87" s="548"/>
      <c r="E87" s="548"/>
      <c r="F87" s="548"/>
      <c r="G87" s="549"/>
    </row>
    <row r="88" spans="2:7" ht="33.75" customHeight="1">
      <c r="B88" s="550"/>
      <c r="C88" s="551"/>
      <c r="D88" s="551"/>
      <c r="E88" s="551"/>
      <c r="F88" s="551"/>
      <c r="G88" s="552"/>
    </row>
    <row r="89" spans="2:7">
      <c r="B89" s="544" t="s">
        <v>531</v>
      </c>
      <c r="C89" s="545"/>
      <c r="D89" s="545"/>
      <c r="E89" s="545"/>
      <c r="F89" s="545"/>
      <c r="G89" s="546"/>
    </row>
    <row r="90" spans="2:7">
      <c r="B90" s="547" t="s">
        <v>532</v>
      </c>
      <c r="C90" s="548"/>
      <c r="D90" s="548"/>
      <c r="E90" s="548"/>
      <c r="F90" s="548"/>
      <c r="G90" s="549"/>
    </row>
    <row r="91" spans="2:7">
      <c r="B91" s="550"/>
      <c r="C91" s="551"/>
      <c r="D91" s="551"/>
      <c r="E91" s="551"/>
      <c r="F91" s="551"/>
      <c r="G91" s="552"/>
    </row>
    <row r="92" spans="2:7">
      <c r="B92" s="550"/>
      <c r="C92" s="551"/>
      <c r="D92" s="551"/>
      <c r="E92" s="551"/>
      <c r="F92" s="551"/>
      <c r="G92" s="552"/>
    </row>
    <row r="93" spans="2:7">
      <c r="B93" s="544" t="s">
        <v>533</v>
      </c>
      <c r="C93" s="545"/>
      <c r="D93" s="545"/>
      <c r="E93" s="545"/>
      <c r="F93" s="545"/>
      <c r="G93" s="546"/>
    </row>
    <row r="94" spans="2:7" ht="13.5" thickBot="1">
      <c r="B94" s="556" t="s">
        <v>534</v>
      </c>
      <c r="C94" s="557"/>
      <c r="D94" s="557"/>
      <c r="E94" s="557"/>
      <c r="F94" s="557"/>
      <c r="G94" s="558"/>
    </row>
  </sheetData>
  <mergeCells count="90">
    <mergeCell ref="B6:G6"/>
    <mergeCell ref="B8:D8"/>
    <mergeCell ref="B9:D9"/>
    <mergeCell ref="B1:G1"/>
    <mergeCell ref="B2:F2"/>
    <mergeCell ref="G2:G5"/>
    <mergeCell ref="B3:F3"/>
    <mergeCell ref="B4:F4"/>
    <mergeCell ref="B5:F5"/>
    <mergeCell ref="B31:G31"/>
    <mergeCell ref="B22:C22"/>
    <mergeCell ref="B23:C23"/>
    <mergeCell ref="B24:C24"/>
    <mergeCell ref="B16:C16"/>
    <mergeCell ref="B17:C17"/>
    <mergeCell ref="B18:C18"/>
    <mergeCell ref="B19:F19"/>
    <mergeCell ref="B20:G20"/>
    <mergeCell ref="B21:C21"/>
    <mergeCell ref="B26:C26"/>
    <mergeCell ref="B27:C27"/>
    <mergeCell ref="B28:C28"/>
    <mergeCell ref="B29:C29"/>
    <mergeCell ref="B30:F30"/>
    <mergeCell ref="B42:G42"/>
    <mergeCell ref="B43:G43"/>
    <mergeCell ref="B44:D44"/>
    <mergeCell ref="B41:G41"/>
    <mergeCell ref="B32:C32"/>
    <mergeCell ref="B33:C33"/>
    <mergeCell ref="B34:F34"/>
    <mergeCell ref="B35:G35"/>
    <mergeCell ref="B36:C36"/>
    <mergeCell ref="D36:E36"/>
    <mergeCell ref="B37:C37"/>
    <mergeCell ref="D37:E37"/>
    <mergeCell ref="B38:F38"/>
    <mergeCell ref="B39:F39"/>
    <mergeCell ref="B40:G40"/>
    <mergeCell ref="B54:B55"/>
    <mergeCell ref="C54:C55"/>
    <mergeCell ref="D54:D55"/>
    <mergeCell ref="E54:E55"/>
    <mergeCell ref="E44:G47"/>
    <mergeCell ref="B45:D45"/>
    <mergeCell ref="B46:D46"/>
    <mergeCell ref="B74:G74"/>
    <mergeCell ref="D56:E56"/>
    <mergeCell ref="E58:F58"/>
    <mergeCell ref="D59:E59"/>
    <mergeCell ref="E62:F62"/>
    <mergeCell ref="D63:E63"/>
    <mergeCell ref="B65:D65"/>
    <mergeCell ref="E65:F65"/>
    <mergeCell ref="B69:G69"/>
    <mergeCell ref="B70:G70"/>
    <mergeCell ref="B71:G71"/>
    <mergeCell ref="B72:G72"/>
    <mergeCell ref="B73:G73"/>
    <mergeCell ref="B86:G86"/>
    <mergeCell ref="B75:G75"/>
    <mergeCell ref="B76:G76"/>
    <mergeCell ref="B77:G77"/>
    <mergeCell ref="B78:G78"/>
    <mergeCell ref="B79:G79"/>
    <mergeCell ref="B80:G80"/>
    <mergeCell ref="B81:G81"/>
    <mergeCell ref="B82:G82"/>
    <mergeCell ref="B83:G83"/>
    <mergeCell ref="B84:G84"/>
    <mergeCell ref="B85:G85"/>
    <mergeCell ref="B93:G93"/>
    <mergeCell ref="B94:G94"/>
    <mergeCell ref="B87:G87"/>
    <mergeCell ref="B88:G88"/>
    <mergeCell ref="B89:G89"/>
    <mergeCell ref="B90:G90"/>
    <mergeCell ref="B91:G91"/>
    <mergeCell ref="B92:G92"/>
    <mergeCell ref="H9:I9"/>
    <mergeCell ref="E9:G9"/>
    <mergeCell ref="C7:D7"/>
    <mergeCell ref="G7:G8"/>
    <mergeCell ref="B25:C25"/>
    <mergeCell ref="B13:C13"/>
    <mergeCell ref="B14:C14"/>
    <mergeCell ref="B15:C15"/>
    <mergeCell ref="C10:D10"/>
    <mergeCell ref="B11:G11"/>
    <mergeCell ref="B12:C12"/>
  </mergeCells>
  <pageMargins left="0.7" right="0.7" top="0.75" bottom="0.75" header="0.3" footer="0.3"/>
  <pageSetup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62169-BC5F-4A88-A0EA-4061758405BF}">
  <sheetPr codeName="Sheet30">
    <tabColor rgb="FFFFFF00"/>
  </sheetPr>
  <dimension ref="B1:G90"/>
  <sheetViews>
    <sheetView topLeftCell="A25"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36.75" customHeight="1" thickBot="1">
      <c r="B1" s="534"/>
      <c r="C1" s="535"/>
      <c r="D1" s="535"/>
      <c r="E1" s="535"/>
      <c r="F1" s="535"/>
      <c r="G1" s="536"/>
    </row>
    <row r="2" spans="2:7" ht="14.45" customHeight="1" thickBot="1">
      <c r="B2" s="373" t="s">
        <v>108</v>
      </c>
      <c r="C2" s="374"/>
      <c r="D2" s="374"/>
      <c r="E2" s="374"/>
      <c r="F2" s="375"/>
      <c r="G2" s="409"/>
    </row>
    <row r="3" spans="2:7" ht="14.25" customHeight="1" thickBot="1">
      <c r="B3" s="373" t="s">
        <v>109</v>
      </c>
      <c r="C3" s="374"/>
      <c r="D3" s="374"/>
      <c r="E3" s="374"/>
      <c r="F3" s="375"/>
      <c r="G3" s="410"/>
    </row>
    <row r="4" spans="2:7" ht="14.45" customHeight="1" thickBot="1">
      <c r="B4" s="373" t="s">
        <v>342</v>
      </c>
      <c r="C4" s="374"/>
      <c r="D4" s="374"/>
      <c r="E4" s="374"/>
      <c r="F4" s="375"/>
      <c r="G4" s="410"/>
    </row>
    <row r="5" spans="2:7" ht="40.35" customHeight="1" thickBot="1">
      <c r="B5" s="428" t="s">
        <v>485</v>
      </c>
      <c r="C5" s="429"/>
      <c r="D5" s="429"/>
      <c r="E5" s="429"/>
      <c r="F5" s="430"/>
      <c r="G5" s="411"/>
    </row>
    <row r="6" spans="2:7" ht="14.45" customHeight="1" thickBot="1">
      <c r="B6" s="528" t="s">
        <v>344</v>
      </c>
      <c r="C6" s="529"/>
      <c r="D6" s="529"/>
      <c r="E6" s="529"/>
      <c r="F6" s="529"/>
      <c r="G6" s="530"/>
    </row>
    <row r="7" spans="2:7" ht="14.45" customHeight="1" thickBot="1">
      <c r="B7" s="141" t="s">
        <v>345</v>
      </c>
      <c r="C7" s="497" t="s">
        <v>265</v>
      </c>
      <c r="D7" s="498"/>
      <c r="E7" s="142" t="s">
        <v>447</v>
      </c>
      <c r="F7" s="140" t="s">
        <v>348</v>
      </c>
      <c r="G7" s="499" t="s">
        <v>560</v>
      </c>
    </row>
    <row r="8" spans="2:7" ht="14.25" customHeight="1" thickBot="1">
      <c r="B8" s="521" t="s">
        <v>346</v>
      </c>
      <c r="C8" s="522"/>
      <c r="D8" s="522"/>
      <c r="E8" s="140" t="s">
        <v>347</v>
      </c>
      <c r="F8" s="140" t="s">
        <v>449</v>
      </c>
      <c r="G8" s="500"/>
    </row>
    <row r="9" spans="2:7" ht="180.75" customHeight="1">
      <c r="B9" s="463" t="s">
        <v>266</v>
      </c>
      <c r="C9" s="464"/>
      <c r="D9" s="465"/>
      <c r="E9" s="559"/>
      <c r="F9" s="538"/>
      <c r="G9" s="539"/>
    </row>
    <row r="10" spans="2:7" ht="14.25" customHeight="1">
      <c r="B10" s="3" t="s">
        <v>350</v>
      </c>
      <c r="C10" s="468" t="s">
        <v>351</v>
      </c>
      <c r="D10" s="469"/>
      <c r="E10" s="3" t="s">
        <v>352</v>
      </c>
      <c r="F10" s="3" t="s">
        <v>353</v>
      </c>
      <c r="G10" s="4" t="s">
        <v>354</v>
      </c>
    </row>
    <row r="11" spans="2:7" ht="14.45" customHeight="1">
      <c r="B11" s="431" t="s">
        <v>355</v>
      </c>
      <c r="C11" s="432"/>
      <c r="D11" s="432"/>
      <c r="E11" s="432"/>
      <c r="F11" s="432"/>
      <c r="G11" s="433"/>
    </row>
    <row r="12" spans="2:7" ht="14.25" customHeight="1">
      <c r="B12" s="442" t="s">
        <v>356</v>
      </c>
      <c r="C12" s="443"/>
      <c r="D12" s="5" t="s">
        <v>357</v>
      </c>
      <c r="E12" s="5" t="s">
        <v>358</v>
      </c>
      <c r="F12" s="5" t="s">
        <v>359</v>
      </c>
      <c r="G12" s="6" t="s">
        <v>360</v>
      </c>
    </row>
    <row r="13" spans="2:7" ht="14.25" customHeight="1">
      <c r="B13" s="479" t="s">
        <v>434</v>
      </c>
      <c r="C13" s="481"/>
      <c r="D13" s="56" t="s">
        <v>435</v>
      </c>
      <c r="E13" s="56">
        <v>3</v>
      </c>
      <c r="F13" s="122">
        <f>G34</f>
        <v>750000</v>
      </c>
      <c r="G13" s="121">
        <f>F13*E13%</f>
        <v>22500</v>
      </c>
    </row>
    <row r="14" spans="2:7" ht="14.25" customHeight="1">
      <c r="B14" s="479" t="s">
        <v>451</v>
      </c>
      <c r="C14" s="481"/>
      <c r="D14" s="56" t="s">
        <v>437</v>
      </c>
      <c r="E14" s="56">
        <v>0.13</v>
      </c>
      <c r="F14" s="121">
        <v>80000</v>
      </c>
      <c r="G14" s="120">
        <f>E14*F14</f>
        <v>10400</v>
      </c>
    </row>
    <row r="15" spans="2:7" ht="14.25" customHeight="1">
      <c r="B15" s="479" t="s">
        <v>487</v>
      </c>
      <c r="C15" s="481"/>
      <c r="D15" s="56" t="s">
        <v>437</v>
      </c>
      <c r="E15" s="56">
        <v>0.2</v>
      </c>
      <c r="F15" s="120">
        <v>80000</v>
      </c>
      <c r="G15" s="120">
        <f t="shared" ref="G15:G18" si="0">E15*F15</f>
        <v>16000</v>
      </c>
    </row>
    <row r="16" spans="2:7" ht="18.75" customHeight="1">
      <c r="B16" s="479" t="s">
        <v>453</v>
      </c>
      <c r="C16" s="481"/>
      <c r="D16" s="56" t="s">
        <v>437</v>
      </c>
      <c r="E16" s="56">
        <v>0.15</v>
      </c>
      <c r="F16" s="120">
        <v>60000</v>
      </c>
      <c r="G16" s="120">
        <f t="shared" si="0"/>
        <v>9000</v>
      </c>
    </row>
    <row r="17" spans="2:7" ht="15" customHeight="1">
      <c r="B17" s="479" t="s">
        <v>454</v>
      </c>
      <c r="C17" s="481"/>
      <c r="D17" s="56" t="s">
        <v>437</v>
      </c>
      <c r="E17" s="56">
        <v>0.11</v>
      </c>
      <c r="F17" s="120">
        <v>60000</v>
      </c>
      <c r="G17" s="120">
        <f t="shared" si="0"/>
        <v>6600</v>
      </c>
    </row>
    <row r="18" spans="2:7" ht="17.25" customHeight="1">
      <c r="B18" s="479" t="s">
        <v>436</v>
      </c>
      <c r="C18" s="481"/>
      <c r="D18" s="56" t="s">
        <v>437</v>
      </c>
      <c r="E18" s="56">
        <v>2</v>
      </c>
      <c r="F18" s="120">
        <v>120000</v>
      </c>
      <c r="G18" s="120">
        <f t="shared" si="0"/>
        <v>240000</v>
      </c>
    </row>
    <row r="19" spans="2:7" ht="18" customHeight="1">
      <c r="B19" s="439" t="s">
        <v>363</v>
      </c>
      <c r="C19" s="440"/>
      <c r="D19" s="440"/>
      <c r="E19" s="440"/>
      <c r="F19" s="441"/>
      <c r="G19" s="24">
        <f>SUM(G13:G18)</f>
        <v>304500</v>
      </c>
    </row>
    <row r="20" spans="2:7" ht="26.25" customHeight="1">
      <c r="B20" s="431" t="s">
        <v>364</v>
      </c>
      <c r="C20" s="432"/>
      <c r="D20" s="432"/>
      <c r="E20" s="432"/>
      <c r="F20" s="432"/>
      <c r="G20" s="433"/>
    </row>
    <row r="21" spans="2:7" ht="18.75" customHeight="1">
      <c r="B21" s="442" t="s">
        <v>356</v>
      </c>
      <c r="C21" s="443"/>
      <c r="D21" s="5" t="s">
        <v>357</v>
      </c>
      <c r="E21" s="5" t="s">
        <v>365</v>
      </c>
      <c r="F21" s="5" t="s">
        <v>359</v>
      </c>
      <c r="G21" s="6" t="s">
        <v>360</v>
      </c>
    </row>
    <row r="22" spans="2:7" ht="45.75" customHeight="1">
      <c r="B22" s="445" t="s">
        <v>561</v>
      </c>
      <c r="C22" s="446"/>
      <c r="D22" s="28" t="s">
        <v>306</v>
      </c>
      <c r="E22" s="13">
        <v>735</v>
      </c>
      <c r="F22" s="10">
        <v>25000</v>
      </c>
      <c r="G22" s="24">
        <f>E22*F22</f>
        <v>18375000</v>
      </c>
    </row>
    <row r="23" spans="2:7" ht="55.5" customHeight="1">
      <c r="B23" s="445" t="s">
        <v>562</v>
      </c>
      <c r="C23" s="446"/>
      <c r="D23" s="28" t="s">
        <v>205</v>
      </c>
      <c r="E23" s="13">
        <v>16</v>
      </c>
      <c r="F23" s="10">
        <v>600000</v>
      </c>
      <c r="G23" s="24">
        <f t="shared" ref="G23:G25" si="1">E23*F23</f>
        <v>9600000</v>
      </c>
    </row>
    <row r="24" spans="2:7" ht="31.5" customHeight="1">
      <c r="B24" s="445" t="s">
        <v>510</v>
      </c>
      <c r="C24" s="533"/>
      <c r="D24" s="28" t="s">
        <v>205</v>
      </c>
      <c r="E24" s="13">
        <v>32</v>
      </c>
      <c r="F24" s="10">
        <v>2500</v>
      </c>
      <c r="G24" s="24">
        <f t="shared" si="1"/>
        <v>80000</v>
      </c>
    </row>
    <row r="25" spans="2:7" ht="14.25" customHeight="1">
      <c r="B25" s="445" t="s">
        <v>492</v>
      </c>
      <c r="C25" s="446"/>
      <c r="D25" s="8">
        <v>32</v>
      </c>
      <c r="E25" s="9">
        <v>0.01</v>
      </c>
      <c r="F25" s="10">
        <f>SUM(G22:G24)</f>
        <v>28055000</v>
      </c>
      <c r="G25" s="24">
        <f t="shared" si="1"/>
        <v>280550</v>
      </c>
    </row>
    <row r="26" spans="2:7" ht="14.45" customHeight="1">
      <c r="B26" s="439" t="s">
        <v>363</v>
      </c>
      <c r="C26" s="440"/>
      <c r="D26" s="440"/>
      <c r="E26" s="440"/>
      <c r="F26" s="450"/>
      <c r="G26" s="24">
        <f>SUM(G22:G25)</f>
        <v>28335550</v>
      </c>
    </row>
    <row r="27" spans="2:7" ht="14.45" customHeight="1">
      <c r="B27" s="431" t="s">
        <v>370</v>
      </c>
      <c r="C27" s="432"/>
      <c r="D27" s="432"/>
      <c r="E27" s="432"/>
      <c r="F27" s="432"/>
      <c r="G27" s="433"/>
    </row>
    <row r="28" spans="2:7" ht="14.25" customHeight="1">
      <c r="B28" s="442" t="s">
        <v>356</v>
      </c>
      <c r="C28" s="443"/>
      <c r="D28" s="5" t="s">
        <v>357</v>
      </c>
      <c r="E28" s="5" t="s">
        <v>358</v>
      </c>
      <c r="F28" s="5" t="s">
        <v>359</v>
      </c>
      <c r="G28" s="6" t="s">
        <v>360</v>
      </c>
    </row>
    <row r="29" spans="2:7" ht="25.5" customHeight="1">
      <c r="B29" s="445" t="s">
        <v>563</v>
      </c>
      <c r="C29" s="446"/>
      <c r="D29" s="28" t="s">
        <v>372</v>
      </c>
      <c r="E29" s="13">
        <v>20</v>
      </c>
      <c r="F29" s="10">
        <v>2000</v>
      </c>
      <c r="G29" s="24">
        <f>E29*F29</f>
        <v>40000</v>
      </c>
    </row>
    <row r="30" spans="2:7">
      <c r="B30" s="439" t="s">
        <v>363</v>
      </c>
      <c r="C30" s="440"/>
      <c r="D30" s="440"/>
      <c r="E30" s="440"/>
      <c r="F30" s="441"/>
      <c r="G30" s="24">
        <f>G29</f>
        <v>40000</v>
      </c>
    </row>
    <row r="31" spans="2:7">
      <c r="B31" s="431" t="s">
        <v>373</v>
      </c>
      <c r="C31" s="432"/>
      <c r="D31" s="432"/>
      <c r="E31" s="432"/>
      <c r="F31" s="432"/>
      <c r="G31" s="433"/>
    </row>
    <row r="32" spans="2:7">
      <c r="B32" s="442" t="s">
        <v>374</v>
      </c>
      <c r="C32" s="443"/>
      <c r="D32" s="442" t="s">
        <v>398</v>
      </c>
      <c r="E32" s="443"/>
      <c r="F32" s="5" t="s">
        <v>376</v>
      </c>
      <c r="G32" s="6" t="s">
        <v>377</v>
      </c>
    </row>
    <row r="33" spans="2:7">
      <c r="B33" s="445" t="s">
        <v>493</v>
      </c>
      <c r="C33" s="446"/>
      <c r="D33" s="447">
        <v>250000</v>
      </c>
      <c r="E33" s="448"/>
      <c r="F33" s="13">
        <v>3</v>
      </c>
      <c r="G33" s="24">
        <f>D33*F33</f>
        <v>750000</v>
      </c>
    </row>
    <row r="34" spans="2:7">
      <c r="B34" s="439" t="s">
        <v>168</v>
      </c>
      <c r="C34" s="440"/>
      <c r="D34" s="440"/>
      <c r="E34" s="440"/>
      <c r="F34" s="441"/>
      <c r="G34" s="24">
        <f>G33</f>
        <v>750000</v>
      </c>
    </row>
    <row r="35" spans="2:7">
      <c r="B35" s="484" t="s">
        <v>380</v>
      </c>
      <c r="C35" s="485"/>
      <c r="D35" s="485"/>
      <c r="E35" s="485"/>
      <c r="F35" s="486"/>
      <c r="G35" s="27">
        <f>G19+G26+G30+G34</f>
        <v>29430050</v>
      </c>
    </row>
    <row r="36" spans="2:7">
      <c r="B36" s="431" t="s">
        <v>381</v>
      </c>
      <c r="C36" s="432"/>
      <c r="D36" s="432"/>
      <c r="E36" s="432"/>
      <c r="F36" s="432"/>
      <c r="G36" s="433"/>
    </row>
    <row r="37" spans="2:7">
      <c r="B37" s="434"/>
      <c r="C37" s="435"/>
      <c r="D37" s="435"/>
      <c r="E37" s="435"/>
      <c r="F37" s="435"/>
      <c r="G37" s="436"/>
    </row>
    <row r="38" spans="2:7">
      <c r="B38" s="431" t="s">
        <v>382</v>
      </c>
      <c r="C38" s="432"/>
      <c r="D38" s="432"/>
      <c r="E38" s="432"/>
      <c r="F38" s="432"/>
      <c r="G38" s="433"/>
    </row>
    <row r="39" spans="2:7" ht="13.5" thickBot="1">
      <c r="B39" s="479"/>
      <c r="C39" s="480"/>
      <c r="D39" s="480"/>
      <c r="E39" s="480"/>
      <c r="F39" s="480"/>
      <c r="G39" s="481"/>
    </row>
    <row r="40" spans="2:7" ht="12.75" customHeight="1" thickBot="1">
      <c r="B40" s="412"/>
      <c r="C40" s="413"/>
      <c r="D40" s="414"/>
      <c r="E40" s="415"/>
      <c r="F40" s="416"/>
      <c r="G40" s="417"/>
    </row>
    <row r="41" spans="2:7" ht="13.5" thickBot="1">
      <c r="B41" s="424" t="s">
        <v>383</v>
      </c>
      <c r="C41" s="425"/>
      <c r="D41" s="425"/>
      <c r="E41" s="418"/>
      <c r="F41" s="419"/>
      <c r="G41" s="420"/>
    </row>
    <row r="42" spans="2:7" ht="21" customHeight="1" thickBot="1">
      <c r="B42" s="426" t="s">
        <v>384</v>
      </c>
      <c r="C42" s="427"/>
      <c r="D42" s="427"/>
      <c r="E42" s="418"/>
      <c r="F42" s="419"/>
      <c r="G42" s="420"/>
    </row>
    <row r="43" spans="2:7" ht="12.75" customHeight="1" thickBot="1">
      <c r="B43" s="55"/>
      <c r="C43" s="55"/>
      <c r="D43" s="55"/>
      <c r="E43" s="421"/>
      <c r="F43" s="422"/>
      <c r="G43" s="423"/>
    </row>
    <row r="45" spans="2:7" ht="12.75" customHeight="1">
      <c r="B45" s="101" t="s">
        <v>471</v>
      </c>
      <c r="C45" s="99" t="s">
        <v>543</v>
      </c>
      <c r="D45" s="102">
        <v>1022112.6</v>
      </c>
    </row>
    <row r="46" spans="2:7" ht="45" customHeight="1" thickBot="1">
      <c r="B46" s="103"/>
    </row>
    <row r="47" spans="2:7" ht="90.75" thickBot="1">
      <c r="B47" s="104" t="s">
        <v>511</v>
      </c>
    </row>
    <row r="48" spans="2:7" ht="12.75" customHeight="1">
      <c r="B48" s="103"/>
    </row>
    <row r="49" spans="2:7" ht="22.5" customHeight="1">
      <c r="B49" s="103"/>
    </row>
    <row r="50" spans="2:7">
      <c r="B50" s="511" t="s">
        <v>462</v>
      </c>
      <c r="C50" s="511" t="s">
        <v>463</v>
      </c>
      <c r="D50" s="511" t="s">
        <v>464</v>
      </c>
      <c r="E50" s="513" t="s">
        <v>465</v>
      </c>
      <c r="F50" s="105" t="s">
        <v>466</v>
      </c>
      <c r="G50" s="105" t="s">
        <v>466</v>
      </c>
    </row>
    <row r="51" spans="2:7" ht="12.75" customHeight="1" thickBot="1">
      <c r="B51" s="512"/>
      <c r="C51" s="512"/>
      <c r="D51" s="512"/>
      <c r="E51" s="514"/>
      <c r="F51" s="106" t="s">
        <v>467</v>
      </c>
      <c r="G51" s="106" t="s">
        <v>468</v>
      </c>
    </row>
    <row r="52" spans="2:7">
      <c r="B52" s="101">
        <v>1</v>
      </c>
      <c r="C52" s="107"/>
      <c r="D52" s="501" t="s">
        <v>469</v>
      </c>
      <c r="E52" s="501"/>
      <c r="F52" s="107"/>
      <c r="G52" s="107"/>
    </row>
    <row r="53" spans="2:7" ht="12.75" customHeight="1" thickBot="1">
      <c r="B53" s="108" t="s">
        <v>512</v>
      </c>
      <c r="C53" s="109" t="s">
        <v>471</v>
      </c>
      <c r="D53" s="98" t="s">
        <v>513</v>
      </c>
      <c r="E53" s="110">
        <v>1</v>
      </c>
      <c r="F53" s="111">
        <v>745973.35</v>
      </c>
      <c r="G53" s="111">
        <v>745973.35</v>
      </c>
    </row>
    <row r="54" spans="2:7">
      <c r="B54" s="107"/>
      <c r="C54" s="107"/>
      <c r="D54" s="107"/>
      <c r="E54" s="501" t="s">
        <v>473</v>
      </c>
      <c r="F54" s="501"/>
      <c r="G54" s="112">
        <v>745973.35</v>
      </c>
    </row>
    <row r="55" spans="2:7">
      <c r="B55" s="101">
        <v>2</v>
      </c>
      <c r="C55" s="107"/>
      <c r="D55" s="502" t="s">
        <v>474</v>
      </c>
      <c r="E55" s="502"/>
      <c r="F55" s="107"/>
      <c r="G55" s="107"/>
    </row>
    <row r="56" spans="2:7" ht="22.5" customHeight="1">
      <c r="B56" s="108" t="s">
        <v>475</v>
      </c>
      <c r="C56" s="109" t="s">
        <v>476</v>
      </c>
      <c r="D56" s="98" t="s">
        <v>477</v>
      </c>
      <c r="E56" s="113">
        <v>8.98</v>
      </c>
      <c r="F56" s="114">
        <v>20839.29</v>
      </c>
      <c r="G56" s="114">
        <v>187136.82</v>
      </c>
    </row>
    <row r="57" spans="2:7" ht="12.75" customHeight="1" thickBot="1">
      <c r="B57" s="108" t="s">
        <v>478</v>
      </c>
      <c r="C57" s="109" t="s">
        <v>476</v>
      </c>
      <c r="D57" s="98" t="s">
        <v>479</v>
      </c>
      <c r="E57" s="110">
        <v>4.49</v>
      </c>
      <c r="F57" s="111">
        <v>15358.8</v>
      </c>
      <c r="G57" s="111">
        <v>68961.009999999995</v>
      </c>
    </row>
    <row r="58" spans="2:7" ht="12.75" customHeight="1">
      <c r="B58" s="107"/>
      <c r="C58" s="107"/>
      <c r="D58" s="107"/>
      <c r="E58" s="501" t="s">
        <v>481</v>
      </c>
      <c r="F58" s="501"/>
      <c r="G58" s="112">
        <v>256097.83</v>
      </c>
    </row>
    <row r="59" spans="2:7" ht="12.75" customHeight="1">
      <c r="B59" s="101">
        <v>3</v>
      </c>
      <c r="C59" s="107"/>
      <c r="D59" s="502" t="s">
        <v>482</v>
      </c>
      <c r="E59" s="502"/>
      <c r="F59" s="107"/>
      <c r="G59" s="107"/>
    </row>
    <row r="60" spans="2:7" ht="12.75" customHeight="1" thickBot="1">
      <c r="B60" s="115"/>
      <c r="C60" s="116" t="s">
        <v>85</v>
      </c>
      <c r="D60" s="100" t="s">
        <v>482</v>
      </c>
      <c r="E60" s="117">
        <v>2</v>
      </c>
      <c r="F60" s="118">
        <v>1002071.18</v>
      </c>
      <c r="G60" s="118">
        <v>20041.419999999998</v>
      </c>
    </row>
    <row r="61" spans="2:7" ht="21" customHeight="1" thickBot="1">
      <c r="B61" s="503" t="s">
        <v>514</v>
      </c>
      <c r="C61" s="504"/>
      <c r="D61" s="505"/>
      <c r="E61" s="506" t="s">
        <v>484</v>
      </c>
      <c r="F61" s="507"/>
      <c r="G61" s="119">
        <v>1022112.6</v>
      </c>
    </row>
    <row r="63" spans="2:7" ht="43.5" customHeight="1"/>
    <row r="64" spans="2:7" ht="19.5" thickBot="1">
      <c r="B64" s="97" t="s">
        <v>515</v>
      </c>
    </row>
    <row r="65" spans="2:7" ht="45" customHeight="1">
      <c r="B65" s="541" t="s">
        <v>516</v>
      </c>
      <c r="C65" s="542"/>
      <c r="D65" s="542"/>
      <c r="E65" s="542"/>
      <c r="F65" s="542"/>
      <c r="G65" s="543"/>
    </row>
    <row r="66" spans="2:7">
      <c r="B66" s="550"/>
      <c r="C66" s="551"/>
      <c r="D66" s="551"/>
      <c r="E66" s="551"/>
      <c r="F66" s="551"/>
      <c r="G66" s="552"/>
    </row>
    <row r="67" spans="2:7">
      <c r="B67" s="544" t="s">
        <v>517</v>
      </c>
      <c r="C67" s="545"/>
      <c r="D67" s="545"/>
      <c r="E67" s="545"/>
      <c r="F67" s="545"/>
      <c r="G67" s="546"/>
    </row>
    <row r="68" spans="2:7" ht="22.5" customHeight="1">
      <c r="B68" s="547" t="s">
        <v>518</v>
      </c>
      <c r="C68" s="548"/>
      <c r="D68" s="548"/>
      <c r="E68" s="548"/>
      <c r="F68" s="548"/>
      <c r="G68" s="549"/>
    </row>
    <row r="69" spans="2:7">
      <c r="B69" s="550"/>
      <c r="C69" s="551"/>
      <c r="D69" s="551"/>
      <c r="E69" s="551"/>
      <c r="F69" s="551"/>
      <c r="G69" s="552"/>
    </row>
    <row r="70" spans="2:7">
      <c r="B70" s="544" t="s">
        <v>519</v>
      </c>
      <c r="C70" s="545"/>
      <c r="D70" s="545"/>
      <c r="E70" s="545"/>
      <c r="F70" s="545"/>
      <c r="G70" s="546"/>
    </row>
    <row r="71" spans="2:7">
      <c r="B71" s="553" t="s">
        <v>520</v>
      </c>
      <c r="C71" s="554"/>
      <c r="D71" s="554"/>
      <c r="E71" s="554"/>
      <c r="F71" s="554"/>
      <c r="G71" s="555"/>
    </row>
    <row r="72" spans="2:7">
      <c r="B72" s="550"/>
      <c r="C72" s="551"/>
      <c r="D72" s="551"/>
      <c r="E72" s="551"/>
      <c r="F72" s="551"/>
      <c r="G72" s="552"/>
    </row>
    <row r="73" spans="2:7">
      <c r="B73" s="544" t="s">
        <v>521</v>
      </c>
      <c r="C73" s="545"/>
      <c r="D73" s="545"/>
      <c r="E73" s="545"/>
      <c r="F73" s="545"/>
      <c r="G73" s="546"/>
    </row>
    <row r="74" spans="2:7">
      <c r="B74" s="547" t="s">
        <v>522</v>
      </c>
      <c r="C74" s="548"/>
      <c r="D74" s="548"/>
      <c r="E74" s="548"/>
      <c r="F74" s="548"/>
      <c r="G74" s="549"/>
    </row>
    <row r="75" spans="2:7" ht="22.5" customHeight="1">
      <c r="B75" s="550"/>
      <c r="C75" s="551"/>
      <c r="D75" s="551"/>
      <c r="E75" s="551"/>
      <c r="F75" s="551"/>
      <c r="G75" s="552"/>
    </row>
    <row r="76" spans="2:7">
      <c r="B76" s="544" t="s">
        <v>523</v>
      </c>
      <c r="C76" s="545"/>
      <c r="D76" s="545"/>
      <c r="E76" s="545"/>
      <c r="F76" s="545"/>
      <c r="G76" s="546"/>
    </row>
    <row r="77" spans="2:7">
      <c r="B77" s="544" t="s">
        <v>524</v>
      </c>
      <c r="C77" s="545"/>
      <c r="D77" s="545"/>
      <c r="E77" s="545"/>
      <c r="F77" s="545"/>
      <c r="G77" s="546"/>
    </row>
    <row r="78" spans="2:7">
      <c r="B78" s="547" t="s">
        <v>525</v>
      </c>
      <c r="C78" s="548"/>
      <c r="D78" s="548"/>
      <c r="E78" s="548"/>
      <c r="F78" s="548"/>
      <c r="G78" s="549"/>
    </row>
    <row r="79" spans="2:7">
      <c r="B79" s="544" t="s">
        <v>526</v>
      </c>
      <c r="C79" s="545"/>
      <c r="D79" s="545"/>
      <c r="E79" s="545"/>
      <c r="F79" s="545"/>
      <c r="G79" s="546"/>
    </row>
    <row r="80" spans="2:7">
      <c r="B80" s="544" t="s">
        <v>527</v>
      </c>
      <c r="C80" s="545"/>
      <c r="D80" s="545"/>
      <c r="E80" s="545"/>
      <c r="F80" s="545"/>
      <c r="G80" s="546"/>
    </row>
    <row r="81" spans="2:7">
      <c r="B81" s="547" t="s">
        <v>528</v>
      </c>
      <c r="C81" s="548"/>
      <c r="D81" s="548"/>
      <c r="E81" s="548"/>
      <c r="F81" s="548"/>
      <c r="G81" s="549"/>
    </row>
    <row r="82" spans="2:7">
      <c r="B82" s="544" t="s">
        <v>529</v>
      </c>
      <c r="C82" s="545"/>
      <c r="D82" s="545"/>
      <c r="E82" s="545"/>
      <c r="F82" s="545"/>
      <c r="G82" s="546"/>
    </row>
    <row r="83" spans="2:7">
      <c r="B83" s="547" t="s">
        <v>530</v>
      </c>
      <c r="C83" s="548"/>
      <c r="D83" s="548"/>
      <c r="E83" s="548"/>
      <c r="F83" s="548"/>
      <c r="G83" s="549"/>
    </row>
    <row r="84" spans="2:7" ht="33.75" customHeight="1">
      <c r="B84" s="550"/>
      <c r="C84" s="551"/>
      <c r="D84" s="551"/>
      <c r="E84" s="551"/>
      <c r="F84" s="551"/>
      <c r="G84" s="552"/>
    </row>
    <row r="85" spans="2:7">
      <c r="B85" s="544" t="s">
        <v>531</v>
      </c>
      <c r="C85" s="545"/>
      <c r="D85" s="545"/>
      <c r="E85" s="545"/>
      <c r="F85" s="545"/>
      <c r="G85" s="546"/>
    </row>
    <row r="86" spans="2:7">
      <c r="B86" s="547" t="s">
        <v>532</v>
      </c>
      <c r="C86" s="548"/>
      <c r="D86" s="548"/>
      <c r="E86" s="548"/>
      <c r="F86" s="548"/>
      <c r="G86" s="549"/>
    </row>
    <row r="87" spans="2:7">
      <c r="B87" s="550"/>
      <c r="C87" s="551"/>
      <c r="D87" s="551"/>
      <c r="E87" s="551"/>
      <c r="F87" s="551"/>
      <c r="G87" s="552"/>
    </row>
    <row r="88" spans="2:7">
      <c r="B88" s="550"/>
      <c r="C88" s="551"/>
      <c r="D88" s="551"/>
      <c r="E88" s="551"/>
      <c r="F88" s="551"/>
      <c r="G88" s="552"/>
    </row>
    <row r="89" spans="2:7">
      <c r="B89" s="544" t="s">
        <v>533</v>
      </c>
      <c r="C89" s="545"/>
      <c r="D89" s="545"/>
      <c r="E89" s="545"/>
      <c r="F89" s="545"/>
      <c r="G89" s="546"/>
    </row>
    <row r="90" spans="2:7" ht="13.5" thickBot="1">
      <c r="B90" s="556" t="s">
        <v>534</v>
      </c>
      <c r="C90" s="557"/>
      <c r="D90" s="557"/>
      <c r="E90" s="557"/>
      <c r="F90" s="557"/>
      <c r="G90" s="558"/>
    </row>
  </sheetData>
  <mergeCells count="85">
    <mergeCell ref="B1:G1"/>
    <mergeCell ref="B2:F2"/>
    <mergeCell ref="G2:G5"/>
    <mergeCell ref="B3:F3"/>
    <mergeCell ref="B4:F4"/>
    <mergeCell ref="B5:F5"/>
    <mergeCell ref="B15:C15"/>
    <mergeCell ref="B6:G6"/>
    <mergeCell ref="B8:D8"/>
    <mergeCell ref="B9:D9"/>
    <mergeCell ref="C10:D10"/>
    <mergeCell ref="B11:G11"/>
    <mergeCell ref="B12:C12"/>
    <mergeCell ref="B13:C13"/>
    <mergeCell ref="B14:C14"/>
    <mergeCell ref="E9:G9"/>
    <mergeCell ref="C7:D7"/>
    <mergeCell ref="G7:G8"/>
    <mergeCell ref="B27:G27"/>
    <mergeCell ref="B22:C22"/>
    <mergeCell ref="B16:C16"/>
    <mergeCell ref="B17:C17"/>
    <mergeCell ref="B18:C18"/>
    <mergeCell ref="B19:F19"/>
    <mergeCell ref="B20:G20"/>
    <mergeCell ref="B21:C21"/>
    <mergeCell ref="B23:C23"/>
    <mergeCell ref="B24:C24"/>
    <mergeCell ref="B25:C25"/>
    <mergeCell ref="B26:F26"/>
    <mergeCell ref="B38:G38"/>
    <mergeCell ref="B39:G39"/>
    <mergeCell ref="B40:D40"/>
    <mergeCell ref="B37:G37"/>
    <mergeCell ref="B28:C28"/>
    <mergeCell ref="B29:C29"/>
    <mergeCell ref="B30:F30"/>
    <mergeCell ref="B31:G31"/>
    <mergeCell ref="B32:C32"/>
    <mergeCell ref="D32:E32"/>
    <mergeCell ref="B33:C33"/>
    <mergeCell ref="D33:E33"/>
    <mergeCell ref="B34:F34"/>
    <mergeCell ref="B35:F35"/>
    <mergeCell ref="B36:G36"/>
    <mergeCell ref="B50:B51"/>
    <mergeCell ref="C50:C51"/>
    <mergeCell ref="D50:D51"/>
    <mergeCell ref="E50:E51"/>
    <mergeCell ref="E40:G43"/>
    <mergeCell ref="B41:D41"/>
    <mergeCell ref="B42:D42"/>
    <mergeCell ref="B70:G70"/>
    <mergeCell ref="D52:E52"/>
    <mergeCell ref="E54:F54"/>
    <mergeCell ref="D55:E55"/>
    <mergeCell ref="E58:F58"/>
    <mergeCell ref="D59:E59"/>
    <mergeCell ref="B61:D61"/>
    <mergeCell ref="E61:F61"/>
    <mergeCell ref="B65:G65"/>
    <mergeCell ref="B66:G66"/>
    <mergeCell ref="B67:G67"/>
    <mergeCell ref="B68:G68"/>
    <mergeCell ref="B69:G69"/>
    <mergeCell ref="B82:G82"/>
    <mergeCell ref="B71:G71"/>
    <mergeCell ref="B72:G72"/>
    <mergeCell ref="B73:G73"/>
    <mergeCell ref="B74:G74"/>
    <mergeCell ref="B75:G75"/>
    <mergeCell ref="B76:G76"/>
    <mergeCell ref="B77:G77"/>
    <mergeCell ref="B78:G78"/>
    <mergeCell ref="B79:G79"/>
    <mergeCell ref="B80:G80"/>
    <mergeCell ref="B81:G81"/>
    <mergeCell ref="B89:G89"/>
    <mergeCell ref="B90:G90"/>
    <mergeCell ref="B83:G83"/>
    <mergeCell ref="B84:G84"/>
    <mergeCell ref="B85:G85"/>
    <mergeCell ref="B86:G86"/>
    <mergeCell ref="B87:G87"/>
    <mergeCell ref="B88:G88"/>
  </mergeCells>
  <pageMargins left="0.7" right="0.7" top="0.75" bottom="0.75" header="0.3" footer="0.3"/>
  <pageSetup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22FD5-6F07-4437-87A9-AD268568EED4}">
  <sheetPr codeName="Sheet31">
    <tabColor rgb="FFFFFF00"/>
  </sheetPr>
  <dimension ref="B1:G89"/>
  <sheetViews>
    <sheetView topLeftCell="A8"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36.75" customHeight="1" thickBot="1">
      <c r="B1" s="534"/>
      <c r="C1" s="535"/>
      <c r="D1" s="535"/>
      <c r="E1" s="535"/>
      <c r="F1" s="535"/>
      <c r="G1" s="536"/>
    </row>
    <row r="2" spans="2:7" ht="14.45" customHeight="1" thickBot="1">
      <c r="B2" s="373" t="s">
        <v>108</v>
      </c>
      <c r="C2" s="374"/>
      <c r="D2" s="374"/>
      <c r="E2" s="374"/>
      <c r="F2" s="375"/>
      <c r="G2" s="409"/>
    </row>
    <row r="3" spans="2:7" ht="14.25" customHeight="1" thickBot="1">
      <c r="B3" s="373" t="s">
        <v>109</v>
      </c>
      <c r="C3" s="374"/>
      <c r="D3" s="374"/>
      <c r="E3" s="374"/>
      <c r="F3" s="375"/>
      <c r="G3" s="410"/>
    </row>
    <row r="4" spans="2:7" ht="14.45" customHeight="1" thickBot="1">
      <c r="B4" s="373" t="s">
        <v>342</v>
      </c>
      <c r="C4" s="374"/>
      <c r="D4" s="374"/>
      <c r="E4" s="374"/>
      <c r="F4" s="375"/>
      <c r="G4" s="410"/>
    </row>
    <row r="5" spans="2:7" ht="40.35" customHeight="1" thickBot="1">
      <c r="B5" s="428" t="s">
        <v>485</v>
      </c>
      <c r="C5" s="429"/>
      <c r="D5" s="429"/>
      <c r="E5" s="429"/>
      <c r="F5" s="430"/>
      <c r="G5" s="411"/>
    </row>
    <row r="6" spans="2:7" ht="14.45" customHeight="1" thickBot="1">
      <c r="B6" s="528" t="s">
        <v>344</v>
      </c>
      <c r="C6" s="529"/>
      <c r="D6" s="529"/>
      <c r="E6" s="529"/>
      <c r="F6" s="529"/>
      <c r="G6" s="530"/>
    </row>
    <row r="7" spans="2:7" ht="14.45" customHeight="1" thickBot="1">
      <c r="B7" s="141" t="s">
        <v>345</v>
      </c>
      <c r="C7" s="497" t="s">
        <v>267</v>
      </c>
      <c r="D7" s="498"/>
      <c r="E7" s="142" t="s">
        <v>447</v>
      </c>
      <c r="F7" s="140" t="s">
        <v>348</v>
      </c>
      <c r="G7" s="499" t="s">
        <v>564</v>
      </c>
    </row>
    <row r="8" spans="2:7" ht="14.25" customHeight="1" thickBot="1">
      <c r="B8" s="521" t="s">
        <v>346</v>
      </c>
      <c r="C8" s="522"/>
      <c r="D8" s="522"/>
      <c r="E8" s="140" t="s">
        <v>347</v>
      </c>
      <c r="F8" s="140" t="s">
        <v>449</v>
      </c>
      <c r="G8" s="500"/>
    </row>
    <row r="9" spans="2:7" ht="180.75" customHeight="1">
      <c r="B9" s="463" t="s">
        <v>268</v>
      </c>
      <c r="C9" s="464"/>
      <c r="D9" s="465"/>
      <c r="E9" s="562"/>
      <c r="F9" s="563"/>
      <c r="G9" s="564"/>
    </row>
    <row r="10" spans="2:7" ht="14.25" customHeight="1">
      <c r="B10" s="3" t="s">
        <v>350</v>
      </c>
      <c r="C10" s="468" t="s">
        <v>351</v>
      </c>
      <c r="D10" s="469"/>
      <c r="E10" s="3" t="s">
        <v>352</v>
      </c>
      <c r="F10" s="3" t="s">
        <v>353</v>
      </c>
      <c r="G10" s="4" t="s">
        <v>354</v>
      </c>
    </row>
    <row r="11" spans="2:7" ht="14.45" customHeight="1">
      <c r="B11" s="431" t="s">
        <v>355</v>
      </c>
      <c r="C11" s="432"/>
      <c r="D11" s="432"/>
      <c r="E11" s="432"/>
      <c r="F11" s="432"/>
      <c r="G11" s="433"/>
    </row>
    <row r="12" spans="2:7" ht="14.25" customHeight="1">
      <c r="B12" s="442" t="s">
        <v>356</v>
      </c>
      <c r="C12" s="443"/>
      <c r="D12" s="5" t="s">
        <v>357</v>
      </c>
      <c r="E12" s="5" t="s">
        <v>358</v>
      </c>
      <c r="F12" s="5" t="s">
        <v>359</v>
      </c>
      <c r="G12" s="6" t="s">
        <v>360</v>
      </c>
    </row>
    <row r="13" spans="2:7" ht="14.25" customHeight="1">
      <c r="B13" s="479" t="s">
        <v>434</v>
      </c>
      <c r="C13" s="481"/>
      <c r="D13" s="56" t="s">
        <v>435</v>
      </c>
      <c r="E13" s="56">
        <v>3</v>
      </c>
      <c r="F13" s="122">
        <f>G33</f>
        <v>750000</v>
      </c>
      <c r="G13" s="121">
        <f>F13*E13%</f>
        <v>22500</v>
      </c>
    </row>
    <row r="14" spans="2:7" ht="14.25" customHeight="1">
      <c r="B14" s="479" t="s">
        <v>451</v>
      </c>
      <c r="C14" s="481"/>
      <c r="D14" s="56" t="s">
        <v>437</v>
      </c>
      <c r="E14" s="56">
        <v>0.12</v>
      </c>
      <c r="F14" s="121">
        <v>80000</v>
      </c>
      <c r="G14" s="120">
        <f>E14*F14</f>
        <v>9600</v>
      </c>
    </row>
    <row r="15" spans="2:7" ht="14.25" customHeight="1">
      <c r="B15" s="479" t="s">
        <v>487</v>
      </c>
      <c r="C15" s="481"/>
      <c r="D15" s="56" t="s">
        <v>437</v>
      </c>
      <c r="E15" s="56">
        <v>0.2</v>
      </c>
      <c r="F15" s="120">
        <v>80000</v>
      </c>
      <c r="G15" s="120">
        <f t="shared" ref="G15:G18" si="0">E15*F15</f>
        <v>16000</v>
      </c>
    </row>
    <row r="16" spans="2:7" ht="23.25" customHeight="1">
      <c r="B16" s="479" t="s">
        <v>453</v>
      </c>
      <c r="C16" s="481"/>
      <c r="D16" s="56" t="s">
        <v>437</v>
      </c>
      <c r="E16" s="56">
        <v>0.15</v>
      </c>
      <c r="F16" s="120">
        <v>60000</v>
      </c>
      <c r="G16" s="120">
        <f t="shared" si="0"/>
        <v>9000</v>
      </c>
    </row>
    <row r="17" spans="2:7" ht="20.25" customHeight="1">
      <c r="B17" s="479" t="s">
        <v>454</v>
      </c>
      <c r="C17" s="481"/>
      <c r="D17" s="56" t="s">
        <v>437</v>
      </c>
      <c r="E17" s="56">
        <v>0.11</v>
      </c>
      <c r="F17" s="120">
        <v>60000</v>
      </c>
      <c r="G17" s="120">
        <f t="shared" si="0"/>
        <v>6600</v>
      </c>
    </row>
    <row r="18" spans="2:7" ht="18.75" customHeight="1">
      <c r="B18" s="479" t="s">
        <v>436</v>
      </c>
      <c r="C18" s="481"/>
      <c r="D18" s="56" t="s">
        <v>437</v>
      </c>
      <c r="E18" s="56">
        <v>2</v>
      </c>
      <c r="F18" s="120">
        <v>120000</v>
      </c>
      <c r="G18" s="120">
        <f t="shared" si="0"/>
        <v>240000</v>
      </c>
    </row>
    <row r="19" spans="2:7" ht="18" customHeight="1">
      <c r="B19" s="439" t="s">
        <v>363</v>
      </c>
      <c r="C19" s="440"/>
      <c r="D19" s="440"/>
      <c r="E19" s="440"/>
      <c r="F19" s="441"/>
      <c r="G19" s="24">
        <f>SUM(G13:G18)</f>
        <v>303700</v>
      </c>
    </row>
    <row r="20" spans="2:7" ht="26.25" customHeight="1">
      <c r="B20" s="431" t="s">
        <v>364</v>
      </c>
      <c r="C20" s="432"/>
      <c r="D20" s="432"/>
      <c r="E20" s="432"/>
      <c r="F20" s="432"/>
      <c r="G20" s="433"/>
    </row>
    <row r="21" spans="2:7" ht="18.75" customHeight="1">
      <c r="B21" s="442" t="s">
        <v>356</v>
      </c>
      <c r="C21" s="443"/>
      <c r="D21" s="5" t="s">
        <v>357</v>
      </c>
      <c r="E21" s="5" t="s">
        <v>365</v>
      </c>
      <c r="F21" s="5" t="s">
        <v>359</v>
      </c>
      <c r="G21" s="6" t="s">
        <v>360</v>
      </c>
    </row>
    <row r="22" spans="2:7" ht="30.75" customHeight="1">
      <c r="B22" s="445" t="s">
        <v>565</v>
      </c>
      <c r="C22" s="446"/>
      <c r="D22" s="28" t="s">
        <v>306</v>
      </c>
      <c r="E22" s="13">
        <v>720</v>
      </c>
      <c r="F22" s="10">
        <v>35000</v>
      </c>
      <c r="G22" s="24">
        <f t="shared" ref="G22:G24" si="1">E22*F22</f>
        <v>25200000</v>
      </c>
    </row>
    <row r="23" spans="2:7" ht="29.25" customHeight="1">
      <c r="B23" s="445" t="s">
        <v>542</v>
      </c>
      <c r="C23" s="533"/>
      <c r="D23" s="28" t="s">
        <v>205</v>
      </c>
      <c r="E23" s="13">
        <v>200</v>
      </c>
      <c r="F23" s="10">
        <v>2500</v>
      </c>
      <c r="G23" s="24">
        <f t="shared" si="1"/>
        <v>500000</v>
      </c>
    </row>
    <row r="24" spans="2:7" ht="14.25" customHeight="1">
      <c r="B24" s="445" t="s">
        <v>492</v>
      </c>
      <c r="C24" s="446"/>
      <c r="D24" s="8">
        <v>32</v>
      </c>
      <c r="E24" s="9">
        <v>0.01</v>
      </c>
      <c r="F24" s="10">
        <f>SUM(G22:G23)</f>
        <v>25700000</v>
      </c>
      <c r="G24" s="24">
        <f t="shared" si="1"/>
        <v>257000</v>
      </c>
    </row>
    <row r="25" spans="2:7" ht="14.45" customHeight="1">
      <c r="B25" s="439" t="s">
        <v>363</v>
      </c>
      <c r="C25" s="440"/>
      <c r="D25" s="440"/>
      <c r="E25" s="440"/>
      <c r="F25" s="450"/>
      <c r="G25" s="24">
        <f>SUM(G22:G24)</f>
        <v>25957000</v>
      </c>
    </row>
    <row r="26" spans="2:7" ht="14.45" customHeight="1">
      <c r="B26" s="431" t="s">
        <v>370</v>
      </c>
      <c r="C26" s="432"/>
      <c r="D26" s="432"/>
      <c r="E26" s="432"/>
      <c r="F26" s="432"/>
      <c r="G26" s="433"/>
    </row>
    <row r="27" spans="2:7" ht="14.25" customHeight="1">
      <c r="B27" s="442" t="s">
        <v>356</v>
      </c>
      <c r="C27" s="443"/>
      <c r="D27" s="5" t="s">
        <v>357</v>
      </c>
      <c r="E27" s="5" t="s">
        <v>358</v>
      </c>
      <c r="F27" s="5" t="s">
        <v>359</v>
      </c>
      <c r="G27" s="6" t="s">
        <v>360</v>
      </c>
    </row>
    <row r="28" spans="2:7" ht="25.5" customHeight="1">
      <c r="B28" s="445" t="s">
        <v>563</v>
      </c>
      <c r="C28" s="446"/>
      <c r="D28" s="28" t="s">
        <v>372</v>
      </c>
      <c r="E28" s="13">
        <v>20</v>
      </c>
      <c r="F28" s="10">
        <v>2000</v>
      </c>
      <c r="G28" s="24">
        <f>E28*F28</f>
        <v>40000</v>
      </c>
    </row>
    <row r="29" spans="2:7">
      <c r="B29" s="439" t="s">
        <v>363</v>
      </c>
      <c r="C29" s="440"/>
      <c r="D29" s="440"/>
      <c r="E29" s="440"/>
      <c r="F29" s="441"/>
      <c r="G29" s="24">
        <f>G28</f>
        <v>40000</v>
      </c>
    </row>
    <row r="30" spans="2:7">
      <c r="B30" s="431" t="s">
        <v>373</v>
      </c>
      <c r="C30" s="432"/>
      <c r="D30" s="432"/>
      <c r="E30" s="432"/>
      <c r="F30" s="432"/>
      <c r="G30" s="433"/>
    </row>
    <row r="31" spans="2:7">
      <c r="B31" s="442" t="s">
        <v>374</v>
      </c>
      <c r="C31" s="443"/>
      <c r="D31" s="442" t="s">
        <v>398</v>
      </c>
      <c r="E31" s="443"/>
      <c r="F31" s="5" t="s">
        <v>376</v>
      </c>
      <c r="G31" s="6" t="s">
        <v>377</v>
      </c>
    </row>
    <row r="32" spans="2:7" ht="12.75" customHeight="1">
      <c r="B32" s="445" t="s">
        <v>493</v>
      </c>
      <c r="C32" s="446"/>
      <c r="D32" s="447">
        <v>250000</v>
      </c>
      <c r="E32" s="448"/>
      <c r="F32" s="13">
        <v>3</v>
      </c>
      <c r="G32" s="24">
        <f>D32*F32</f>
        <v>750000</v>
      </c>
    </row>
    <row r="33" spans="2:7">
      <c r="B33" s="439" t="s">
        <v>168</v>
      </c>
      <c r="C33" s="440"/>
      <c r="D33" s="440"/>
      <c r="E33" s="440"/>
      <c r="F33" s="441"/>
      <c r="G33" s="24">
        <f>G32</f>
        <v>750000</v>
      </c>
    </row>
    <row r="34" spans="2:7">
      <c r="B34" s="484" t="s">
        <v>380</v>
      </c>
      <c r="C34" s="485"/>
      <c r="D34" s="485"/>
      <c r="E34" s="485"/>
      <c r="F34" s="486"/>
      <c r="G34" s="27">
        <f>G19+G25+G29+G33</f>
        <v>27050700</v>
      </c>
    </row>
    <row r="35" spans="2:7">
      <c r="B35" s="431" t="s">
        <v>381</v>
      </c>
      <c r="C35" s="432"/>
      <c r="D35" s="432"/>
      <c r="E35" s="432"/>
      <c r="F35" s="432"/>
      <c r="G35" s="433"/>
    </row>
    <row r="36" spans="2:7">
      <c r="B36" s="434"/>
      <c r="C36" s="435"/>
      <c r="D36" s="435"/>
      <c r="E36" s="435"/>
      <c r="F36" s="435"/>
      <c r="G36" s="436"/>
    </row>
    <row r="37" spans="2:7">
      <c r="B37" s="431" t="s">
        <v>382</v>
      </c>
      <c r="C37" s="432"/>
      <c r="D37" s="432"/>
      <c r="E37" s="432"/>
      <c r="F37" s="432"/>
      <c r="G37" s="433"/>
    </row>
    <row r="38" spans="2:7" ht="13.5" thickBot="1">
      <c r="B38" s="479"/>
      <c r="C38" s="480"/>
      <c r="D38" s="480"/>
      <c r="E38" s="480"/>
      <c r="F38" s="480"/>
      <c r="G38" s="481"/>
    </row>
    <row r="39" spans="2:7" ht="12.75" customHeight="1" thickBot="1">
      <c r="B39" s="412"/>
      <c r="C39" s="413"/>
      <c r="D39" s="414"/>
      <c r="E39" s="415"/>
      <c r="F39" s="416"/>
      <c r="G39" s="417"/>
    </row>
    <row r="40" spans="2:7" ht="13.5" thickBot="1">
      <c r="B40" s="424" t="s">
        <v>383</v>
      </c>
      <c r="C40" s="425"/>
      <c r="D40" s="425"/>
      <c r="E40" s="418"/>
      <c r="F40" s="419"/>
      <c r="G40" s="420"/>
    </row>
    <row r="41" spans="2:7" ht="21" customHeight="1" thickBot="1">
      <c r="B41" s="426" t="s">
        <v>384</v>
      </c>
      <c r="C41" s="427"/>
      <c r="D41" s="427"/>
      <c r="E41" s="418"/>
      <c r="F41" s="419"/>
      <c r="G41" s="420"/>
    </row>
    <row r="42" spans="2:7" ht="12.75" customHeight="1" thickBot="1">
      <c r="B42" s="55"/>
      <c r="C42" s="55"/>
      <c r="D42" s="55"/>
      <c r="E42" s="421"/>
      <c r="F42" s="422"/>
      <c r="G42" s="423"/>
    </row>
    <row r="44" spans="2:7" ht="12.75" customHeight="1">
      <c r="B44" s="101" t="s">
        <v>471</v>
      </c>
      <c r="C44" s="99" t="s">
        <v>543</v>
      </c>
      <c r="D44" s="102">
        <v>1022112.6</v>
      </c>
    </row>
    <row r="45" spans="2:7" ht="45" customHeight="1" thickBot="1">
      <c r="B45" s="103"/>
    </row>
    <row r="46" spans="2:7" ht="90.75" thickBot="1">
      <c r="B46" s="104" t="s">
        <v>511</v>
      </c>
    </row>
    <row r="47" spans="2:7" ht="12.75" customHeight="1">
      <c r="B47" s="103"/>
    </row>
    <row r="48" spans="2:7" ht="22.5" customHeight="1">
      <c r="B48" s="103"/>
    </row>
    <row r="49" spans="2:7">
      <c r="B49" s="511" t="s">
        <v>462</v>
      </c>
      <c r="C49" s="511" t="s">
        <v>463</v>
      </c>
      <c r="D49" s="511" t="s">
        <v>464</v>
      </c>
      <c r="E49" s="513" t="s">
        <v>465</v>
      </c>
      <c r="F49" s="105" t="s">
        <v>466</v>
      </c>
      <c r="G49" s="105" t="s">
        <v>466</v>
      </c>
    </row>
    <row r="50" spans="2:7" ht="12.75" customHeight="1" thickBot="1">
      <c r="B50" s="512"/>
      <c r="C50" s="512"/>
      <c r="D50" s="512"/>
      <c r="E50" s="514"/>
      <c r="F50" s="106" t="s">
        <v>467</v>
      </c>
      <c r="G50" s="106" t="s">
        <v>468</v>
      </c>
    </row>
    <row r="51" spans="2:7">
      <c r="B51" s="101">
        <v>1</v>
      </c>
      <c r="C51" s="107"/>
      <c r="D51" s="501" t="s">
        <v>469</v>
      </c>
      <c r="E51" s="501"/>
      <c r="F51" s="107"/>
      <c r="G51" s="107"/>
    </row>
    <row r="52" spans="2:7" ht="12.75" customHeight="1" thickBot="1">
      <c r="B52" s="108" t="s">
        <v>512</v>
      </c>
      <c r="C52" s="109" t="s">
        <v>471</v>
      </c>
      <c r="D52" s="98" t="s">
        <v>513</v>
      </c>
      <c r="E52" s="110">
        <v>1</v>
      </c>
      <c r="F52" s="111">
        <v>745973.35</v>
      </c>
      <c r="G52" s="111">
        <v>745973.35</v>
      </c>
    </row>
    <row r="53" spans="2:7">
      <c r="B53" s="107"/>
      <c r="C53" s="107"/>
      <c r="D53" s="107"/>
      <c r="E53" s="501" t="s">
        <v>473</v>
      </c>
      <c r="F53" s="501"/>
      <c r="G53" s="112">
        <v>745973.35</v>
      </c>
    </row>
    <row r="54" spans="2:7">
      <c r="B54" s="101">
        <v>2</v>
      </c>
      <c r="C54" s="107"/>
      <c r="D54" s="502" t="s">
        <v>474</v>
      </c>
      <c r="E54" s="502"/>
      <c r="F54" s="107"/>
      <c r="G54" s="107"/>
    </row>
    <row r="55" spans="2:7" ht="22.5" customHeight="1">
      <c r="B55" s="108" t="s">
        <v>475</v>
      </c>
      <c r="C55" s="109" t="s">
        <v>476</v>
      </c>
      <c r="D55" s="98" t="s">
        <v>477</v>
      </c>
      <c r="E55" s="113">
        <v>8.98</v>
      </c>
      <c r="F55" s="114">
        <v>20839.29</v>
      </c>
      <c r="G55" s="114">
        <v>187136.82</v>
      </c>
    </row>
    <row r="56" spans="2:7" ht="12.75" customHeight="1" thickBot="1">
      <c r="B56" s="108" t="s">
        <v>478</v>
      </c>
      <c r="C56" s="109" t="s">
        <v>476</v>
      </c>
      <c r="D56" s="98" t="s">
        <v>479</v>
      </c>
      <c r="E56" s="110">
        <v>4.49</v>
      </c>
      <c r="F56" s="111">
        <v>15358.8</v>
      </c>
      <c r="G56" s="111">
        <v>68961.009999999995</v>
      </c>
    </row>
    <row r="57" spans="2:7" ht="12.75" customHeight="1">
      <c r="B57" s="107"/>
      <c r="C57" s="107"/>
      <c r="D57" s="107"/>
      <c r="E57" s="501" t="s">
        <v>481</v>
      </c>
      <c r="F57" s="501"/>
      <c r="G57" s="112">
        <v>256097.83</v>
      </c>
    </row>
    <row r="58" spans="2:7" ht="12.75" customHeight="1">
      <c r="B58" s="101">
        <v>3</v>
      </c>
      <c r="C58" s="107"/>
      <c r="D58" s="502" t="s">
        <v>482</v>
      </c>
      <c r="E58" s="502"/>
      <c r="F58" s="107"/>
      <c r="G58" s="107"/>
    </row>
    <row r="59" spans="2:7" ht="12.75" customHeight="1" thickBot="1">
      <c r="B59" s="115"/>
      <c r="C59" s="116" t="s">
        <v>85</v>
      </c>
      <c r="D59" s="100" t="s">
        <v>482</v>
      </c>
      <c r="E59" s="117">
        <v>2</v>
      </c>
      <c r="F59" s="118">
        <v>1002071.18</v>
      </c>
      <c r="G59" s="118">
        <v>20041.419999999998</v>
      </c>
    </row>
    <row r="60" spans="2:7" ht="21" customHeight="1" thickBot="1">
      <c r="B60" s="503" t="s">
        <v>514</v>
      </c>
      <c r="C60" s="504"/>
      <c r="D60" s="505"/>
      <c r="E60" s="506" t="s">
        <v>484</v>
      </c>
      <c r="F60" s="507"/>
      <c r="G60" s="119">
        <v>1022112.6</v>
      </c>
    </row>
    <row r="62" spans="2:7" ht="43.5" customHeight="1"/>
    <row r="63" spans="2:7" ht="19.5" thickBot="1">
      <c r="B63" s="97" t="s">
        <v>515</v>
      </c>
    </row>
    <row r="64" spans="2:7" ht="45" customHeight="1">
      <c r="B64" s="541" t="s">
        <v>516</v>
      </c>
      <c r="C64" s="542"/>
      <c r="D64" s="542"/>
      <c r="E64" s="542"/>
      <c r="F64" s="542"/>
      <c r="G64" s="543"/>
    </row>
    <row r="65" spans="2:7">
      <c r="B65" s="550"/>
      <c r="C65" s="551"/>
      <c r="D65" s="551"/>
      <c r="E65" s="551"/>
      <c r="F65" s="551"/>
      <c r="G65" s="552"/>
    </row>
    <row r="66" spans="2:7">
      <c r="B66" s="544" t="s">
        <v>517</v>
      </c>
      <c r="C66" s="545"/>
      <c r="D66" s="545"/>
      <c r="E66" s="545"/>
      <c r="F66" s="545"/>
      <c r="G66" s="546"/>
    </row>
    <row r="67" spans="2:7" ht="22.5" customHeight="1">
      <c r="B67" s="547" t="s">
        <v>518</v>
      </c>
      <c r="C67" s="548"/>
      <c r="D67" s="548"/>
      <c r="E67" s="548"/>
      <c r="F67" s="548"/>
      <c r="G67" s="549"/>
    </row>
    <row r="68" spans="2:7">
      <c r="B68" s="550"/>
      <c r="C68" s="551"/>
      <c r="D68" s="551"/>
      <c r="E68" s="551"/>
      <c r="F68" s="551"/>
      <c r="G68" s="552"/>
    </row>
    <row r="69" spans="2:7">
      <c r="B69" s="544" t="s">
        <v>519</v>
      </c>
      <c r="C69" s="545"/>
      <c r="D69" s="545"/>
      <c r="E69" s="545"/>
      <c r="F69" s="545"/>
      <c r="G69" s="546"/>
    </row>
    <row r="70" spans="2:7">
      <c r="B70" s="553" t="s">
        <v>520</v>
      </c>
      <c r="C70" s="554"/>
      <c r="D70" s="554"/>
      <c r="E70" s="554"/>
      <c r="F70" s="554"/>
      <c r="G70" s="555"/>
    </row>
    <row r="71" spans="2:7">
      <c r="B71" s="550"/>
      <c r="C71" s="551"/>
      <c r="D71" s="551"/>
      <c r="E71" s="551"/>
      <c r="F71" s="551"/>
      <c r="G71" s="552"/>
    </row>
    <row r="72" spans="2:7">
      <c r="B72" s="544" t="s">
        <v>521</v>
      </c>
      <c r="C72" s="545"/>
      <c r="D72" s="545"/>
      <c r="E72" s="545"/>
      <c r="F72" s="545"/>
      <c r="G72" s="546"/>
    </row>
    <row r="73" spans="2:7">
      <c r="B73" s="547" t="s">
        <v>522</v>
      </c>
      <c r="C73" s="548"/>
      <c r="D73" s="548"/>
      <c r="E73" s="548"/>
      <c r="F73" s="548"/>
      <c r="G73" s="549"/>
    </row>
    <row r="74" spans="2:7" ht="22.5" customHeight="1">
      <c r="B74" s="550"/>
      <c r="C74" s="551"/>
      <c r="D74" s="551"/>
      <c r="E74" s="551"/>
      <c r="F74" s="551"/>
      <c r="G74" s="552"/>
    </row>
    <row r="75" spans="2:7">
      <c r="B75" s="544" t="s">
        <v>523</v>
      </c>
      <c r="C75" s="545"/>
      <c r="D75" s="545"/>
      <c r="E75" s="545"/>
      <c r="F75" s="545"/>
      <c r="G75" s="546"/>
    </row>
    <row r="76" spans="2:7">
      <c r="B76" s="544" t="s">
        <v>524</v>
      </c>
      <c r="C76" s="545"/>
      <c r="D76" s="545"/>
      <c r="E76" s="545"/>
      <c r="F76" s="545"/>
      <c r="G76" s="546"/>
    </row>
    <row r="77" spans="2:7">
      <c r="B77" s="547" t="s">
        <v>525</v>
      </c>
      <c r="C77" s="548"/>
      <c r="D77" s="548"/>
      <c r="E77" s="548"/>
      <c r="F77" s="548"/>
      <c r="G77" s="549"/>
    </row>
    <row r="78" spans="2:7">
      <c r="B78" s="544" t="s">
        <v>526</v>
      </c>
      <c r="C78" s="545"/>
      <c r="D78" s="545"/>
      <c r="E78" s="545"/>
      <c r="F78" s="545"/>
      <c r="G78" s="546"/>
    </row>
    <row r="79" spans="2:7">
      <c r="B79" s="544" t="s">
        <v>527</v>
      </c>
      <c r="C79" s="545"/>
      <c r="D79" s="545"/>
      <c r="E79" s="545"/>
      <c r="F79" s="545"/>
      <c r="G79" s="546"/>
    </row>
    <row r="80" spans="2:7">
      <c r="B80" s="547" t="s">
        <v>528</v>
      </c>
      <c r="C80" s="548"/>
      <c r="D80" s="548"/>
      <c r="E80" s="548"/>
      <c r="F80" s="548"/>
      <c r="G80" s="549"/>
    </row>
    <row r="81" spans="2:7">
      <c r="B81" s="544" t="s">
        <v>529</v>
      </c>
      <c r="C81" s="545"/>
      <c r="D81" s="545"/>
      <c r="E81" s="545"/>
      <c r="F81" s="545"/>
      <c r="G81" s="546"/>
    </row>
    <row r="82" spans="2:7">
      <c r="B82" s="547" t="s">
        <v>530</v>
      </c>
      <c r="C82" s="548"/>
      <c r="D82" s="548"/>
      <c r="E82" s="548"/>
      <c r="F82" s="548"/>
      <c r="G82" s="549"/>
    </row>
    <row r="83" spans="2:7" ht="33.75" customHeight="1">
      <c r="B83" s="550"/>
      <c r="C83" s="551"/>
      <c r="D83" s="551"/>
      <c r="E83" s="551"/>
      <c r="F83" s="551"/>
      <c r="G83" s="552"/>
    </row>
    <row r="84" spans="2:7">
      <c r="B84" s="544" t="s">
        <v>531</v>
      </c>
      <c r="C84" s="545"/>
      <c r="D84" s="545"/>
      <c r="E84" s="545"/>
      <c r="F84" s="545"/>
      <c r="G84" s="546"/>
    </row>
    <row r="85" spans="2:7">
      <c r="B85" s="547" t="s">
        <v>532</v>
      </c>
      <c r="C85" s="548"/>
      <c r="D85" s="548"/>
      <c r="E85" s="548"/>
      <c r="F85" s="548"/>
      <c r="G85" s="549"/>
    </row>
    <row r="86" spans="2:7">
      <c r="B86" s="550"/>
      <c r="C86" s="551"/>
      <c r="D86" s="551"/>
      <c r="E86" s="551"/>
      <c r="F86" s="551"/>
      <c r="G86" s="552"/>
    </row>
    <row r="87" spans="2:7">
      <c r="B87" s="550"/>
      <c r="C87" s="551"/>
      <c r="D87" s="551"/>
      <c r="E87" s="551"/>
      <c r="F87" s="551"/>
      <c r="G87" s="552"/>
    </row>
    <row r="88" spans="2:7">
      <c r="B88" s="544" t="s">
        <v>533</v>
      </c>
      <c r="C88" s="545"/>
      <c r="D88" s="545"/>
      <c r="E88" s="545"/>
      <c r="F88" s="545"/>
      <c r="G88" s="546"/>
    </row>
    <row r="89" spans="2:7" ht="13.5" thickBot="1">
      <c r="B89" s="556" t="s">
        <v>534</v>
      </c>
      <c r="C89" s="557"/>
      <c r="D89" s="557"/>
      <c r="E89" s="557"/>
      <c r="F89" s="557"/>
      <c r="G89" s="558"/>
    </row>
  </sheetData>
  <mergeCells count="84">
    <mergeCell ref="B1:G1"/>
    <mergeCell ref="B15:C15"/>
    <mergeCell ref="B6:G6"/>
    <mergeCell ref="B8:D8"/>
    <mergeCell ref="B9:D9"/>
    <mergeCell ref="C10:D10"/>
    <mergeCell ref="B11:G11"/>
    <mergeCell ref="B12:C12"/>
    <mergeCell ref="B13:C13"/>
    <mergeCell ref="B14:C14"/>
    <mergeCell ref="E9:G9"/>
    <mergeCell ref="C7:D7"/>
    <mergeCell ref="G7:G8"/>
    <mergeCell ref="B5:F5"/>
    <mergeCell ref="B4:F4"/>
    <mergeCell ref="B3:F3"/>
    <mergeCell ref="D32:E32"/>
    <mergeCell ref="B33:F33"/>
    <mergeCell ref="B24:C24"/>
    <mergeCell ref="B16:C16"/>
    <mergeCell ref="B17:C17"/>
    <mergeCell ref="B18:C18"/>
    <mergeCell ref="B19:F19"/>
    <mergeCell ref="B20:G20"/>
    <mergeCell ref="B21:C21"/>
    <mergeCell ref="B22:C22"/>
    <mergeCell ref="B23:C23"/>
    <mergeCell ref="B49:B50"/>
    <mergeCell ref="C49:C50"/>
    <mergeCell ref="D49:D50"/>
    <mergeCell ref="E49:E50"/>
    <mergeCell ref="B35:G35"/>
    <mergeCell ref="B36:G36"/>
    <mergeCell ref="B37:G37"/>
    <mergeCell ref="B38:G38"/>
    <mergeCell ref="B69:G69"/>
    <mergeCell ref="D51:E51"/>
    <mergeCell ref="E53:F53"/>
    <mergeCell ref="D54:E54"/>
    <mergeCell ref="E57:F57"/>
    <mergeCell ref="D58:E58"/>
    <mergeCell ref="B60:D60"/>
    <mergeCell ref="E60:F60"/>
    <mergeCell ref="B64:G64"/>
    <mergeCell ref="B65:G65"/>
    <mergeCell ref="B66:G66"/>
    <mergeCell ref="B67:G67"/>
    <mergeCell ref="B68:G68"/>
    <mergeCell ref="G2:G5"/>
    <mergeCell ref="B2:F2"/>
    <mergeCell ref="B39:D39"/>
    <mergeCell ref="E39:G42"/>
    <mergeCell ref="B40:D40"/>
    <mergeCell ref="B41:D41"/>
    <mergeCell ref="B34:F34"/>
    <mergeCell ref="B25:F25"/>
    <mergeCell ref="B26:G26"/>
    <mergeCell ref="B27:C27"/>
    <mergeCell ref="B28:C28"/>
    <mergeCell ref="B29:F29"/>
    <mergeCell ref="B30:G30"/>
    <mergeCell ref="B31:C31"/>
    <mergeCell ref="D31:E31"/>
    <mergeCell ref="B32:C32"/>
    <mergeCell ref="B88:G88"/>
    <mergeCell ref="B89:G89"/>
    <mergeCell ref="B82:G82"/>
    <mergeCell ref="B83:G83"/>
    <mergeCell ref="B84:G84"/>
    <mergeCell ref="B85:G85"/>
    <mergeCell ref="B86:G86"/>
    <mergeCell ref="B87:G87"/>
    <mergeCell ref="B81:G81"/>
    <mergeCell ref="B70:G70"/>
    <mergeCell ref="B71:G71"/>
    <mergeCell ref="B72:G72"/>
    <mergeCell ref="B73:G73"/>
    <mergeCell ref="B74:G74"/>
    <mergeCell ref="B77:G77"/>
    <mergeCell ref="B78:G78"/>
    <mergeCell ref="B79:G79"/>
    <mergeCell ref="B80:G80"/>
    <mergeCell ref="B75:G75"/>
    <mergeCell ref="B76:G76"/>
  </mergeCells>
  <pageMargins left="0.7" right="0.7" top="0.75" bottom="0.75" header="0.3" footer="0.3"/>
  <pageSetup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22390-E88F-49EA-B3C8-94D37BAC1B24}">
  <sheetPr codeName="Sheet32">
    <tabColor rgb="FFFFFF00"/>
  </sheetPr>
  <dimension ref="B1:J89"/>
  <sheetViews>
    <sheetView topLeftCell="A13" zoomScaleNormal="100"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10" ht="36.75" customHeight="1" thickBot="1">
      <c r="B1" s="534"/>
      <c r="C1" s="535"/>
      <c r="D1" s="535"/>
      <c r="E1" s="535"/>
      <c r="F1" s="535"/>
      <c r="G1" s="536"/>
    </row>
    <row r="2" spans="2:10" ht="14.45" customHeight="1" thickBot="1">
      <c r="B2" s="373" t="s">
        <v>108</v>
      </c>
      <c r="C2" s="374"/>
      <c r="D2" s="374"/>
      <c r="E2" s="374"/>
      <c r="F2" s="375"/>
      <c r="G2" s="409"/>
    </row>
    <row r="3" spans="2:10" ht="14.25" customHeight="1" thickBot="1">
      <c r="B3" s="373" t="s">
        <v>109</v>
      </c>
      <c r="C3" s="374"/>
      <c r="D3" s="374"/>
      <c r="E3" s="374"/>
      <c r="F3" s="375"/>
      <c r="G3" s="410"/>
    </row>
    <row r="4" spans="2:10" ht="14.45" customHeight="1" thickBot="1">
      <c r="B4" s="373" t="s">
        <v>342</v>
      </c>
      <c r="C4" s="374"/>
      <c r="D4" s="374"/>
      <c r="E4" s="374"/>
      <c r="F4" s="375"/>
      <c r="G4" s="410"/>
    </row>
    <row r="5" spans="2:10" ht="40.35" customHeight="1" thickBot="1">
      <c r="B5" s="428" t="s">
        <v>485</v>
      </c>
      <c r="C5" s="429"/>
      <c r="D5" s="429"/>
      <c r="E5" s="429"/>
      <c r="F5" s="430"/>
      <c r="G5" s="411"/>
    </row>
    <row r="6" spans="2:10" ht="14.45" customHeight="1" thickBot="1">
      <c r="B6" s="373" t="s">
        <v>108</v>
      </c>
      <c r="C6" s="374"/>
      <c r="D6" s="374"/>
      <c r="E6" s="374"/>
      <c r="F6" s="375"/>
      <c r="G6" s="409"/>
    </row>
    <row r="7" spans="2:10" ht="14.45" customHeight="1" thickBot="1">
      <c r="B7" s="373" t="s">
        <v>109</v>
      </c>
      <c r="C7" s="374"/>
      <c r="D7" s="374"/>
      <c r="E7" s="374"/>
      <c r="F7" s="375"/>
      <c r="G7" s="410"/>
    </row>
    <row r="8" spans="2:10" ht="14.25" customHeight="1" thickBot="1">
      <c r="B8" s="373" t="s">
        <v>342</v>
      </c>
      <c r="C8" s="374"/>
      <c r="D8" s="374"/>
      <c r="E8" s="374"/>
      <c r="F8" s="375"/>
      <c r="G8" s="410"/>
    </row>
    <row r="9" spans="2:10" ht="40.5" customHeight="1" thickBot="1">
      <c r="B9" s="428" t="s">
        <v>485</v>
      </c>
      <c r="C9" s="429"/>
      <c r="D9" s="429"/>
      <c r="E9" s="429"/>
      <c r="F9" s="430"/>
      <c r="G9" s="411"/>
      <c r="J9" t="s">
        <v>566</v>
      </c>
    </row>
    <row r="10" spans="2:10" ht="14.25" customHeight="1" thickBot="1">
      <c r="B10" s="528" t="s">
        <v>344</v>
      </c>
      <c r="C10" s="529"/>
      <c r="D10" s="529"/>
      <c r="E10" s="529"/>
      <c r="F10" s="529"/>
      <c r="G10" s="530"/>
    </row>
    <row r="11" spans="2:10" ht="14.25" customHeight="1" thickBot="1">
      <c r="B11" s="141" t="s">
        <v>345</v>
      </c>
      <c r="C11" s="497" t="s">
        <v>271</v>
      </c>
      <c r="D11" s="498"/>
      <c r="E11" s="142" t="s">
        <v>447</v>
      </c>
      <c r="F11" s="140" t="s">
        <v>348</v>
      </c>
      <c r="G11" s="499" t="s">
        <v>567</v>
      </c>
    </row>
    <row r="12" spans="2:10" ht="14.25" customHeight="1" thickBot="1">
      <c r="B12" s="521" t="s">
        <v>346</v>
      </c>
      <c r="C12" s="522"/>
      <c r="D12" s="522"/>
      <c r="E12" s="140" t="s">
        <v>220</v>
      </c>
      <c r="F12" s="140" t="s">
        <v>449</v>
      </c>
      <c r="G12" s="500"/>
    </row>
    <row r="13" spans="2:10" ht="41.25" customHeight="1" thickBot="1">
      <c r="B13" s="463" t="s">
        <v>270</v>
      </c>
      <c r="C13" s="464"/>
      <c r="D13" s="465"/>
      <c r="E13" s="562"/>
      <c r="F13" s="563"/>
      <c r="G13" s="564"/>
    </row>
    <row r="14" spans="2:10" ht="14.45" customHeight="1" thickBot="1">
      <c r="B14" s="141" t="s">
        <v>345</v>
      </c>
      <c r="C14" s="497" t="s">
        <v>568</v>
      </c>
      <c r="D14" s="498"/>
      <c r="E14" s="142" t="s">
        <v>447</v>
      </c>
      <c r="F14" s="140" t="s">
        <v>348</v>
      </c>
      <c r="G14" s="499" t="s">
        <v>569</v>
      </c>
    </row>
    <row r="15" spans="2:10" ht="14.25" customHeight="1" thickBot="1">
      <c r="B15" s="521" t="s">
        <v>346</v>
      </c>
      <c r="C15" s="522"/>
      <c r="D15" s="522"/>
      <c r="E15" s="140" t="s">
        <v>220</v>
      </c>
      <c r="F15" s="140" t="s">
        <v>449</v>
      </c>
      <c r="G15" s="500"/>
    </row>
    <row r="16" spans="2:10" ht="14.25" customHeight="1">
      <c r="B16" s="479" t="s">
        <v>434</v>
      </c>
      <c r="C16" s="481"/>
      <c r="D16" s="56" t="s">
        <v>435</v>
      </c>
      <c r="E16" s="56">
        <v>3</v>
      </c>
      <c r="F16" s="122">
        <f>G33</f>
        <v>50000</v>
      </c>
      <c r="G16" s="121">
        <f>F16*E16%</f>
        <v>1500</v>
      </c>
    </row>
    <row r="17" spans="2:9" ht="18.75" customHeight="1">
      <c r="B17" s="479" t="s">
        <v>436</v>
      </c>
      <c r="C17" s="481"/>
      <c r="D17" s="56" t="s">
        <v>437</v>
      </c>
      <c r="E17" s="56">
        <v>0.02</v>
      </c>
      <c r="F17" s="120">
        <v>120000</v>
      </c>
      <c r="G17" s="120">
        <f t="shared" ref="G17" si="0">E17*F17</f>
        <v>2400</v>
      </c>
    </row>
    <row r="18" spans="2:9" ht="18" customHeight="1">
      <c r="B18" s="439" t="s">
        <v>363</v>
      </c>
      <c r="C18" s="440"/>
      <c r="D18" s="440"/>
      <c r="E18" s="440"/>
      <c r="F18" s="441"/>
      <c r="G18" s="24">
        <f>SUM(G16:G17)</f>
        <v>3900</v>
      </c>
    </row>
    <row r="19" spans="2:9" ht="26.25" customHeight="1">
      <c r="B19" s="431" t="s">
        <v>364</v>
      </c>
      <c r="C19" s="432"/>
      <c r="D19" s="432"/>
      <c r="E19" s="432"/>
      <c r="F19" s="432"/>
      <c r="G19" s="433"/>
    </row>
    <row r="20" spans="2:9" ht="18.75" customHeight="1">
      <c r="B20" s="442" t="s">
        <v>356</v>
      </c>
      <c r="C20" s="443"/>
      <c r="D20" s="5" t="s">
        <v>357</v>
      </c>
      <c r="E20" s="5" t="s">
        <v>365</v>
      </c>
      <c r="F20" s="5" t="s">
        <v>359</v>
      </c>
      <c r="G20" s="6" t="s">
        <v>360</v>
      </c>
    </row>
    <row r="21" spans="2:9" ht="36" customHeight="1">
      <c r="B21" s="445" t="s">
        <v>570</v>
      </c>
      <c r="C21" s="446"/>
      <c r="D21" s="28" t="s">
        <v>220</v>
      </c>
      <c r="E21" s="13">
        <v>1</v>
      </c>
      <c r="F21" s="10">
        <v>203000</v>
      </c>
      <c r="G21" s="24">
        <f t="shared" ref="G21:G23" si="1">E21*F21</f>
        <v>203000</v>
      </c>
      <c r="I21" s="128"/>
    </row>
    <row r="22" spans="2:9" ht="24.75" customHeight="1">
      <c r="B22" s="445" t="s">
        <v>571</v>
      </c>
      <c r="C22" s="533"/>
      <c r="D22" s="28" t="s">
        <v>205</v>
      </c>
      <c r="E22" s="13">
        <v>4</v>
      </c>
      <c r="F22" s="10">
        <v>2500</v>
      </c>
      <c r="G22" s="24">
        <f t="shared" si="1"/>
        <v>10000</v>
      </c>
      <c r="I22" s="129"/>
    </row>
    <row r="23" spans="2:9" ht="29.25" customHeight="1">
      <c r="B23" s="445" t="s">
        <v>492</v>
      </c>
      <c r="C23" s="446"/>
      <c r="D23" s="8">
        <v>32</v>
      </c>
      <c r="E23" s="9">
        <v>0.01</v>
      </c>
      <c r="F23" s="10">
        <f>SUM(G21:G22)</f>
        <v>213000</v>
      </c>
      <c r="G23" s="24">
        <f t="shared" si="1"/>
        <v>2130</v>
      </c>
    </row>
    <row r="24" spans="2:9" ht="14.25" customHeight="1">
      <c r="B24" s="445"/>
      <c r="C24" s="446"/>
      <c r="D24" s="8"/>
      <c r="E24" s="9"/>
      <c r="F24" s="10"/>
      <c r="G24" s="24"/>
    </row>
    <row r="25" spans="2:9" ht="14.45" customHeight="1">
      <c r="B25" s="439" t="s">
        <v>363</v>
      </c>
      <c r="C25" s="440"/>
      <c r="D25" s="440"/>
      <c r="E25" s="440"/>
      <c r="F25" s="450"/>
      <c r="G25" s="24">
        <f>SUM(G21:G24)</f>
        <v>215130</v>
      </c>
    </row>
    <row r="26" spans="2:9" ht="14.45" customHeight="1">
      <c r="B26" s="431" t="s">
        <v>370</v>
      </c>
      <c r="C26" s="432"/>
      <c r="D26" s="432"/>
      <c r="E26" s="432"/>
      <c r="F26" s="432"/>
      <c r="G26" s="433"/>
    </row>
    <row r="27" spans="2:9" ht="14.25" customHeight="1">
      <c r="B27" s="442" t="s">
        <v>356</v>
      </c>
      <c r="C27" s="443"/>
      <c r="D27" s="5" t="s">
        <v>357</v>
      </c>
      <c r="E27" s="5" t="s">
        <v>358</v>
      </c>
      <c r="F27" s="5" t="s">
        <v>359</v>
      </c>
      <c r="G27" s="6" t="s">
        <v>360</v>
      </c>
    </row>
    <row r="28" spans="2:9" ht="25.5" customHeight="1">
      <c r="B28" s="445"/>
      <c r="C28" s="446"/>
      <c r="D28" s="28"/>
      <c r="E28" s="13"/>
      <c r="F28" s="10"/>
      <c r="G28" s="24"/>
    </row>
    <row r="29" spans="2:9" ht="12.75" customHeight="1">
      <c r="B29" s="439" t="s">
        <v>363</v>
      </c>
      <c r="C29" s="440"/>
      <c r="D29" s="440"/>
      <c r="E29" s="440"/>
      <c r="F29" s="441"/>
      <c r="G29" s="24">
        <f>G28</f>
        <v>0</v>
      </c>
    </row>
    <row r="30" spans="2:9" ht="12.75" customHeight="1">
      <c r="B30" s="431" t="s">
        <v>373</v>
      </c>
      <c r="C30" s="432"/>
      <c r="D30" s="432"/>
      <c r="E30" s="432"/>
      <c r="F30" s="432"/>
      <c r="G30" s="433"/>
    </row>
    <row r="31" spans="2:9">
      <c r="B31" s="442" t="s">
        <v>374</v>
      </c>
      <c r="C31" s="443"/>
      <c r="D31" s="442" t="s">
        <v>398</v>
      </c>
      <c r="E31" s="443"/>
      <c r="F31" s="5" t="s">
        <v>376</v>
      </c>
      <c r="G31" s="6" t="s">
        <v>377</v>
      </c>
    </row>
    <row r="32" spans="2:9" ht="12.75" customHeight="1">
      <c r="B32" s="445" t="s">
        <v>493</v>
      </c>
      <c r="C32" s="446"/>
      <c r="D32" s="447">
        <v>250000</v>
      </c>
      <c r="E32" s="448"/>
      <c r="F32" s="13">
        <v>0.2</v>
      </c>
      <c r="G32" s="24">
        <f>D32*F32</f>
        <v>50000</v>
      </c>
    </row>
    <row r="33" spans="2:7" ht="12.75" customHeight="1">
      <c r="B33" s="439" t="s">
        <v>168</v>
      </c>
      <c r="C33" s="440"/>
      <c r="D33" s="440"/>
      <c r="E33" s="440"/>
      <c r="F33" s="441"/>
      <c r="G33" s="24">
        <f>G32</f>
        <v>50000</v>
      </c>
    </row>
    <row r="34" spans="2:7">
      <c r="B34" s="484" t="s">
        <v>380</v>
      </c>
      <c r="C34" s="485"/>
      <c r="D34" s="485"/>
      <c r="E34" s="485"/>
      <c r="F34" s="486"/>
      <c r="G34" s="27">
        <f>G18+G25+G29+G33</f>
        <v>269030</v>
      </c>
    </row>
    <row r="35" spans="2:7" ht="12.75" customHeight="1">
      <c r="B35" s="431" t="s">
        <v>381</v>
      </c>
      <c r="C35" s="432"/>
      <c r="D35" s="432"/>
      <c r="E35" s="432"/>
      <c r="F35" s="432"/>
      <c r="G35" s="433"/>
    </row>
    <row r="36" spans="2:7">
      <c r="B36" s="434"/>
      <c r="C36" s="435"/>
      <c r="D36" s="435"/>
      <c r="E36" s="435"/>
      <c r="F36" s="435"/>
      <c r="G36" s="436"/>
    </row>
    <row r="37" spans="2:7" ht="13.5" thickBot="1">
      <c r="B37" s="431" t="s">
        <v>382</v>
      </c>
      <c r="C37" s="432"/>
      <c r="D37" s="432"/>
      <c r="E37" s="432"/>
      <c r="F37" s="432"/>
      <c r="G37" s="433"/>
    </row>
    <row r="38" spans="2:7" ht="13.5" thickBot="1">
      <c r="B38" s="412"/>
      <c r="C38" s="413"/>
      <c r="D38" s="414"/>
      <c r="E38" s="415"/>
      <c r="F38" s="416"/>
      <c r="G38" s="417"/>
    </row>
    <row r="39" spans="2:7" ht="12.75" customHeight="1" thickBot="1">
      <c r="B39" s="424" t="s">
        <v>383</v>
      </c>
      <c r="C39" s="425"/>
      <c r="D39" s="425"/>
      <c r="E39" s="418"/>
      <c r="F39" s="419"/>
      <c r="G39" s="420"/>
    </row>
    <row r="40" spans="2:7" ht="13.5" thickBot="1">
      <c r="B40" s="426" t="s">
        <v>384</v>
      </c>
      <c r="C40" s="427"/>
      <c r="D40" s="427"/>
      <c r="E40" s="418"/>
      <c r="F40" s="419"/>
      <c r="G40" s="420"/>
    </row>
    <row r="41" spans="2:7" ht="21" customHeight="1" thickBot="1">
      <c r="B41" s="55"/>
      <c r="C41" s="55"/>
      <c r="D41" s="55"/>
      <c r="E41" s="421"/>
      <c r="F41" s="422"/>
      <c r="G41" s="423"/>
    </row>
    <row r="42" spans="2:7" ht="12.75" customHeight="1" thickBot="1">
      <c r="B42" s="476" t="s">
        <v>411</v>
      </c>
      <c r="C42" s="477"/>
      <c r="D42" s="477"/>
      <c r="E42" s="477"/>
      <c r="F42" s="477"/>
      <c r="G42" s="478"/>
    </row>
    <row r="44" spans="2:7" ht="12.75" customHeight="1">
      <c r="B44" s="101" t="s">
        <v>471</v>
      </c>
      <c r="C44" s="99" t="s">
        <v>543</v>
      </c>
      <c r="D44" s="102">
        <v>1022112.6</v>
      </c>
    </row>
    <row r="45" spans="2:7" ht="45" customHeight="1" thickBot="1">
      <c r="B45" s="103"/>
    </row>
    <row r="46" spans="2:7" ht="90.75" thickBot="1">
      <c r="B46" s="104" t="s">
        <v>511</v>
      </c>
    </row>
    <row r="47" spans="2:7" ht="12.75" customHeight="1">
      <c r="B47" s="103"/>
    </row>
    <row r="48" spans="2:7" ht="22.5" customHeight="1">
      <c r="B48" s="103"/>
    </row>
    <row r="49" spans="2:7">
      <c r="B49" s="511" t="s">
        <v>462</v>
      </c>
      <c r="C49" s="511" t="s">
        <v>463</v>
      </c>
      <c r="D49" s="511" t="s">
        <v>464</v>
      </c>
      <c r="E49" s="513" t="s">
        <v>465</v>
      </c>
      <c r="F49" s="105" t="s">
        <v>466</v>
      </c>
      <c r="G49" s="105" t="s">
        <v>466</v>
      </c>
    </row>
    <row r="50" spans="2:7" ht="12.75" customHeight="1" thickBot="1">
      <c r="B50" s="512"/>
      <c r="C50" s="512"/>
      <c r="D50" s="512"/>
      <c r="E50" s="514"/>
      <c r="F50" s="106" t="s">
        <v>467</v>
      </c>
      <c r="G50" s="106" t="s">
        <v>468</v>
      </c>
    </row>
    <row r="51" spans="2:7">
      <c r="B51" s="101">
        <v>1</v>
      </c>
      <c r="C51" s="107"/>
      <c r="D51" s="501" t="s">
        <v>469</v>
      </c>
      <c r="E51" s="501"/>
      <c r="F51" s="107"/>
      <c r="G51" s="107"/>
    </row>
    <row r="52" spans="2:7" ht="12.75" customHeight="1" thickBot="1">
      <c r="B52" s="108" t="s">
        <v>512</v>
      </c>
      <c r="C52" s="109" t="s">
        <v>471</v>
      </c>
      <c r="D52" s="98" t="s">
        <v>513</v>
      </c>
      <c r="E52" s="110">
        <v>1</v>
      </c>
      <c r="F52" s="111">
        <v>745973.35</v>
      </c>
      <c r="G52" s="111">
        <v>745973.35</v>
      </c>
    </row>
    <row r="53" spans="2:7">
      <c r="B53" s="107"/>
      <c r="C53" s="107"/>
      <c r="D53" s="107"/>
      <c r="E53" s="501" t="s">
        <v>473</v>
      </c>
      <c r="F53" s="501"/>
      <c r="G53" s="112">
        <v>745973.35</v>
      </c>
    </row>
    <row r="54" spans="2:7">
      <c r="B54" s="101">
        <v>2</v>
      </c>
      <c r="C54" s="107"/>
      <c r="D54" s="502" t="s">
        <v>474</v>
      </c>
      <c r="E54" s="502"/>
      <c r="F54" s="107"/>
      <c r="G54" s="107"/>
    </row>
    <row r="55" spans="2:7" ht="22.5" customHeight="1">
      <c r="B55" s="108" t="s">
        <v>475</v>
      </c>
      <c r="C55" s="109" t="s">
        <v>476</v>
      </c>
      <c r="D55" s="98" t="s">
        <v>477</v>
      </c>
      <c r="E55" s="113">
        <v>8.98</v>
      </c>
      <c r="F55" s="114">
        <v>20839.29</v>
      </c>
      <c r="G55" s="114">
        <v>187136.82</v>
      </c>
    </row>
    <row r="56" spans="2:7" ht="12.75" customHeight="1" thickBot="1">
      <c r="B56" s="108" t="s">
        <v>478</v>
      </c>
      <c r="C56" s="109" t="s">
        <v>476</v>
      </c>
      <c r="D56" s="98" t="s">
        <v>479</v>
      </c>
      <c r="E56" s="110">
        <v>4.49</v>
      </c>
      <c r="F56" s="111">
        <v>15358.8</v>
      </c>
      <c r="G56" s="111">
        <v>68961.009999999995</v>
      </c>
    </row>
    <row r="57" spans="2:7" ht="12.75" customHeight="1">
      <c r="B57" s="107"/>
      <c r="C57" s="107"/>
      <c r="D57" s="107"/>
      <c r="E57" s="501" t="s">
        <v>481</v>
      </c>
      <c r="F57" s="501"/>
      <c r="G57" s="112">
        <v>256097.83</v>
      </c>
    </row>
    <row r="58" spans="2:7" ht="12.75" customHeight="1">
      <c r="B58" s="101">
        <v>3</v>
      </c>
      <c r="C58" s="107"/>
      <c r="D58" s="502" t="s">
        <v>482</v>
      </c>
      <c r="E58" s="502"/>
      <c r="F58" s="107"/>
      <c r="G58" s="107"/>
    </row>
    <row r="59" spans="2:7" ht="12.75" customHeight="1" thickBot="1">
      <c r="B59" s="115"/>
      <c r="C59" s="116" t="s">
        <v>85</v>
      </c>
      <c r="D59" s="100" t="s">
        <v>482</v>
      </c>
      <c r="E59" s="117">
        <v>2</v>
      </c>
      <c r="F59" s="118">
        <v>1002071.18</v>
      </c>
      <c r="G59" s="118">
        <v>20041.419999999998</v>
      </c>
    </row>
    <row r="60" spans="2:7" ht="21" customHeight="1" thickBot="1">
      <c r="B60" s="503" t="s">
        <v>514</v>
      </c>
      <c r="C60" s="504"/>
      <c r="D60" s="505"/>
      <c r="E60" s="506" t="s">
        <v>484</v>
      </c>
      <c r="F60" s="507"/>
      <c r="G60" s="119">
        <v>1022112.6</v>
      </c>
    </row>
    <row r="62" spans="2:7" ht="43.5" customHeight="1"/>
    <row r="63" spans="2:7" ht="19.5" thickBot="1">
      <c r="B63" s="97" t="s">
        <v>515</v>
      </c>
    </row>
    <row r="64" spans="2:7" ht="45" customHeight="1">
      <c r="B64" s="541" t="s">
        <v>516</v>
      </c>
      <c r="C64" s="542"/>
      <c r="D64" s="542"/>
      <c r="E64" s="542"/>
      <c r="F64" s="542"/>
      <c r="G64" s="543"/>
    </row>
    <row r="65" spans="2:7">
      <c r="B65" s="550"/>
      <c r="C65" s="551"/>
      <c r="D65" s="551"/>
      <c r="E65" s="551"/>
      <c r="F65" s="551"/>
      <c r="G65" s="552"/>
    </row>
    <row r="66" spans="2:7">
      <c r="B66" s="544" t="s">
        <v>517</v>
      </c>
      <c r="C66" s="545"/>
      <c r="D66" s="545"/>
      <c r="E66" s="545"/>
      <c r="F66" s="545"/>
      <c r="G66" s="546"/>
    </row>
    <row r="67" spans="2:7" ht="22.5" customHeight="1">
      <c r="B67" s="547" t="s">
        <v>518</v>
      </c>
      <c r="C67" s="548"/>
      <c r="D67" s="548"/>
      <c r="E67" s="548"/>
      <c r="F67" s="548"/>
      <c r="G67" s="549"/>
    </row>
    <row r="68" spans="2:7">
      <c r="B68" s="550"/>
      <c r="C68" s="551"/>
      <c r="D68" s="551"/>
      <c r="E68" s="551"/>
      <c r="F68" s="551"/>
      <c r="G68" s="552"/>
    </row>
    <row r="69" spans="2:7">
      <c r="B69" s="544" t="s">
        <v>519</v>
      </c>
      <c r="C69" s="545"/>
      <c r="D69" s="545"/>
      <c r="E69" s="545"/>
      <c r="F69" s="545"/>
      <c r="G69" s="546"/>
    </row>
    <row r="70" spans="2:7">
      <c r="B70" s="553" t="s">
        <v>520</v>
      </c>
      <c r="C70" s="554"/>
      <c r="D70" s="554"/>
      <c r="E70" s="554"/>
      <c r="F70" s="554"/>
      <c r="G70" s="555"/>
    </row>
    <row r="71" spans="2:7">
      <c r="B71" s="550"/>
      <c r="C71" s="551"/>
      <c r="D71" s="551"/>
      <c r="E71" s="551"/>
      <c r="F71" s="551"/>
      <c r="G71" s="552"/>
    </row>
    <row r="72" spans="2:7">
      <c r="B72" s="544" t="s">
        <v>521</v>
      </c>
      <c r="C72" s="545"/>
      <c r="D72" s="545"/>
      <c r="E72" s="545"/>
      <c r="F72" s="545"/>
      <c r="G72" s="546"/>
    </row>
    <row r="73" spans="2:7">
      <c r="B73" s="547" t="s">
        <v>522</v>
      </c>
      <c r="C73" s="548"/>
      <c r="D73" s="548"/>
      <c r="E73" s="548"/>
      <c r="F73" s="548"/>
      <c r="G73" s="549"/>
    </row>
    <row r="74" spans="2:7" ht="22.5" customHeight="1">
      <c r="B74" s="550"/>
      <c r="C74" s="551"/>
      <c r="D74" s="551"/>
      <c r="E74" s="551"/>
      <c r="F74" s="551"/>
      <c r="G74" s="552"/>
    </row>
    <row r="75" spans="2:7">
      <c r="B75" s="544" t="s">
        <v>523</v>
      </c>
      <c r="C75" s="545"/>
      <c r="D75" s="545"/>
      <c r="E75" s="545"/>
      <c r="F75" s="545"/>
      <c r="G75" s="546"/>
    </row>
    <row r="76" spans="2:7">
      <c r="B76" s="544" t="s">
        <v>524</v>
      </c>
      <c r="C76" s="545"/>
      <c r="D76" s="545"/>
      <c r="E76" s="545"/>
      <c r="F76" s="545"/>
      <c r="G76" s="546"/>
    </row>
    <row r="77" spans="2:7">
      <c r="B77" s="547" t="s">
        <v>525</v>
      </c>
      <c r="C77" s="548"/>
      <c r="D77" s="548"/>
      <c r="E77" s="548"/>
      <c r="F77" s="548"/>
      <c r="G77" s="549"/>
    </row>
    <row r="78" spans="2:7">
      <c r="B78" s="544" t="s">
        <v>526</v>
      </c>
      <c r="C78" s="545"/>
      <c r="D78" s="545"/>
      <c r="E78" s="545"/>
      <c r="F78" s="545"/>
      <c r="G78" s="546"/>
    </row>
    <row r="79" spans="2:7">
      <c r="B79" s="544" t="s">
        <v>527</v>
      </c>
      <c r="C79" s="545"/>
      <c r="D79" s="545"/>
      <c r="E79" s="545"/>
      <c r="F79" s="545"/>
      <c r="G79" s="546"/>
    </row>
    <row r="80" spans="2:7">
      <c r="B80" s="547" t="s">
        <v>528</v>
      </c>
      <c r="C80" s="548"/>
      <c r="D80" s="548"/>
      <c r="E80" s="548"/>
      <c r="F80" s="548"/>
      <c r="G80" s="549"/>
    </row>
    <row r="81" spans="2:7">
      <c r="B81" s="544" t="s">
        <v>529</v>
      </c>
      <c r="C81" s="545"/>
      <c r="D81" s="545"/>
      <c r="E81" s="545"/>
      <c r="F81" s="545"/>
      <c r="G81" s="546"/>
    </row>
    <row r="82" spans="2:7">
      <c r="B82" s="547" t="s">
        <v>530</v>
      </c>
      <c r="C82" s="548"/>
      <c r="D82" s="548"/>
      <c r="E82" s="548"/>
      <c r="F82" s="548"/>
      <c r="G82" s="549"/>
    </row>
    <row r="83" spans="2:7" ht="33.75" customHeight="1">
      <c r="B83" s="550"/>
      <c r="C83" s="551"/>
      <c r="D83" s="551"/>
      <c r="E83" s="551"/>
      <c r="F83" s="551"/>
      <c r="G83" s="552"/>
    </row>
    <row r="84" spans="2:7">
      <c r="B84" s="544" t="s">
        <v>531</v>
      </c>
      <c r="C84" s="545"/>
      <c r="D84" s="545"/>
      <c r="E84" s="545"/>
      <c r="F84" s="545"/>
      <c r="G84" s="546"/>
    </row>
    <row r="85" spans="2:7">
      <c r="B85" s="547" t="s">
        <v>532</v>
      </c>
      <c r="C85" s="548"/>
      <c r="D85" s="548"/>
      <c r="E85" s="548"/>
      <c r="F85" s="548"/>
      <c r="G85" s="549"/>
    </row>
    <row r="86" spans="2:7">
      <c r="B86" s="550"/>
      <c r="C86" s="551"/>
      <c r="D86" s="551"/>
      <c r="E86" s="551"/>
      <c r="F86" s="551"/>
      <c r="G86" s="552"/>
    </row>
    <row r="87" spans="2:7">
      <c r="B87" s="550"/>
      <c r="C87" s="551"/>
      <c r="D87" s="551"/>
      <c r="E87" s="551"/>
      <c r="F87" s="551"/>
      <c r="G87" s="552"/>
    </row>
    <row r="88" spans="2:7">
      <c r="B88" s="544" t="s">
        <v>533</v>
      </c>
      <c r="C88" s="545"/>
      <c r="D88" s="545"/>
      <c r="E88" s="545"/>
      <c r="F88" s="545"/>
      <c r="G88" s="546"/>
    </row>
    <row r="89" spans="2:7" ht="13.5" thickBot="1">
      <c r="B89" s="556" t="s">
        <v>534</v>
      </c>
      <c r="C89" s="557"/>
      <c r="D89" s="557"/>
      <c r="E89" s="557"/>
      <c r="F89" s="557"/>
      <c r="G89" s="558"/>
    </row>
  </sheetData>
  <mergeCells count="86">
    <mergeCell ref="B88:G88"/>
    <mergeCell ref="B89:G89"/>
    <mergeCell ref="B82:G82"/>
    <mergeCell ref="B83:G83"/>
    <mergeCell ref="B84:G84"/>
    <mergeCell ref="B85:G85"/>
    <mergeCell ref="B86:G86"/>
    <mergeCell ref="B87:G87"/>
    <mergeCell ref="B81:G81"/>
    <mergeCell ref="B70:G70"/>
    <mergeCell ref="B71:G71"/>
    <mergeCell ref="B72:G72"/>
    <mergeCell ref="B73:G73"/>
    <mergeCell ref="B74:G74"/>
    <mergeCell ref="B75:G75"/>
    <mergeCell ref="B76:G76"/>
    <mergeCell ref="B77:G77"/>
    <mergeCell ref="B78:G78"/>
    <mergeCell ref="B79:G79"/>
    <mergeCell ref="B80:G80"/>
    <mergeCell ref="B69:G69"/>
    <mergeCell ref="D51:E51"/>
    <mergeCell ref="E53:F53"/>
    <mergeCell ref="D54:E54"/>
    <mergeCell ref="E57:F57"/>
    <mergeCell ref="D58:E58"/>
    <mergeCell ref="B60:D60"/>
    <mergeCell ref="E60:F60"/>
    <mergeCell ref="B64:G64"/>
    <mergeCell ref="B65:G65"/>
    <mergeCell ref="B66:G66"/>
    <mergeCell ref="B67:G67"/>
    <mergeCell ref="B68:G68"/>
    <mergeCell ref="B42:G42"/>
    <mergeCell ref="B49:B50"/>
    <mergeCell ref="C49:C50"/>
    <mergeCell ref="D49:D50"/>
    <mergeCell ref="E49:E50"/>
    <mergeCell ref="B37:G37"/>
    <mergeCell ref="B38:D38"/>
    <mergeCell ref="E38:G41"/>
    <mergeCell ref="B39:D39"/>
    <mergeCell ref="B40:D40"/>
    <mergeCell ref="B36:G36"/>
    <mergeCell ref="B27:C27"/>
    <mergeCell ref="B28:C28"/>
    <mergeCell ref="B29:F29"/>
    <mergeCell ref="B30:G30"/>
    <mergeCell ref="B31:C31"/>
    <mergeCell ref="D31:E31"/>
    <mergeCell ref="B32:C32"/>
    <mergeCell ref="D32:E32"/>
    <mergeCell ref="B33:F33"/>
    <mergeCell ref="B34:F34"/>
    <mergeCell ref="B35:G35"/>
    <mergeCell ref="B26:G26"/>
    <mergeCell ref="B17:C17"/>
    <mergeCell ref="B18:F18"/>
    <mergeCell ref="B19:G19"/>
    <mergeCell ref="B20:C20"/>
    <mergeCell ref="B21:C21"/>
    <mergeCell ref="B22:C22"/>
    <mergeCell ref="B23:C23"/>
    <mergeCell ref="B24:C24"/>
    <mergeCell ref="B25:F25"/>
    <mergeCell ref="B16:C16"/>
    <mergeCell ref="B6:F6"/>
    <mergeCell ref="G6:G9"/>
    <mergeCell ref="B7:F7"/>
    <mergeCell ref="B8:F8"/>
    <mergeCell ref="B9:F9"/>
    <mergeCell ref="C11:D11"/>
    <mergeCell ref="G11:G12"/>
    <mergeCell ref="B10:G10"/>
    <mergeCell ref="C14:D14"/>
    <mergeCell ref="G14:G15"/>
    <mergeCell ref="B15:D15"/>
    <mergeCell ref="B12:D12"/>
    <mergeCell ref="B13:D13"/>
    <mergeCell ref="E13:G13"/>
    <mergeCell ref="B1:G1"/>
    <mergeCell ref="B2:F2"/>
    <mergeCell ref="G2:G5"/>
    <mergeCell ref="B3:F3"/>
    <mergeCell ref="B4:F4"/>
    <mergeCell ref="B5:F5"/>
  </mergeCells>
  <pageMargins left="0.7" right="0.7" top="0.75" bottom="0.75" header="0.3" footer="0.3"/>
  <pageSetup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46C92-A323-4A80-AE58-A7BFC724CCC2}">
  <sheetPr codeName="Sheet33">
    <tabColor rgb="FFFFFF00"/>
  </sheetPr>
  <dimension ref="B1:I86"/>
  <sheetViews>
    <sheetView topLeftCell="A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36.75" customHeight="1" thickBot="1">
      <c r="B1" s="534"/>
      <c r="C1" s="535"/>
      <c r="D1" s="535"/>
      <c r="E1" s="535"/>
      <c r="F1" s="535"/>
      <c r="G1" s="536"/>
    </row>
    <row r="2" spans="2:7" ht="14.45" customHeight="1" thickBot="1">
      <c r="B2" s="373" t="s">
        <v>108</v>
      </c>
      <c r="C2" s="374"/>
      <c r="D2" s="374"/>
      <c r="E2" s="374"/>
      <c r="F2" s="375"/>
      <c r="G2" s="409"/>
    </row>
    <row r="3" spans="2:7" ht="14.25" customHeight="1" thickBot="1">
      <c r="B3" s="373" t="s">
        <v>109</v>
      </c>
      <c r="C3" s="374"/>
      <c r="D3" s="374"/>
      <c r="E3" s="374"/>
      <c r="F3" s="375"/>
      <c r="G3" s="410"/>
    </row>
    <row r="4" spans="2:7" ht="14.45" customHeight="1" thickBot="1">
      <c r="B4" s="373" t="s">
        <v>342</v>
      </c>
      <c r="C4" s="374"/>
      <c r="D4" s="374"/>
      <c r="E4" s="374"/>
      <c r="F4" s="375"/>
      <c r="G4" s="410"/>
    </row>
    <row r="5" spans="2:7" ht="40.35" customHeight="1" thickBot="1">
      <c r="B5" s="428" t="s">
        <v>343</v>
      </c>
      <c r="C5" s="429"/>
      <c r="D5" s="429"/>
      <c r="E5" s="429"/>
      <c r="F5" s="430"/>
      <c r="G5" s="411"/>
    </row>
    <row r="6" spans="2:7" ht="14.45" customHeight="1" thickBot="1">
      <c r="B6" s="528" t="s">
        <v>344</v>
      </c>
      <c r="C6" s="529"/>
      <c r="D6" s="529"/>
      <c r="E6" s="529"/>
      <c r="F6" s="529"/>
      <c r="G6" s="530"/>
    </row>
    <row r="7" spans="2:7" ht="14.45" customHeight="1" thickBot="1">
      <c r="B7" s="141" t="s">
        <v>345</v>
      </c>
      <c r="C7" s="497" t="s">
        <v>271</v>
      </c>
      <c r="D7" s="498"/>
      <c r="E7" s="142" t="s">
        <v>447</v>
      </c>
      <c r="F7" s="140" t="s">
        <v>348</v>
      </c>
      <c r="G7" s="499" t="s">
        <v>494</v>
      </c>
    </row>
    <row r="8" spans="2:7" ht="14.25" customHeight="1" thickBot="1">
      <c r="B8" s="521" t="s">
        <v>346</v>
      </c>
      <c r="C8" s="522"/>
      <c r="D8" s="522"/>
      <c r="E8" s="140" t="s">
        <v>347</v>
      </c>
      <c r="F8" s="140" t="s">
        <v>449</v>
      </c>
      <c r="G8" s="500"/>
    </row>
    <row r="9" spans="2:7" ht="30" customHeight="1">
      <c r="B9" s="463" t="s">
        <v>572</v>
      </c>
      <c r="C9" s="464"/>
      <c r="D9" s="540"/>
      <c r="E9" s="537"/>
      <c r="F9" s="538"/>
      <c r="G9" s="539"/>
    </row>
    <row r="10" spans="2:7" ht="14.25" customHeight="1">
      <c r="B10" s="3" t="s">
        <v>350</v>
      </c>
      <c r="C10" s="468" t="s">
        <v>351</v>
      </c>
      <c r="D10" s="469"/>
      <c r="E10" s="124" t="s">
        <v>352</v>
      </c>
      <c r="F10" s="124" t="s">
        <v>353</v>
      </c>
      <c r="G10" s="132" t="s">
        <v>354</v>
      </c>
    </row>
    <row r="11" spans="2:7" ht="14.45" customHeight="1">
      <c r="B11" s="431" t="s">
        <v>355</v>
      </c>
      <c r="C11" s="432"/>
      <c r="D11" s="432"/>
      <c r="E11" s="432"/>
      <c r="F11" s="432"/>
      <c r="G11" s="433"/>
    </row>
    <row r="12" spans="2:7" ht="14.25" customHeight="1">
      <c r="B12" s="442" t="s">
        <v>356</v>
      </c>
      <c r="C12" s="443"/>
      <c r="D12" s="5" t="s">
        <v>357</v>
      </c>
      <c r="E12" s="5" t="s">
        <v>358</v>
      </c>
      <c r="F12" s="5" t="s">
        <v>359</v>
      </c>
      <c r="G12" s="6" t="s">
        <v>360</v>
      </c>
    </row>
    <row r="13" spans="2:7" ht="14.25" customHeight="1">
      <c r="B13" s="516" t="s">
        <v>495</v>
      </c>
      <c r="C13" s="481"/>
      <c r="D13" s="56" t="s">
        <v>435</v>
      </c>
      <c r="E13" s="56">
        <v>3</v>
      </c>
      <c r="F13" s="122">
        <f>G30</f>
        <v>20000</v>
      </c>
      <c r="G13" s="121">
        <f>F13*E13%</f>
        <v>600</v>
      </c>
    </row>
    <row r="14" spans="2:7" ht="14.25" customHeight="1">
      <c r="B14" s="479" t="s">
        <v>451</v>
      </c>
      <c r="C14" s="481"/>
      <c r="D14" s="56" t="s">
        <v>437</v>
      </c>
      <c r="E14" s="56">
        <v>0.02</v>
      </c>
      <c r="F14" s="121">
        <v>80000</v>
      </c>
      <c r="G14" s="120">
        <f>E14*F14</f>
        <v>1600</v>
      </c>
    </row>
    <row r="15" spans="2:7" ht="21.75" customHeight="1">
      <c r="B15" s="479" t="s">
        <v>436</v>
      </c>
      <c r="C15" s="481"/>
      <c r="D15" s="56" t="s">
        <v>437</v>
      </c>
      <c r="E15" s="56">
        <v>0.02</v>
      </c>
      <c r="F15" s="120">
        <v>120000</v>
      </c>
      <c r="G15" s="120">
        <f t="shared" ref="G15" si="0">E15*F15</f>
        <v>2400</v>
      </c>
    </row>
    <row r="16" spans="2:7" ht="18" customHeight="1">
      <c r="B16" s="439" t="s">
        <v>363</v>
      </c>
      <c r="C16" s="440"/>
      <c r="D16" s="440"/>
      <c r="E16" s="440"/>
      <c r="F16" s="441"/>
      <c r="G16" s="24">
        <f>SUM(G13:G15)</f>
        <v>4600</v>
      </c>
    </row>
    <row r="17" spans="2:9" ht="26.25" customHeight="1">
      <c r="B17" s="431" t="s">
        <v>364</v>
      </c>
      <c r="C17" s="432"/>
      <c r="D17" s="432"/>
      <c r="E17" s="432"/>
      <c r="F17" s="432"/>
      <c r="G17" s="433"/>
    </row>
    <row r="18" spans="2:9" ht="18.75" customHeight="1">
      <c r="B18" s="442" t="s">
        <v>356</v>
      </c>
      <c r="C18" s="443"/>
      <c r="D18" s="5" t="s">
        <v>357</v>
      </c>
      <c r="E18" s="5" t="s">
        <v>365</v>
      </c>
      <c r="F18" s="5" t="s">
        <v>359</v>
      </c>
      <c r="G18" s="6" t="s">
        <v>360</v>
      </c>
    </row>
    <row r="19" spans="2:9" ht="45" customHeight="1">
      <c r="B19" s="445" t="s">
        <v>573</v>
      </c>
      <c r="C19" s="446"/>
      <c r="D19" s="28" t="s">
        <v>205</v>
      </c>
      <c r="E19" s="13">
        <v>1</v>
      </c>
      <c r="F19" s="10">
        <v>65000</v>
      </c>
      <c r="G19" s="24">
        <f>E19*F19</f>
        <v>65000</v>
      </c>
      <c r="I19" s="82"/>
    </row>
    <row r="20" spans="2:9" ht="31.5" customHeight="1">
      <c r="B20" s="445" t="s">
        <v>574</v>
      </c>
      <c r="C20" s="533"/>
      <c r="D20" s="28" t="s">
        <v>205</v>
      </c>
      <c r="E20" s="13">
        <v>6</v>
      </c>
      <c r="F20" s="10">
        <v>2500</v>
      </c>
      <c r="G20" s="24">
        <f t="shared" ref="G20:G21" si="1">E20*F20</f>
        <v>15000</v>
      </c>
    </row>
    <row r="21" spans="2:9" ht="14.25" customHeight="1">
      <c r="B21" s="445" t="s">
        <v>492</v>
      </c>
      <c r="C21" s="446"/>
      <c r="D21" s="8">
        <v>32</v>
      </c>
      <c r="E21" s="9">
        <v>0.01</v>
      </c>
      <c r="F21" s="10">
        <f>SUM(G19:G20)</f>
        <v>80000</v>
      </c>
      <c r="G21" s="24">
        <f t="shared" si="1"/>
        <v>800</v>
      </c>
    </row>
    <row r="22" spans="2:9" ht="14.45" customHeight="1">
      <c r="B22" s="439" t="s">
        <v>363</v>
      </c>
      <c r="C22" s="440"/>
      <c r="D22" s="440"/>
      <c r="E22" s="440"/>
      <c r="F22" s="450"/>
      <c r="G22" s="24">
        <f>SUM(G19:G21)</f>
        <v>80800</v>
      </c>
    </row>
    <row r="23" spans="2:9" ht="14.45" customHeight="1">
      <c r="B23" s="431" t="s">
        <v>370</v>
      </c>
      <c r="C23" s="432"/>
      <c r="D23" s="432"/>
      <c r="E23" s="432"/>
      <c r="F23" s="432"/>
      <c r="G23" s="433"/>
    </row>
    <row r="24" spans="2:9" ht="14.25" customHeight="1">
      <c r="B24" s="442" t="s">
        <v>356</v>
      </c>
      <c r="C24" s="443"/>
      <c r="D24" s="5" t="s">
        <v>357</v>
      </c>
      <c r="E24" s="5" t="s">
        <v>358</v>
      </c>
      <c r="F24" s="5" t="s">
        <v>359</v>
      </c>
      <c r="G24" s="6" t="s">
        <v>360</v>
      </c>
    </row>
    <row r="25" spans="2:9" ht="25.5" customHeight="1">
      <c r="B25" s="445"/>
      <c r="C25" s="446"/>
      <c r="D25" s="28"/>
      <c r="E25" s="13"/>
      <c r="F25" s="10"/>
      <c r="G25" s="24"/>
    </row>
    <row r="26" spans="2:9">
      <c r="B26" s="439" t="s">
        <v>363</v>
      </c>
      <c r="C26" s="440"/>
      <c r="D26" s="440"/>
      <c r="E26" s="440"/>
      <c r="F26" s="441"/>
      <c r="G26" s="24">
        <f>G25</f>
        <v>0</v>
      </c>
    </row>
    <row r="27" spans="2:9">
      <c r="B27" s="431" t="s">
        <v>373</v>
      </c>
      <c r="C27" s="432"/>
      <c r="D27" s="432"/>
      <c r="E27" s="432"/>
      <c r="F27" s="432"/>
      <c r="G27" s="433"/>
    </row>
    <row r="28" spans="2:9">
      <c r="B28" s="442" t="s">
        <v>374</v>
      </c>
      <c r="C28" s="443"/>
      <c r="D28" s="442" t="s">
        <v>398</v>
      </c>
      <c r="E28" s="443"/>
      <c r="F28" s="5" t="s">
        <v>376</v>
      </c>
      <c r="G28" s="6" t="s">
        <v>377</v>
      </c>
    </row>
    <row r="29" spans="2:9">
      <c r="B29" s="445" t="s">
        <v>493</v>
      </c>
      <c r="C29" s="446"/>
      <c r="D29" s="447">
        <v>250000</v>
      </c>
      <c r="E29" s="448"/>
      <c r="F29" s="13">
        <v>0.08</v>
      </c>
      <c r="G29" s="24">
        <f>D29*F29</f>
        <v>20000</v>
      </c>
    </row>
    <row r="30" spans="2:9">
      <c r="B30" s="439" t="s">
        <v>168</v>
      </c>
      <c r="C30" s="440"/>
      <c r="D30" s="440"/>
      <c r="E30" s="440"/>
      <c r="F30" s="441"/>
      <c r="G30" s="24">
        <f>G29</f>
        <v>20000</v>
      </c>
    </row>
    <row r="31" spans="2:9">
      <c r="B31" s="484" t="s">
        <v>380</v>
      </c>
      <c r="C31" s="485"/>
      <c r="D31" s="485"/>
      <c r="E31" s="485"/>
      <c r="F31" s="486"/>
      <c r="G31" s="27">
        <f>G16+G22+G26+G30</f>
        <v>105400</v>
      </c>
    </row>
    <row r="32" spans="2:9">
      <c r="B32" s="431" t="s">
        <v>381</v>
      </c>
      <c r="C32" s="432"/>
      <c r="D32" s="432"/>
      <c r="E32" s="432"/>
      <c r="F32" s="432"/>
      <c r="G32" s="433"/>
    </row>
    <row r="33" spans="2:7">
      <c r="B33" s="434"/>
      <c r="C33" s="435"/>
      <c r="D33" s="435"/>
      <c r="E33" s="435"/>
      <c r="F33" s="435"/>
      <c r="G33" s="436"/>
    </row>
    <row r="34" spans="2:7">
      <c r="B34" s="431" t="s">
        <v>382</v>
      </c>
      <c r="C34" s="432"/>
      <c r="D34" s="432"/>
      <c r="E34" s="432"/>
      <c r="F34" s="432"/>
      <c r="G34" s="433"/>
    </row>
    <row r="35" spans="2:7" ht="13.5" thickBot="1">
      <c r="B35" s="479"/>
      <c r="C35" s="480"/>
      <c r="D35" s="480"/>
      <c r="E35" s="480"/>
      <c r="F35" s="480"/>
      <c r="G35" s="481"/>
    </row>
    <row r="36" spans="2:7" ht="12.75" customHeight="1" thickBot="1">
      <c r="B36" s="412"/>
      <c r="C36" s="413"/>
      <c r="D36" s="414"/>
      <c r="E36" s="415"/>
      <c r="F36" s="416"/>
      <c r="G36" s="417"/>
    </row>
    <row r="37" spans="2:7" ht="13.5" thickBot="1">
      <c r="B37" s="424" t="s">
        <v>383</v>
      </c>
      <c r="C37" s="425"/>
      <c r="D37" s="425"/>
      <c r="E37" s="418"/>
      <c r="F37" s="419"/>
      <c r="G37" s="420"/>
    </row>
    <row r="38" spans="2:7" ht="21" customHeight="1" thickBot="1">
      <c r="B38" s="426" t="s">
        <v>384</v>
      </c>
      <c r="C38" s="427"/>
      <c r="D38" s="427"/>
      <c r="E38" s="418"/>
      <c r="F38" s="419"/>
      <c r="G38" s="420"/>
    </row>
    <row r="39" spans="2:7" ht="12.75" customHeight="1" thickBot="1">
      <c r="B39" s="55"/>
      <c r="C39" s="55"/>
      <c r="D39" s="55"/>
      <c r="E39" s="421"/>
      <c r="F39" s="422"/>
      <c r="G39" s="423"/>
    </row>
    <row r="41" spans="2:7" ht="12.75" customHeight="1">
      <c r="B41" s="101"/>
      <c r="C41" s="99"/>
      <c r="D41" s="102"/>
    </row>
    <row r="42" spans="2:7" ht="45" customHeight="1" thickBot="1">
      <c r="B42" s="103"/>
    </row>
    <row r="43" spans="2:7" ht="90.75" thickBot="1">
      <c r="B43" s="104" t="s">
        <v>511</v>
      </c>
    </row>
    <row r="44" spans="2:7" ht="12.75" customHeight="1">
      <c r="B44" s="103"/>
    </row>
    <row r="45" spans="2:7" ht="22.5" customHeight="1">
      <c r="B45" s="103"/>
    </row>
    <row r="46" spans="2:7">
      <c r="B46" s="511" t="s">
        <v>462</v>
      </c>
      <c r="C46" s="511" t="s">
        <v>463</v>
      </c>
      <c r="D46" s="511" t="s">
        <v>464</v>
      </c>
      <c r="E46" s="513" t="s">
        <v>465</v>
      </c>
      <c r="F46" s="105" t="s">
        <v>466</v>
      </c>
      <c r="G46" s="105" t="s">
        <v>466</v>
      </c>
    </row>
    <row r="47" spans="2:7" ht="12.75" customHeight="1" thickBot="1">
      <c r="B47" s="512"/>
      <c r="C47" s="512"/>
      <c r="D47" s="512"/>
      <c r="E47" s="514"/>
      <c r="F47" s="106" t="s">
        <v>467</v>
      </c>
      <c r="G47" s="106" t="s">
        <v>468</v>
      </c>
    </row>
    <row r="48" spans="2:7">
      <c r="B48" s="101">
        <v>1</v>
      </c>
      <c r="C48" s="107"/>
      <c r="D48" s="501" t="s">
        <v>469</v>
      </c>
      <c r="E48" s="501"/>
      <c r="F48" s="107"/>
      <c r="G48" s="107"/>
    </row>
    <row r="49" spans="2:7" ht="12.75" customHeight="1" thickBot="1">
      <c r="B49" s="108" t="s">
        <v>512</v>
      </c>
      <c r="C49" s="109" t="s">
        <v>471</v>
      </c>
      <c r="D49" s="98" t="s">
        <v>513</v>
      </c>
      <c r="E49" s="110">
        <v>1</v>
      </c>
      <c r="F49" s="111">
        <v>745973.35</v>
      </c>
      <c r="G49" s="111">
        <v>745973.35</v>
      </c>
    </row>
    <row r="50" spans="2:7">
      <c r="B50" s="107"/>
      <c r="C50" s="107"/>
      <c r="D50" s="107"/>
      <c r="E50" s="501" t="s">
        <v>473</v>
      </c>
      <c r="F50" s="501"/>
      <c r="G50" s="112">
        <v>745973.35</v>
      </c>
    </row>
    <row r="51" spans="2:7">
      <c r="B51" s="101">
        <v>2</v>
      </c>
      <c r="C51" s="107"/>
      <c r="D51" s="502" t="s">
        <v>474</v>
      </c>
      <c r="E51" s="502"/>
      <c r="F51" s="107"/>
      <c r="G51" s="107"/>
    </row>
    <row r="52" spans="2:7" ht="22.5" customHeight="1">
      <c r="B52" s="108" t="s">
        <v>475</v>
      </c>
      <c r="C52" s="109" t="s">
        <v>476</v>
      </c>
      <c r="D52" s="98" t="s">
        <v>477</v>
      </c>
      <c r="E52" s="113">
        <v>8.98</v>
      </c>
      <c r="F52" s="114">
        <v>20839.29</v>
      </c>
      <c r="G52" s="114">
        <v>187136.82</v>
      </c>
    </row>
    <row r="53" spans="2:7" ht="12.75" customHeight="1" thickBot="1">
      <c r="B53" s="108" t="s">
        <v>478</v>
      </c>
      <c r="C53" s="109" t="s">
        <v>476</v>
      </c>
      <c r="D53" s="98" t="s">
        <v>479</v>
      </c>
      <c r="E53" s="110">
        <v>4.49</v>
      </c>
      <c r="F53" s="111">
        <v>15358.8</v>
      </c>
      <c r="G53" s="111">
        <v>68961.009999999995</v>
      </c>
    </row>
    <row r="54" spans="2:7" ht="12.75" customHeight="1">
      <c r="B54" s="107"/>
      <c r="C54" s="107"/>
      <c r="D54" s="107"/>
      <c r="E54" s="501" t="s">
        <v>481</v>
      </c>
      <c r="F54" s="501"/>
      <c r="G54" s="112">
        <v>256097.83</v>
      </c>
    </row>
    <row r="55" spans="2:7" ht="12.75" customHeight="1">
      <c r="B55" s="101">
        <v>3</v>
      </c>
      <c r="C55" s="107"/>
      <c r="D55" s="502" t="s">
        <v>482</v>
      </c>
      <c r="E55" s="502"/>
      <c r="F55" s="107"/>
      <c r="G55" s="107"/>
    </row>
    <row r="56" spans="2:7" ht="12.75" customHeight="1" thickBot="1">
      <c r="B56" s="115"/>
      <c r="C56" s="116" t="s">
        <v>85</v>
      </c>
      <c r="D56" s="100" t="s">
        <v>482</v>
      </c>
      <c r="E56" s="117">
        <v>2</v>
      </c>
      <c r="F56" s="118">
        <v>1002071.18</v>
      </c>
      <c r="G56" s="118">
        <v>20041.419999999998</v>
      </c>
    </row>
    <row r="57" spans="2:7" ht="21" customHeight="1" thickBot="1">
      <c r="B57" s="503" t="s">
        <v>514</v>
      </c>
      <c r="C57" s="504"/>
      <c r="D57" s="505"/>
      <c r="E57" s="506" t="s">
        <v>484</v>
      </c>
      <c r="F57" s="507"/>
      <c r="G57" s="119">
        <v>1022112.6</v>
      </c>
    </row>
    <row r="59" spans="2:7" ht="43.5" customHeight="1"/>
    <row r="60" spans="2:7" ht="19.5" thickBot="1">
      <c r="B60" s="97" t="s">
        <v>515</v>
      </c>
    </row>
    <row r="61" spans="2:7" ht="45" customHeight="1">
      <c r="B61" s="541" t="s">
        <v>516</v>
      </c>
      <c r="C61" s="542"/>
      <c r="D61" s="542"/>
      <c r="E61" s="542"/>
      <c r="F61" s="542"/>
      <c r="G61" s="543"/>
    </row>
    <row r="62" spans="2:7">
      <c r="B62" s="550"/>
      <c r="C62" s="551"/>
      <c r="D62" s="551"/>
      <c r="E62" s="551"/>
      <c r="F62" s="551"/>
      <c r="G62" s="552"/>
    </row>
    <row r="63" spans="2:7">
      <c r="B63" s="544" t="s">
        <v>517</v>
      </c>
      <c r="C63" s="545"/>
      <c r="D63" s="545"/>
      <c r="E63" s="545"/>
      <c r="F63" s="545"/>
      <c r="G63" s="546"/>
    </row>
    <row r="64" spans="2:7" ht="22.5" customHeight="1">
      <c r="B64" s="547" t="s">
        <v>518</v>
      </c>
      <c r="C64" s="548"/>
      <c r="D64" s="548"/>
      <c r="E64" s="548"/>
      <c r="F64" s="548"/>
      <c r="G64" s="549"/>
    </row>
    <row r="65" spans="2:7">
      <c r="B65" s="550"/>
      <c r="C65" s="551"/>
      <c r="D65" s="551"/>
      <c r="E65" s="551"/>
      <c r="F65" s="551"/>
      <c r="G65" s="552"/>
    </row>
    <row r="66" spans="2:7">
      <c r="B66" s="544" t="s">
        <v>519</v>
      </c>
      <c r="C66" s="545"/>
      <c r="D66" s="545"/>
      <c r="E66" s="545"/>
      <c r="F66" s="545"/>
      <c r="G66" s="546"/>
    </row>
    <row r="67" spans="2:7">
      <c r="B67" s="553" t="s">
        <v>520</v>
      </c>
      <c r="C67" s="554"/>
      <c r="D67" s="554"/>
      <c r="E67" s="554"/>
      <c r="F67" s="554"/>
      <c r="G67" s="555"/>
    </row>
    <row r="68" spans="2:7">
      <c r="B68" s="550"/>
      <c r="C68" s="551"/>
      <c r="D68" s="551"/>
      <c r="E68" s="551"/>
      <c r="F68" s="551"/>
      <c r="G68" s="552"/>
    </row>
    <row r="69" spans="2:7">
      <c r="B69" s="544" t="s">
        <v>521</v>
      </c>
      <c r="C69" s="545"/>
      <c r="D69" s="545"/>
      <c r="E69" s="545"/>
      <c r="F69" s="545"/>
      <c r="G69" s="546"/>
    </row>
    <row r="70" spans="2:7">
      <c r="B70" s="547" t="s">
        <v>522</v>
      </c>
      <c r="C70" s="548"/>
      <c r="D70" s="548"/>
      <c r="E70" s="548"/>
      <c r="F70" s="548"/>
      <c r="G70" s="549"/>
    </row>
    <row r="71" spans="2:7" ht="22.5" customHeight="1">
      <c r="B71" s="550"/>
      <c r="C71" s="551"/>
      <c r="D71" s="551"/>
      <c r="E71" s="551"/>
      <c r="F71" s="551"/>
      <c r="G71" s="552"/>
    </row>
    <row r="72" spans="2:7">
      <c r="B72" s="544" t="s">
        <v>523</v>
      </c>
      <c r="C72" s="545"/>
      <c r="D72" s="545"/>
      <c r="E72" s="545"/>
      <c r="F72" s="545"/>
      <c r="G72" s="546"/>
    </row>
    <row r="73" spans="2:7">
      <c r="B73" s="544" t="s">
        <v>524</v>
      </c>
      <c r="C73" s="545"/>
      <c r="D73" s="545"/>
      <c r="E73" s="545"/>
      <c r="F73" s="545"/>
      <c r="G73" s="546"/>
    </row>
    <row r="74" spans="2:7">
      <c r="B74" s="547" t="s">
        <v>525</v>
      </c>
      <c r="C74" s="548"/>
      <c r="D74" s="548"/>
      <c r="E74" s="548"/>
      <c r="F74" s="548"/>
      <c r="G74" s="549"/>
    </row>
    <row r="75" spans="2:7">
      <c r="B75" s="544" t="s">
        <v>526</v>
      </c>
      <c r="C75" s="545"/>
      <c r="D75" s="545"/>
      <c r="E75" s="545"/>
      <c r="F75" s="545"/>
      <c r="G75" s="546"/>
    </row>
    <row r="76" spans="2:7">
      <c r="B76" s="544" t="s">
        <v>527</v>
      </c>
      <c r="C76" s="545"/>
      <c r="D76" s="545"/>
      <c r="E76" s="545"/>
      <c r="F76" s="545"/>
      <c r="G76" s="546"/>
    </row>
    <row r="77" spans="2:7">
      <c r="B77" s="547" t="s">
        <v>528</v>
      </c>
      <c r="C77" s="548"/>
      <c r="D77" s="548"/>
      <c r="E77" s="548"/>
      <c r="F77" s="548"/>
      <c r="G77" s="549"/>
    </row>
    <row r="78" spans="2:7">
      <c r="B78" s="544" t="s">
        <v>529</v>
      </c>
      <c r="C78" s="545"/>
      <c r="D78" s="545"/>
      <c r="E78" s="545"/>
      <c r="F78" s="545"/>
      <c r="G78" s="546"/>
    </row>
    <row r="79" spans="2:7">
      <c r="B79" s="547" t="s">
        <v>530</v>
      </c>
      <c r="C79" s="548"/>
      <c r="D79" s="548"/>
      <c r="E79" s="548"/>
      <c r="F79" s="548"/>
      <c r="G79" s="549"/>
    </row>
    <row r="80" spans="2:7" ht="33.75" customHeight="1">
      <c r="B80" s="550"/>
      <c r="C80" s="551"/>
      <c r="D80" s="551"/>
      <c r="E80" s="551"/>
      <c r="F80" s="551"/>
      <c r="G80" s="552"/>
    </row>
    <row r="81" spans="2:7">
      <c r="B81" s="544" t="s">
        <v>531</v>
      </c>
      <c r="C81" s="545"/>
      <c r="D81" s="545"/>
      <c r="E81" s="545"/>
      <c r="F81" s="545"/>
      <c r="G81" s="546"/>
    </row>
    <row r="82" spans="2:7">
      <c r="B82" s="547" t="s">
        <v>532</v>
      </c>
      <c r="C82" s="548"/>
      <c r="D82" s="548"/>
      <c r="E82" s="548"/>
      <c r="F82" s="548"/>
      <c r="G82" s="549"/>
    </row>
    <row r="83" spans="2:7">
      <c r="B83" s="550"/>
      <c r="C83" s="551"/>
      <c r="D83" s="551"/>
      <c r="E83" s="551"/>
      <c r="F83" s="551"/>
      <c r="G83" s="552"/>
    </row>
    <row r="84" spans="2:7">
      <c r="B84" s="550"/>
      <c r="C84" s="551"/>
      <c r="D84" s="551"/>
      <c r="E84" s="551"/>
      <c r="F84" s="551"/>
      <c r="G84" s="552"/>
    </row>
    <row r="85" spans="2:7">
      <c r="B85" s="544" t="s">
        <v>533</v>
      </c>
      <c r="C85" s="545"/>
      <c r="D85" s="545"/>
      <c r="E85" s="545"/>
      <c r="F85" s="545"/>
      <c r="G85" s="546"/>
    </row>
    <row r="86" spans="2:7" ht="13.5" thickBot="1">
      <c r="B86" s="556" t="s">
        <v>534</v>
      </c>
      <c r="C86" s="557"/>
      <c r="D86" s="557"/>
      <c r="E86" s="557"/>
      <c r="F86" s="557"/>
      <c r="G86" s="558"/>
    </row>
  </sheetData>
  <mergeCells count="81">
    <mergeCell ref="B1:G1"/>
    <mergeCell ref="B2:F2"/>
    <mergeCell ref="G2:G5"/>
    <mergeCell ref="B3:F3"/>
    <mergeCell ref="B4:F4"/>
    <mergeCell ref="B5:F5"/>
    <mergeCell ref="B6:G6"/>
    <mergeCell ref="C7:D7"/>
    <mergeCell ref="G7:G8"/>
    <mergeCell ref="B8:D8"/>
    <mergeCell ref="B9:D9"/>
    <mergeCell ref="E9:G9"/>
    <mergeCell ref="B21:C21"/>
    <mergeCell ref="C10:D10"/>
    <mergeCell ref="B11:G11"/>
    <mergeCell ref="B12:C12"/>
    <mergeCell ref="B13:C13"/>
    <mergeCell ref="B14:C14"/>
    <mergeCell ref="B15:C15"/>
    <mergeCell ref="B16:F16"/>
    <mergeCell ref="B17:G17"/>
    <mergeCell ref="B18:C18"/>
    <mergeCell ref="B19:C19"/>
    <mergeCell ref="B20:C20"/>
    <mergeCell ref="B31:F31"/>
    <mergeCell ref="B22:F22"/>
    <mergeCell ref="B23:G23"/>
    <mergeCell ref="B24:C24"/>
    <mergeCell ref="B25:C25"/>
    <mergeCell ref="B26:F26"/>
    <mergeCell ref="B27:G27"/>
    <mergeCell ref="B28:C28"/>
    <mergeCell ref="D28:E28"/>
    <mergeCell ref="B29:C29"/>
    <mergeCell ref="D29:E29"/>
    <mergeCell ref="B30:F30"/>
    <mergeCell ref="B32:G32"/>
    <mergeCell ref="B33:G33"/>
    <mergeCell ref="B34:G34"/>
    <mergeCell ref="B35:G35"/>
    <mergeCell ref="B36:D36"/>
    <mergeCell ref="B46:B47"/>
    <mergeCell ref="C46:C47"/>
    <mergeCell ref="D46:D47"/>
    <mergeCell ref="E46:E47"/>
    <mergeCell ref="E36:G39"/>
    <mergeCell ref="B37:D37"/>
    <mergeCell ref="B38:D38"/>
    <mergeCell ref="B66:G66"/>
    <mergeCell ref="D48:E48"/>
    <mergeCell ref="E50:F50"/>
    <mergeCell ref="D51:E51"/>
    <mergeCell ref="E54:F54"/>
    <mergeCell ref="D55:E55"/>
    <mergeCell ref="B57:D57"/>
    <mergeCell ref="E57:F57"/>
    <mergeCell ref="B61:G61"/>
    <mergeCell ref="B62:G62"/>
    <mergeCell ref="B63:G63"/>
    <mergeCell ref="B64:G64"/>
    <mergeCell ref="B65:G65"/>
    <mergeCell ref="B78:G78"/>
    <mergeCell ref="B67:G67"/>
    <mergeCell ref="B68:G68"/>
    <mergeCell ref="B69:G69"/>
    <mergeCell ref="B70:G70"/>
    <mergeCell ref="B71:G71"/>
    <mergeCell ref="B72:G72"/>
    <mergeCell ref="B73:G73"/>
    <mergeCell ref="B74:G74"/>
    <mergeCell ref="B75:G75"/>
    <mergeCell ref="B76:G76"/>
    <mergeCell ref="B77:G77"/>
    <mergeCell ref="B85:G85"/>
    <mergeCell ref="B86:G86"/>
    <mergeCell ref="B79:G79"/>
    <mergeCell ref="B80:G80"/>
    <mergeCell ref="B81:G81"/>
    <mergeCell ref="B82:G82"/>
    <mergeCell ref="B83:G83"/>
    <mergeCell ref="B84:G84"/>
  </mergeCells>
  <pageMargins left="0.7" right="0.7" top="0.75" bottom="0.75" header="0.3" footer="0.3"/>
  <pageSetup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F293F-7D1F-456D-999A-0AE1BB6C8329}">
  <sheetPr codeName="Sheet34">
    <tabColor rgb="FFFFFF00"/>
  </sheetPr>
  <dimension ref="B1:G40"/>
  <sheetViews>
    <sheetView topLeftCell="A7"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21.75" customHeight="1" thickBot="1"/>
    <row r="2" spans="2:7" ht="14.25" customHeight="1" thickBot="1">
      <c r="B2" s="373" t="s">
        <v>108</v>
      </c>
      <c r="C2" s="374"/>
      <c r="D2" s="374"/>
      <c r="E2" s="374"/>
      <c r="F2" s="374"/>
      <c r="G2" s="470"/>
    </row>
    <row r="3" spans="2:7" ht="18" customHeight="1" thickBot="1">
      <c r="B3" s="373" t="s">
        <v>109</v>
      </c>
      <c r="C3" s="374"/>
      <c r="D3" s="374"/>
      <c r="E3" s="374"/>
      <c r="F3" s="374"/>
      <c r="G3" s="471"/>
    </row>
    <row r="4" spans="2:7" ht="16.5" customHeight="1" thickBot="1">
      <c r="B4" s="373" t="s">
        <v>342</v>
      </c>
      <c r="C4" s="374"/>
      <c r="D4" s="374"/>
      <c r="E4" s="374"/>
      <c r="F4" s="374"/>
      <c r="G4" s="471"/>
    </row>
    <row r="5" spans="2:7" ht="14.45" customHeight="1" thickBot="1">
      <c r="B5" s="48"/>
      <c r="C5" s="48"/>
      <c r="D5" s="48"/>
      <c r="E5" s="48"/>
      <c r="F5" s="48"/>
      <c r="G5" s="471"/>
    </row>
    <row r="6" spans="2:7" ht="29.25" customHeight="1" thickBot="1">
      <c r="B6" s="428" t="s">
        <v>343</v>
      </c>
      <c r="C6" s="429"/>
      <c r="D6" s="429"/>
      <c r="E6" s="429"/>
      <c r="F6" s="430"/>
      <c r="G6" s="472"/>
    </row>
    <row r="7" spans="2:7" ht="14.25" customHeight="1">
      <c r="B7" s="457" t="s">
        <v>344</v>
      </c>
      <c r="C7" s="458"/>
      <c r="D7" s="458"/>
      <c r="E7" s="458"/>
      <c r="F7" s="458"/>
      <c r="G7" s="459"/>
    </row>
    <row r="8" spans="2:7" ht="16.5" customHeight="1">
      <c r="B8" s="457" t="s">
        <v>345</v>
      </c>
      <c r="C8" s="458"/>
      <c r="D8" s="458"/>
      <c r="E8" s="459"/>
      <c r="F8" s="457" t="s">
        <v>87</v>
      </c>
      <c r="G8" s="459"/>
    </row>
    <row r="9" spans="2:7" ht="15.75" customHeight="1">
      <c r="B9" s="460" t="s">
        <v>346</v>
      </c>
      <c r="C9" s="461"/>
      <c r="D9" s="462"/>
      <c r="E9" s="1" t="s">
        <v>347</v>
      </c>
      <c r="F9" s="460" t="s">
        <v>348</v>
      </c>
      <c r="G9" s="462"/>
    </row>
    <row r="10" spans="2:7" ht="18" customHeight="1">
      <c r="B10" s="463" t="s">
        <v>274</v>
      </c>
      <c r="C10" s="464"/>
      <c r="D10" s="465"/>
      <c r="E10" s="2" t="s">
        <v>282</v>
      </c>
      <c r="F10" s="482">
        <v>1</v>
      </c>
      <c r="G10" s="483"/>
    </row>
    <row r="11" spans="2:7" ht="14.25" customHeight="1">
      <c r="B11" s="3" t="s">
        <v>350</v>
      </c>
      <c r="C11" s="468" t="s">
        <v>351</v>
      </c>
      <c r="D11" s="469"/>
      <c r="E11" s="3" t="s">
        <v>352</v>
      </c>
      <c r="F11" s="3" t="s">
        <v>353</v>
      </c>
      <c r="G11" s="3" t="s">
        <v>354</v>
      </c>
    </row>
    <row r="12" spans="2:7" ht="14.25" customHeight="1">
      <c r="B12" s="431" t="s">
        <v>355</v>
      </c>
      <c r="C12" s="432"/>
      <c r="D12" s="432"/>
      <c r="E12" s="432"/>
      <c r="F12" s="432"/>
      <c r="G12" s="433"/>
    </row>
    <row r="13" spans="2:7" ht="14.45" customHeight="1">
      <c r="B13" s="442" t="s">
        <v>356</v>
      </c>
      <c r="C13" s="492"/>
      <c r="D13" s="5" t="s">
        <v>357</v>
      </c>
      <c r="E13" s="5" t="s">
        <v>358</v>
      </c>
      <c r="F13" s="5" t="s">
        <v>359</v>
      </c>
      <c r="G13" s="5" t="s">
        <v>360</v>
      </c>
    </row>
    <row r="14" spans="2:7" ht="14.45" customHeight="1">
      <c r="B14" s="445" t="s">
        <v>361</v>
      </c>
      <c r="C14" s="446"/>
      <c r="D14" s="8" t="s">
        <v>362</v>
      </c>
      <c r="E14" s="9">
        <v>0.05</v>
      </c>
      <c r="F14" s="10">
        <f>G33</f>
        <v>25000</v>
      </c>
      <c r="G14" s="26">
        <f>E14*F14</f>
        <v>1250</v>
      </c>
    </row>
    <row r="15" spans="2:7" ht="14.45" customHeight="1">
      <c r="B15" s="439" t="s">
        <v>363</v>
      </c>
      <c r="C15" s="440"/>
      <c r="D15" s="440"/>
      <c r="E15" s="440"/>
      <c r="F15" s="441"/>
      <c r="G15" s="24">
        <f>G14</f>
        <v>1250</v>
      </c>
    </row>
    <row r="16" spans="2:7" ht="14.25" customHeight="1">
      <c r="B16" s="431" t="s">
        <v>364</v>
      </c>
      <c r="C16" s="432"/>
      <c r="D16" s="432"/>
      <c r="E16" s="432"/>
      <c r="F16" s="432"/>
      <c r="G16" s="433"/>
    </row>
    <row r="17" spans="2:7" ht="14.25" customHeight="1">
      <c r="B17" s="442" t="s">
        <v>356</v>
      </c>
      <c r="C17" s="443"/>
      <c r="D17" s="5" t="s">
        <v>357</v>
      </c>
      <c r="E17" s="5" t="s">
        <v>365</v>
      </c>
      <c r="F17" s="5" t="s">
        <v>359</v>
      </c>
      <c r="G17" s="6" t="s">
        <v>360</v>
      </c>
    </row>
    <row r="18" spans="2:7" ht="14.45" customHeight="1">
      <c r="B18" s="445" t="s">
        <v>575</v>
      </c>
      <c r="C18" s="446"/>
      <c r="D18" s="8" t="s">
        <v>430</v>
      </c>
      <c r="E18" s="13">
        <v>1</v>
      </c>
      <c r="F18" s="10">
        <v>32900</v>
      </c>
      <c r="G18" s="24">
        <v>22550</v>
      </c>
    </row>
    <row r="19" spans="2:7" ht="14.45" customHeight="1">
      <c r="B19" s="453" t="s">
        <v>576</v>
      </c>
      <c r="C19" s="446"/>
      <c r="D19" s="28" t="s">
        <v>188</v>
      </c>
      <c r="E19" s="16">
        <v>9.9000000000000005E-2</v>
      </c>
      <c r="F19" s="10">
        <v>250000</v>
      </c>
      <c r="G19" s="24">
        <f>E19*F19</f>
        <v>24750</v>
      </c>
    </row>
    <row r="20" spans="2:7" ht="14.45" customHeight="1">
      <c r="B20" s="46" t="s">
        <v>577</v>
      </c>
      <c r="C20" s="37"/>
      <c r="D20" s="28" t="s">
        <v>282</v>
      </c>
      <c r="E20" s="16">
        <v>1</v>
      </c>
      <c r="F20" s="10">
        <v>6000</v>
      </c>
      <c r="G20" s="24">
        <f>E20*F20</f>
        <v>6000</v>
      </c>
    </row>
    <row r="21" spans="2:7" ht="14.45" customHeight="1">
      <c r="B21" s="445" t="s">
        <v>578</v>
      </c>
      <c r="C21" s="446"/>
      <c r="D21" s="8" t="s">
        <v>579</v>
      </c>
      <c r="E21" s="13">
        <v>3.3</v>
      </c>
      <c r="F21" s="10">
        <f>9600/6</f>
        <v>1600</v>
      </c>
      <c r="G21" s="24">
        <f>E21*F21</f>
        <v>5280</v>
      </c>
    </row>
    <row r="22" spans="2:7" ht="14.45" customHeight="1">
      <c r="B22" s="453" t="s">
        <v>580</v>
      </c>
      <c r="C22" s="446"/>
      <c r="D22" s="8" t="s">
        <v>430</v>
      </c>
      <c r="E22" s="32">
        <v>0.01</v>
      </c>
      <c r="F22" s="10">
        <f>G18+G19+G21</f>
        <v>52580</v>
      </c>
      <c r="G22" s="24">
        <f>E22*F22</f>
        <v>525.79999999999995</v>
      </c>
    </row>
    <row r="23" spans="2:7" ht="14.25" customHeight="1">
      <c r="B23" s="439" t="s">
        <v>363</v>
      </c>
      <c r="C23" s="440"/>
      <c r="D23" s="440"/>
      <c r="E23" s="440"/>
      <c r="F23" s="450"/>
      <c r="G23" s="24">
        <f>G18+G19+G21+G22</f>
        <v>53105.8</v>
      </c>
    </row>
    <row r="24" spans="2:7" ht="14.25" customHeight="1">
      <c r="B24" s="431" t="s">
        <v>370</v>
      </c>
      <c r="C24" s="432"/>
      <c r="D24" s="432"/>
      <c r="E24" s="432"/>
      <c r="F24" s="451"/>
      <c r="G24" s="452"/>
    </row>
    <row r="25" spans="2:7" ht="14.25" customHeight="1">
      <c r="B25" s="442" t="s">
        <v>356</v>
      </c>
      <c r="C25" s="443"/>
      <c r="D25" s="5" t="s">
        <v>357</v>
      </c>
      <c r="E25" s="5" t="s">
        <v>358</v>
      </c>
      <c r="F25" s="5" t="s">
        <v>359</v>
      </c>
      <c r="G25" s="6" t="s">
        <v>360</v>
      </c>
    </row>
    <row r="26" spans="2:7" ht="14.25" customHeight="1">
      <c r="B26" s="453" t="s">
        <v>581</v>
      </c>
      <c r="C26" s="446"/>
      <c r="D26" s="8" t="s">
        <v>372</v>
      </c>
      <c r="E26" s="13">
        <v>0.45</v>
      </c>
      <c r="F26" s="10">
        <v>7000</v>
      </c>
      <c r="G26" s="24">
        <f t="shared" ref="G26" si="0">E26*F26</f>
        <v>3150</v>
      </c>
    </row>
    <row r="27" spans="2:7" ht="14.25" customHeight="1">
      <c r="B27" s="445" t="s">
        <v>582</v>
      </c>
      <c r="C27" s="446"/>
      <c r="D27" s="8" t="s">
        <v>583</v>
      </c>
      <c r="E27" s="13">
        <v>0.2</v>
      </c>
      <c r="F27" s="10">
        <v>7000</v>
      </c>
      <c r="G27" s="24">
        <f>E27*F27</f>
        <v>1400</v>
      </c>
    </row>
    <row r="28" spans="2:7" ht="20.25" customHeight="1">
      <c r="B28" s="453" t="s">
        <v>584</v>
      </c>
      <c r="C28" s="446"/>
      <c r="D28" s="8" t="s">
        <v>372</v>
      </c>
      <c r="E28" s="13">
        <v>0.2</v>
      </c>
      <c r="F28" s="10">
        <v>7000</v>
      </c>
      <c r="G28" s="24">
        <f>E28*F28</f>
        <v>1400</v>
      </c>
    </row>
    <row r="29" spans="2:7" ht="14.25" customHeight="1">
      <c r="B29" s="439" t="s">
        <v>363</v>
      </c>
      <c r="C29" s="440"/>
      <c r="D29" s="440"/>
      <c r="E29" s="440"/>
      <c r="F29" s="441"/>
      <c r="G29" s="70">
        <f>G26+G27+G28</f>
        <v>5950</v>
      </c>
    </row>
    <row r="30" spans="2:7" ht="14.25" customHeight="1">
      <c r="B30" s="431" t="s">
        <v>373</v>
      </c>
      <c r="C30" s="432"/>
      <c r="D30" s="432"/>
      <c r="E30" s="432"/>
      <c r="F30" s="432"/>
      <c r="G30" s="433"/>
    </row>
    <row r="31" spans="2:7" ht="14.45" customHeight="1">
      <c r="B31" s="442" t="s">
        <v>374</v>
      </c>
      <c r="C31" s="443"/>
      <c r="D31" s="442" t="s">
        <v>398</v>
      </c>
      <c r="E31" s="443"/>
      <c r="F31" s="5" t="s">
        <v>376</v>
      </c>
      <c r="G31" s="6" t="s">
        <v>377</v>
      </c>
    </row>
    <row r="32" spans="2:7" ht="18" customHeight="1">
      <c r="B32" s="453" t="s">
        <v>585</v>
      </c>
      <c r="C32" s="446"/>
      <c r="D32" s="447">
        <v>250000</v>
      </c>
      <c r="E32" s="448"/>
      <c r="F32" s="13">
        <v>0.1</v>
      </c>
      <c r="G32" s="24">
        <f>D32*F32</f>
        <v>25000</v>
      </c>
    </row>
    <row r="33" spans="2:7">
      <c r="B33" s="439" t="s">
        <v>586</v>
      </c>
      <c r="C33" s="440"/>
      <c r="D33" s="440"/>
      <c r="E33" s="440"/>
      <c r="F33" s="441"/>
      <c r="G33" s="24">
        <f>G32</f>
        <v>25000</v>
      </c>
    </row>
    <row r="34" spans="2:7" ht="45.75" customHeight="1">
      <c r="B34" s="484" t="s">
        <v>587</v>
      </c>
      <c r="C34" s="485"/>
      <c r="D34" s="485"/>
      <c r="E34" s="485"/>
      <c r="F34" s="486"/>
      <c r="G34" s="27">
        <f>G15+G23+G29+G33</f>
        <v>85305.8</v>
      </c>
    </row>
    <row r="35" spans="2:7">
      <c r="B35" s="431" t="s">
        <v>382</v>
      </c>
      <c r="C35" s="432"/>
      <c r="D35" s="432"/>
      <c r="E35" s="432"/>
      <c r="F35" s="432"/>
      <c r="G35" s="433"/>
    </row>
    <row r="36" spans="2:7" ht="13.5" thickBot="1">
      <c r="B36" s="479"/>
      <c r="C36" s="480"/>
      <c r="D36" s="480"/>
      <c r="E36" s="480"/>
      <c r="F36" s="480"/>
      <c r="G36" s="481"/>
    </row>
    <row r="37" spans="2:7" ht="13.5" thickBot="1">
      <c r="B37" s="412"/>
      <c r="C37" s="413"/>
      <c r="D37" s="414"/>
      <c r="E37" s="415"/>
      <c r="F37" s="416"/>
      <c r="G37" s="417"/>
    </row>
    <row r="38" spans="2:7" ht="13.5" thickBot="1">
      <c r="B38" s="424" t="s">
        <v>383</v>
      </c>
      <c r="C38" s="425"/>
      <c r="D38" s="425"/>
      <c r="E38" s="418"/>
      <c r="F38" s="419"/>
      <c r="G38" s="420"/>
    </row>
    <row r="39" spans="2:7" ht="13.5" thickBot="1">
      <c r="B39" s="426" t="s">
        <v>384</v>
      </c>
      <c r="C39" s="427"/>
      <c r="D39" s="427"/>
      <c r="E39" s="418"/>
      <c r="F39" s="419"/>
      <c r="G39" s="420"/>
    </row>
    <row r="40" spans="2:7" ht="13.5" thickBot="1">
      <c r="B40" s="55"/>
      <c r="C40" s="55"/>
      <c r="D40" s="55"/>
      <c r="E40" s="421"/>
      <c r="F40" s="422"/>
      <c r="G40" s="423"/>
    </row>
  </sheetData>
  <mergeCells count="43">
    <mergeCell ref="B22:C22"/>
    <mergeCell ref="B23:F23"/>
    <mergeCell ref="B24:G24"/>
    <mergeCell ref="B27:C27"/>
    <mergeCell ref="B28:C28"/>
    <mergeCell ref="B32:C32"/>
    <mergeCell ref="D32:E32"/>
    <mergeCell ref="B25:C25"/>
    <mergeCell ref="B26:C26"/>
    <mergeCell ref="B37:D37"/>
    <mergeCell ref="E37:G40"/>
    <mergeCell ref="B38:D38"/>
    <mergeCell ref="B39:D39"/>
    <mergeCell ref="B29:F29"/>
    <mergeCell ref="B30:G30"/>
    <mergeCell ref="B35:G35"/>
    <mergeCell ref="B36:G36"/>
    <mergeCell ref="B33:F33"/>
    <mergeCell ref="B34:F34"/>
    <mergeCell ref="B31:C31"/>
    <mergeCell ref="D31:E31"/>
    <mergeCell ref="B17:C17"/>
    <mergeCell ref="B18:C18"/>
    <mergeCell ref="B19:C19"/>
    <mergeCell ref="B21:C21"/>
    <mergeCell ref="B16:G16"/>
    <mergeCell ref="B8:E8"/>
    <mergeCell ref="F8:G8"/>
    <mergeCell ref="B9:D9"/>
    <mergeCell ref="F9:G9"/>
    <mergeCell ref="B10:D10"/>
    <mergeCell ref="F10:G10"/>
    <mergeCell ref="C11:D11"/>
    <mergeCell ref="B12:G12"/>
    <mergeCell ref="B13:C13"/>
    <mergeCell ref="B15:F15"/>
    <mergeCell ref="B14:C14"/>
    <mergeCell ref="B7:G7"/>
    <mergeCell ref="B2:F2"/>
    <mergeCell ref="G2:G6"/>
    <mergeCell ref="B3:F3"/>
    <mergeCell ref="B4:F4"/>
    <mergeCell ref="B6:F6"/>
  </mergeCell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E919A2-6603-487E-9687-39C76B3887B1}">
  <sheetPr codeName="Sheet35">
    <tabColor rgb="FFFFFF00"/>
  </sheetPr>
  <dimension ref="B1:I39"/>
  <sheetViews>
    <sheetView topLeftCell="A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21.75" customHeight="1" thickBot="1"/>
    <row r="2" spans="2:7" ht="14.25" customHeight="1" thickBot="1">
      <c r="B2" s="373" t="s">
        <v>108</v>
      </c>
      <c r="C2" s="374"/>
      <c r="D2" s="374"/>
      <c r="E2" s="374"/>
      <c r="F2" s="374"/>
      <c r="G2" s="470"/>
    </row>
    <row r="3" spans="2:7" ht="18" customHeight="1" thickBot="1">
      <c r="B3" s="373" t="s">
        <v>109</v>
      </c>
      <c r="C3" s="374"/>
      <c r="D3" s="374"/>
      <c r="E3" s="374"/>
      <c r="F3" s="374"/>
      <c r="G3" s="471"/>
    </row>
    <row r="4" spans="2:7" ht="16.5" customHeight="1" thickBot="1">
      <c r="B4" s="373" t="s">
        <v>342</v>
      </c>
      <c r="C4" s="374"/>
      <c r="D4" s="374"/>
      <c r="E4" s="374"/>
      <c r="F4" s="374"/>
      <c r="G4" s="471"/>
    </row>
    <row r="5" spans="2:7" ht="14.45" customHeight="1" thickBot="1">
      <c r="B5" s="48"/>
      <c r="C5" s="48"/>
      <c r="D5" s="48"/>
      <c r="E5" s="48"/>
      <c r="F5" s="48"/>
      <c r="G5" s="471"/>
    </row>
    <row r="6" spans="2:7" ht="29.25" customHeight="1" thickBot="1">
      <c r="B6" s="428" t="s">
        <v>343</v>
      </c>
      <c r="C6" s="429"/>
      <c r="D6" s="429"/>
      <c r="E6" s="429"/>
      <c r="F6" s="430"/>
      <c r="G6" s="472"/>
    </row>
    <row r="7" spans="2:7" ht="14.25" customHeight="1">
      <c r="B7" s="457" t="s">
        <v>344</v>
      </c>
      <c r="C7" s="458"/>
      <c r="D7" s="458"/>
      <c r="E7" s="458"/>
      <c r="F7" s="458"/>
      <c r="G7" s="459"/>
    </row>
    <row r="8" spans="2:7" ht="16.5" customHeight="1">
      <c r="B8" s="457" t="s">
        <v>345</v>
      </c>
      <c r="C8" s="458"/>
      <c r="D8" s="458"/>
      <c r="E8" s="459"/>
      <c r="F8" s="457" t="s">
        <v>90</v>
      </c>
      <c r="G8" s="459"/>
    </row>
    <row r="9" spans="2:7" ht="15.75" customHeight="1">
      <c r="B9" s="460" t="s">
        <v>346</v>
      </c>
      <c r="C9" s="461"/>
      <c r="D9" s="462"/>
      <c r="E9" s="1" t="s">
        <v>347</v>
      </c>
      <c r="F9" s="460" t="s">
        <v>348</v>
      </c>
      <c r="G9" s="462"/>
    </row>
    <row r="10" spans="2:7" ht="52.5" customHeight="1">
      <c r="B10" s="463" t="s">
        <v>275</v>
      </c>
      <c r="C10" s="464"/>
      <c r="D10" s="465"/>
      <c r="E10" s="2" t="s">
        <v>347</v>
      </c>
      <c r="F10" s="482">
        <v>1</v>
      </c>
      <c r="G10" s="483"/>
    </row>
    <row r="11" spans="2:7" ht="14.25" customHeight="1">
      <c r="B11" s="3" t="s">
        <v>350</v>
      </c>
      <c r="C11" s="565" t="s">
        <v>351</v>
      </c>
      <c r="D11" s="566"/>
      <c r="E11" s="3" t="s">
        <v>352</v>
      </c>
      <c r="F11" s="3" t="s">
        <v>353</v>
      </c>
      <c r="G11" s="3" t="s">
        <v>354</v>
      </c>
    </row>
    <row r="12" spans="2:7" ht="14.25" customHeight="1">
      <c r="B12" s="431" t="s">
        <v>355</v>
      </c>
      <c r="C12" s="432"/>
      <c r="D12" s="432"/>
      <c r="E12" s="432"/>
      <c r="F12" s="432"/>
      <c r="G12" s="433"/>
    </row>
    <row r="13" spans="2:7" ht="14.45" customHeight="1">
      <c r="B13" s="442" t="s">
        <v>356</v>
      </c>
      <c r="C13" s="443"/>
      <c r="D13" s="5" t="s">
        <v>357</v>
      </c>
      <c r="E13" s="5" t="s">
        <v>358</v>
      </c>
      <c r="F13" s="5" t="s">
        <v>359</v>
      </c>
      <c r="G13" s="20" t="s">
        <v>360</v>
      </c>
    </row>
    <row r="14" spans="2:7" ht="14.45" customHeight="1">
      <c r="B14" s="445" t="s">
        <v>361</v>
      </c>
      <c r="C14" s="446"/>
      <c r="D14" s="8" t="s">
        <v>362</v>
      </c>
      <c r="E14" s="9">
        <v>0.05</v>
      </c>
      <c r="F14" s="10">
        <f>G32</f>
        <v>25000</v>
      </c>
      <c r="G14" s="26">
        <f>E14*F14</f>
        <v>1250</v>
      </c>
    </row>
    <row r="15" spans="2:7" ht="14.45" customHeight="1">
      <c r="B15" s="439" t="s">
        <v>363</v>
      </c>
      <c r="C15" s="440"/>
      <c r="D15" s="440"/>
      <c r="E15" s="440"/>
      <c r="F15" s="441"/>
      <c r="G15" s="14">
        <f>G14</f>
        <v>1250</v>
      </c>
    </row>
    <row r="16" spans="2:7" ht="14.25" customHeight="1">
      <c r="B16" s="431" t="s">
        <v>364</v>
      </c>
      <c r="C16" s="432"/>
      <c r="D16" s="432"/>
      <c r="E16" s="432"/>
      <c r="F16" s="432"/>
      <c r="G16" s="433"/>
    </row>
    <row r="17" spans="2:9" ht="14.25" customHeight="1">
      <c r="B17" s="442" t="s">
        <v>356</v>
      </c>
      <c r="C17" s="443"/>
      <c r="D17" s="5" t="s">
        <v>357</v>
      </c>
      <c r="E17" s="5" t="s">
        <v>365</v>
      </c>
      <c r="F17" s="5" t="s">
        <v>359</v>
      </c>
      <c r="G17" s="20" t="s">
        <v>360</v>
      </c>
    </row>
    <row r="18" spans="2:9" ht="14.45" customHeight="1">
      <c r="B18" s="445" t="s">
        <v>588</v>
      </c>
      <c r="C18" s="446"/>
      <c r="D18" s="8" t="s">
        <v>579</v>
      </c>
      <c r="E18" s="13">
        <v>3.3</v>
      </c>
      <c r="F18" s="10">
        <v>1600</v>
      </c>
      <c r="G18" s="24">
        <f>E18*F18</f>
        <v>5280</v>
      </c>
    </row>
    <row r="19" spans="2:9" ht="14.45" customHeight="1">
      <c r="B19" s="567" t="s">
        <v>589</v>
      </c>
      <c r="C19" s="568"/>
      <c r="D19" s="8" t="s">
        <v>430</v>
      </c>
      <c r="E19" s="13">
        <v>1</v>
      </c>
      <c r="F19" s="10">
        <v>15000</v>
      </c>
      <c r="G19" s="24">
        <f>E19*F19</f>
        <v>15000</v>
      </c>
    </row>
    <row r="20" spans="2:9" ht="14.45" customHeight="1">
      <c r="B20" s="445" t="s">
        <v>575</v>
      </c>
      <c r="C20" s="446"/>
      <c r="D20" s="8" t="s">
        <v>430</v>
      </c>
      <c r="E20" s="13">
        <v>1</v>
      </c>
      <c r="F20" s="10">
        <v>32900</v>
      </c>
      <c r="G20" s="24">
        <f>E20*F20</f>
        <v>32900</v>
      </c>
      <c r="I20" s="84"/>
    </row>
    <row r="21" spans="2:9" ht="14.45" customHeight="1">
      <c r="B21" s="453" t="s">
        <v>576</v>
      </c>
      <c r="C21" s="446"/>
      <c r="D21" s="28" t="s">
        <v>188</v>
      </c>
      <c r="E21" s="16">
        <v>9.9000000000000005E-2</v>
      </c>
      <c r="F21" s="10">
        <v>250000</v>
      </c>
      <c r="G21" s="24">
        <f>E21*F21</f>
        <v>24750</v>
      </c>
    </row>
    <row r="22" spans="2:9" ht="14.25" customHeight="1">
      <c r="B22" s="479" t="s">
        <v>590</v>
      </c>
      <c r="C22" s="481"/>
      <c r="D22" s="8" t="s">
        <v>430</v>
      </c>
      <c r="E22" s="32">
        <v>0.01</v>
      </c>
      <c r="F22" s="10">
        <f>G18+G19+G20+G21</f>
        <v>77930</v>
      </c>
      <c r="G22" s="24">
        <f>E22*F22</f>
        <v>779.30000000000007</v>
      </c>
    </row>
    <row r="23" spans="2:9" ht="14.25" customHeight="1">
      <c r="B23" s="439" t="s">
        <v>363</v>
      </c>
      <c r="C23" s="440"/>
      <c r="D23" s="440"/>
      <c r="E23" s="440"/>
      <c r="F23" s="441"/>
      <c r="G23" s="24">
        <f>SUM(G18:G22)</f>
        <v>78709.3</v>
      </c>
    </row>
    <row r="24" spans="2:9" ht="14.25" customHeight="1">
      <c r="B24" s="431" t="s">
        <v>370</v>
      </c>
      <c r="C24" s="432"/>
      <c r="D24" s="432"/>
      <c r="E24" s="432"/>
      <c r="F24" s="432"/>
      <c r="G24" s="433"/>
    </row>
    <row r="25" spans="2:9" ht="14.25" customHeight="1">
      <c r="B25" s="442" t="s">
        <v>356</v>
      </c>
      <c r="C25" s="443"/>
      <c r="D25" s="5" t="s">
        <v>357</v>
      </c>
      <c r="E25" s="5" t="s">
        <v>358</v>
      </c>
      <c r="F25" s="5" t="s">
        <v>359</v>
      </c>
      <c r="G25" s="20" t="s">
        <v>360</v>
      </c>
    </row>
    <row r="26" spans="2:9" ht="14.25" customHeight="1">
      <c r="B26" s="453" t="s">
        <v>581</v>
      </c>
      <c r="C26" s="446"/>
      <c r="D26" s="8" t="s">
        <v>372</v>
      </c>
      <c r="E26" s="13">
        <v>0.45</v>
      </c>
      <c r="F26" s="10">
        <v>7000</v>
      </c>
      <c r="G26" s="14">
        <f>E26*F26</f>
        <v>3150</v>
      </c>
    </row>
    <row r="27" spans="2:9" ht="30" customHeight="1">
      <c r="B27" s="453" t="s">
        <v>584</v>
      </c>
      <c r="C27" s="446"/>
      <c r="D27" s="8" t="s">
        <v>372</v>
      </c>
      <c r="E27" s="13">
        <v>0.2</v>
      </c>
      <c r="F27" s="10">
        <v>7000</v>
      </c>
      <c r="G27" s="14">
        <f>E27*F27</f>
        <v>1400</v>
      </c>
    </row>
    <row r="28" spans="2:9" ht="14.25" customHeight="1">
      <c r="B28" s="439" t="s">
        <v>363</v>
      </c>
      <c r="C28" s="440"/>
      <c r="D28" s="440"/>
      <c r="E28" s="440"/>
      <c r="F28" s="441"/>
      <c r="G28" s="14">
        <f>G26+G27</f>
        <v>4550</v>
      </c>
    </row>
    <row r="29" spans="2:9" ht="14.25" customHeight="1">
      <c r="B29" s="431" t="s">
        <v>373</v>
      </c>
      <c r="C29" s="432"/>
      <c r="D29" s="432"/>
      <c r="E29" s="432"/>
      <c r="F29" s="432"/>
      <c r="G29" s="433"/>
    </row>
    <row r="30" spans="2:9" ht="14.45" customHeight="1">
      <c r="B30" s="442" t="s">
        <v>374</v>
      </c>
      <c r="C30" s="443"/>
      <c r="D30" s="442" t="s">
        <v>398</v>
      </c>
      <c r="E30" s="443"/>
      <c r="F30" s="5" t="s">
        <v>376</v>
      </c>
      <c r="G30" s="6" t="s">
        <v>377</v>
      </c>
    </row>
    <row r="31" spans="2:9" ht="18" customHeight="1">
      <c r="B31" s="453" t="s">
        <v>585</v>
      </c>
      <c r="C31" s="446"/>
      <c r="D31" s="569">
        <v>250000</v>
      </c>
      <c r="E31" s="570"/>
      <c r="F31" s="13">
        <v>0.1</v>
      </c>
      <c r="G31" s="14">
        <f>D31*F31</f>
        <v>25000</v>
      </c>
    </row>
    <row r="32" spans="2:9" ht="12.75" customHeight="1">
      <c r="B32" s="439" t="s">
        <v>168</v>
      </c>
      <c r="C32" s="440"/>
      <c r="D32" s="440"/>
      <c r="E32" s="440"/>
      <c r="F32" s="441"/>
      <c r="G32" s="14">
        <f>G31</f>
        <v>25000</v>
      </c>
    </row>
    <row r="33" spans="2:7" ht="18.75" customHeight="1">
      <c r="B33" s="484" t="s">
        <v>380</v>
      </c>
      <c r="C33" s="485"/>
      <c r="D33" s="485"/>
      <c r="E33" s="485"/>
      <c r="F33" s="486"/>
      <c r="G33" s="15">
        <f>G15+G23+G28+G32</f>
        <v>109509.3</v>
      </c>
    </row>
    <row r="34" spans="2:7">
      <c r="B34" s="431" t="s">
        <v>381</v>
      </c>
      <c r="C34" s="432"/>
      <c r="D34" s="432"/>
      <c r="E34" s="432"/>
      <c r="F34" s="432"/>
      <c r="G34" s="433"/>
    </row>
    <row r="35" spans="2:7" ht="13.5" thickBot="1">
      <c r="B35" s="434"/>
      <c r="C35" s="435"/>
      <c r="D35" s="435"/>
      <c r="E35" s="435"/>
      <c r="F35" s="435"/>
      <c r="G35" s="436"/>
    </row>
    <row r="36" spans="2:7" ht="13.5" thickBot="1">
      <c r="B36" s="412"/>
      <c r="C36" s="413"/>
      <c r="D36" s="414"/>
      <c r="E36" s="415"/>
      <c r="F36" s="416"/>
      <c r="G36" s="417"/>
    </row>
    <row r="37" spans="2:7" ht="13.5" thickBot="1">
      <c r="B37" s="424" t="s">
        <v>383</v>
      </c>
      <c r="C37" s="425"/>
      <c r="D37" s="425"/>
      <c r="E37" s="418"/>
      <c r="F37" s="419"/>
      <c r="G37" s="420"/>
    </row>
    <row r="38" spans="2:7" ht="13.5" thickBot="1">
      <c r="B38" s="426" t="s">
        <v>384</v>
      </c>
      <c r="C38" s="427"/>
      <c r="D38" s="427"/>
      <c r="E38" s="418"/>
      <c r="F38" s="419"/>
      <c r="G38" s="420"/>
    </row>
    <row r="39" spans="2:7" ht="13.5" thickBot="1">
      <c r="B39" s="55"/>
      <c r="C39" s="55"/>
      <c r="D39" s="55"/>
      <c r="E39" s="421"/>
      <c r="F39" s="422"/>
      <c r="G39" s="423"/>
    </row>
  </sheetData>
  <mergeCells count="43">
    <mergeCell ref="B32:F32"/>
    <mergeCell ref="B33:F33"/>
    <mergeCell ref="B34:G34"/>
    <mergeCell ref="B35:G35"/>
    <mergeCell ref="B29:G29"/>
    <mergeCell ref="B30:C30"/>
    <mergeCell ref="D30:E30"/>
    <mergeCell ref="B31:C31"/>
    <mergeCell ref="B21:C21"/>
    <mergeCell ref="D31:E31"/>
    <mergeCell ref="B25:C25"/>
    <mergeCell ref="B26:C26"/>
    <mergeCell ref="B27:C27"/>
    <mergeCell ref="B28:F28"/>
    <mergeCell ref="B22:C22"/>
    <mergeCell ref="B23:F23"/>
    <mergeCell ref="B24:G24"/>
    <mergeCell ref="B14:C14"/>
    <mergeCell ref="B17:C17"/>
    <mergeCell ref="B18:C18"/>
    <mergeCell ref="B19:C19"/>
    <mergeCell ref="B20:C20"/>
    <mergeCell ref="B2:F2"/>
    <mergeCell ref="G2:G6"/>
    <mergeCell ref="B3:F3"/>
    <mergeCell ref="B4:F4"/>
    <mergeCell ref="B6:F6"/>
    <mergeCell ref="B36:D36"/>
    <mergeCell ref="E36:G39"/>
    <mergeCell ref="B37:D37"/>
    <mergeCell ref="B38:D38"/>
    <mergeCell ref="B7:G7"/>
    <mergeCell ref="B16:G16"/>
    <mergeCell ref="B8:E8"/>
    <mergeCell ref="F8:G8"/>
    <mergeCell ref="B9:D9"/>
    <mergeCell ref="F9:G9"/>
    <mergeCell ref="B10:D10"/>
    <mergeCell ref="F10:G10"/>
    <mergeCell ref="C11:D11"/>
    <mergeCell ref="B12:G12"/>
    <mergeCell ref="B13:C13"/>
    <mergeCell ref="B15:F15"/>
  </mergeCell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C5386-F211-49DA-8252-39268FB446AF}">
  <sheetPr codeName="Sheet36">
    <tabColor rgb="FFFFFF00"/>
  </sheetPr>
  <dimension ref="B1:G39"/>
  <sheetViews>
    <sheetView topLeftCell="A7"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21.75" customHeight="1" thickBot="1"/>
    <row r="2" spans="2:7" ht="14.25" customHeight="1" thickBot="1">
      <c r="B2" s="373" t="s">
        <v>108</v>
      </c>
      <c r="C2" s="374"/>
      <c r="D2" s="374"/>
      <c r="E2" s="374"/>
      <c r="F2" s="374"/>
      <c r="G2" s="470"/>
    </row>
    <row r="3" spans="2:7" ht="18" customHeight="1" thickBot="1">
      <c r="B3" s="373" t="s">
        <v>109</v>
      </c>
      <c r="C3" s="374"/>
      <c r="D3" s="374"/>
      <c r="E3" s="374"/>
      <c r="F3" s="374"/>
      <c r="G3" s="471"/>
    </row>
    <row r="4" spans="2:7" ht="16.5" customHeight="1" thickBot="1">
      <c r="B4" s="373" t="s">
        <v>342</v>
      </c>
      <c r="C4" s="374"/>
      <c r="D4" s="374"/>
      <c r="E4" s="374"/>
      <c r="F4" s="374"/>
      <c r="G4" s="471"/>
    </row>
    <row r="5" spans="2:7" ht="14.45" customHeight="1" thickBot="1">
      <c r="B5" s="48"/>
      <c r="C5" s="48"/>
      <c r="D5" s="48"/>
      <c r="E5" s="48"/>
      <c r="F5" s="48"/>
      <c r="G5" s="471"/>
    </row>
    <row r="6" spans="2:7" ht="29.25" customHeight="1" thickBot="1">
      <c r="B6" s="428" t="s">
        <v>343</v>
      </c>
      <c r="C6" s="429"/>
      <c r="D6" s="429"/>
      <c r="E6" s="429"/>
      <c r="F6" s="430"/>
      <c r="G6" s="472"/>
    </row>
    <row r="7" spans="2:7" ht="14.25" customHeight="1">
      <c r="B7" s="457" t="s">
        <v>344</v>
      </c>
      <c r="C7" s="458"/>
      <c r="D7" s="458"/>
      <c r="E7" s="458"/>
      <c r="F7" s="458"/>
      <c r="G7" s="459"/>
    </row>
    <row r="8" spans="2:7" ht="16.5" customHeight="1">
      <c r="B8" s="457" t="s">
        <v>345</v>
      </c>
      <c r="C8" s="458"/>
      <c r="D8" s="458"/>
      <c r="E8" s="459"/>
      <c r="F8" s="457" t="s">
        <v>276</v>
      </c>
      <c r="G8" s="459"/>
    </row>
    <row r="9" spans="2:7" ht="15.75" customHeight="1">
      <c r="B9" s="460" t="s">
        <v>346</v>
      </c>
      <c r="C9" s="461"/>
      <c r="D9" s="462"/>
      <c r="E9" s="1" t="s">
        <v>347</v>
      </c>
      <c r="F9" s="460" t="s">
        <v>348</v>
      </c>
      <c r="G9" s="462"/>
    </row>
    <row r="10" spans="2:7" ht="62.25" customHeight="1">
      <c r="B10" s="463" t="s">
        <v>591</v>
      </c>
      <c r="C10" s="464"/>
      <c r="D10" s="465"/>
      <c r="E10" s="2" t="s">
        <v>347</v>
      </c>
      <c r="F10" s="482">
        <v>1</v>
      </c>
      <c r="G10" s="483"/>
    </row>
    <row r="11" spans="2:7" ht="14.25" customHeight="1">
      <c r="B11" s="3" t="s">
        <v>350</v>
      </c>
      <c r="C11" s="565" t="s">
        <v>351</v>
      </c>
      <c r="D11" s="566"/>
      <c r="E11" s="3" t="s">
        <v>352</v>
      </c>
      <c r="F11" s="3" t="s">
        <v>353</v>
      </c>
      <c r="G11" s="3" t="s">
        <v>354</v>
      </c>
    </row>
    <row r="12" spans="2:7" ht="14.25" customHeight="1">
      <c r="B12" s="431" t="s">
        <v>355</v>
      </c>
      <c r="C12" s="432"/>
      <c r="D12" s="432"/>
      <c r="E12" s="432"/>
      <c r="F12" s="432"/>
      <c r="G12" s="433"/>
    </row>
    <row r="13" spans="2:7" ht="14.45" customHeight="1">
      <c r="B13" s="442" t="s">
        <v>356</v>
      </c>
      <c r="C13" s="443"/>
      <c r="D13" s="5" t="s">
        <v>357</v>
      </c>
      <c r="E13" s="5" t="s">
        <v>358</v>
      </c>
      <c r="F13" s="5" t="s">
        <v>359</v>
      </c>
      <c r="G13" s="20" t="s">
        <v>360</v>
      </c>
    </row>
    <row r="14" spans="2:7" ht="14.45" customHeight="1">
      <c r="B14" s="445" t="s">
        <v>415</v>
      </c>
      <c r="C14" s="446"/>
      <c r="D14" s="8" t="s">
        <v>362</v>
      </c>
      <c r="E14" s="9">
        <v>0.03</v>
      </c>
      <c r="F14" s="10">
        <v>47000</v>
      </c>
      <c r="G14" s="24">
        <v>1410</v>
      </c>
    </row>
    <row r="15" spans="2:7" ht="14.25" customHeight="1">
      <c r="B15" s="439" t="s">
        <v>363</v>
      </c>
      <c r="C15" s="440"/>
      <c r="D15" s="440"/>
      <c r="E15" s="440"/>
      <c r="F15" s="441"/>
      <c r="G15" s="24">
        <v>6500</v>
      </c>
    </row>
    <row r="16" spans="2:7" ht="14.25" customHeight="1">
      <c r="B16" s="431" t="s">
        <v>364</v>
      </c>
      <c r="C16" s="432"/>
      <c r="D16" s="432"/>
      <c r="E16" s="432"/>
      <c r="F16" s="432"/>
      <c r="G16" s="433"/>
    </row>
    <row r="17" spans="2:7" ht="14.45" customHeight="1">
      <c r="B17" s="442" t="s">
        <v>356</v>
      </c>
      <c r="C17" s="443"/>
      <c r="D17" s="5" t="s">
        <v>357</v>
      </c>
      <c r="E17" s="5" t="s">
        <v>365</v>
      </c>
      <c r="F17" s="5" t="s">
        <v>359</v>
      </c>
      <c r="G17" s="20" t="s">
        <v>360</v>
      </c>
    </row>
    <row r="18" spans="2:7" ht="14.45" customHeight="1">
      <c r="B18" s="445" t="s">
        <v>592</v>
      </c>
      <c r="C18" s="446"/>
      <c r="D18" s="8" t="s">
        <v>579</v>
      </c>
      <c r="E18" s="13">
        <v>3</v>
      </c>
      <c r="F18" s="10">
        <v>1600</v>
      </c>
      <c r="G18" s="24">
        <f>E18*F18</f>
        <v>4800</v>
      </c>
    </row>
    <row r="19" spans="2:7" ht="14.45" customHeight="1">
      <c r="B19" s="453" t="s">
        <v>593</v>
      </c>
      <c r="C19" s="446"/>
      <c r="D19" s="8" t="s">
        <v>430</v>
      </c>
      <c r="E19" s="13">
        <v>1</v>
      </c>
      <c r="F19" s="10">
        <v>15000</v>
      </c>
      <c r="G19" s="24">
        <f t="shared" ref="G19:G22" si="0">E19*F19</f>
        <v>15000</v>
      </c>
    </row>
    <row r="20" spans="2:7" ht="14.45" customHeight="1">
      <c r="B20" s="445" t="s">
        <v>594</v>
      </c>
      <c r="C20" s="446"/>
      <c r="D20" s="8" t="s">
        <v>430</v>
      </c>
      <c r="E20" s="13">
        <v>1</v>
      </c>
      <c r="F20" s="10">
        <v>32900</v>
      </c>
      <c r="G20" s="24">
        <f>E20*F20</f>
        <v>32900</v>
      </c>
    </row>
    <row r="21" spans="2:7" ht="14.25" customHeight="1">
      <c r="B21" s="453" t="s">
        <v>576</v>
      </c>
      <c r="C21" s="446"/>
      <c r="D21" s="8" t="s">
        <v>579</v>
      </c>
      <c r="E21" s="13">
        <v>3</v>
      </c>
      <c r="F21" s="10">
        <v>10000</v>
      </c>
      <c r="G21" s="24">
        <f t="shared" si="0"/>
        <v>30000</v>
      </c>
    </row>
    <row r="22" spans="2:7" ht="14.25" customHeight="1">
      <c r="B22" s="453" t="s">
        <v>595</v>
      </c>
      <c r="C22" s="446"/>
      <c r="D22" s="8" t="s">
        <v>430</v>
      </c>
      <c r="E22" s="13">
        <v>1</v>
      </c>
      <c r="F22" s="10">
        <v>1500</v>
      </c>
      <c r="G22" s="24">
        <f t="shared" si="0"/>
        <v>1500</v>
      </c>
    </row>
    <row r="23" spans="2:7" ht="14.25" customHeight="1">
      <c r="B23" s="439" t="s">
        <v>363</v>
      </c>
      <c r="C23" s="440"/>
      <c r="D23" s="440"/>
      <c r="E23" s="440"/>
      <c r="F23" s="441"/>
      <c r="G23" s="24">
        <f>SUM(G18:G22)</f>
        <v>84200</v>
      </c>
    </row>
    <row r="24" spans="2:7" ht="14.25" customHeight="1">
      <c r="B24" s="431" t="s">
        <v>370</v>
      </c>
      <c r="C24" s="432"/>
      <c r="D24" s="432"/>
      <c r="E24" s="432"/>
      <c r="F24" s="432"/>
      <c r="G24" s="433"/>
    </row>
    <row r="25" spans="2:7" ht="14.25" customHeight="1">
      <c r="B25" s="442" t="s">
        <v>356</v>
      </c>
      <c r="C25" s="443"/>
      <c r="D25" s="5" t="s">
        <v>357</v>
      </c>
      <c r="E25" s="5" t="s">
        <v>358</v>
      </c>
      <c r="F25" s="5" t="s">
        <v>359</v>
      </c>
      <c r="G25" s="20" t="s">
        <v>360</v>
      </c>
    </row>
    <row r="26" spans="2:7" ht="15.75" customHeight="1">
      <c r="B26" s="453" t="s">
        <v>596</v>
      </c>
      <c r="C26" s="446"/>
      <c r="D26" s="8" t="s">
        <v>372</v>
      </c>
      <c r="E26" s="13">
        <v>1</v>
      </c>
      <c r="F26" s="10">
        <v>7000</v>
      </c>
      <c r="G26" s="24">
        <f>E26*F26</f>
        <v>7000</v>
      </c>
    </row>
    <row r="27" spans="2:7" ht="14.25" customHeight="1">
      <c r="B27" s="453" t="s">
        <v>584</v>
      </c>
      <c r="C27" s="446"/>
      <c r="D27" s="8" t="s">
        <v>372</v>
      </c>
      <c r="E27" s="13">
        <v>0.2</v>
      </c>
      <c r="F27" s="10">
        <v>7000</v>
      </c>
      <c r="G27" s="24">
        <f>E27*F27</f>
        <v>1400</v>
      </c>
    </row>
    <row r="28" spans="2:7" ht="14.25" customHeight="1">
      <c r="B28" s="439" t="s">
        <v>363</v>
      </c>
      <c r="C28" s="440"/>
      <c r="D28" s="440"/>
      <c r="E28" s="440"/>
      <c r="F28" s="441"/>
      <c r="G28" s="24">
        <f>G26</f>
        <v>7000</v>
      </c>
    </row>
    <row r="29" spans="2:7" ht="14.45" customHeight="1">
      <c r="B29" s="431" t="s">
        <v>373</v>
      </c>
      <c r="C29" s="432"/>
      <c r="D29" s="432"/>
      <c r="E29" s="432"/>
      <c r="F29" s="432"/>
      <c r="G29" s="433"/>
    </row>
    <row r="30" spans="2:7" ht="18" customHeight="1">
      <c r="B30" s="442" t="s">
        <v>374</v>
      </c>
      <c r="C30" s="443"/>
      <c r="D30" s="442" t="s">
        <v>597</v>
      </c>
      <c r="E30" s="443"/>
      <c r="F30" s="5" t="s">
        <v>376</v>
      </c>
      <c r="G30" s="6" t="s">
        <v>377</v>
      </c>
    </row>
    <row r="31" spans="2:7" ht="15.2" customHeight="1">
      <c r="B31" s="453" t="s">
        <v>598</v>
      </c>
      <c r="C31" s="446"/>
      <c r="D31" s="569">
        <v>250000</v>
      </c>
      <c r="E31" s="570"/>
      <c r="F31" s="13">
        <v>0.1</v>
      </c>
      <c r="G31" s="24">
        <f>D31*F31</f>
        <v>25000</v>
      </c>
    </row>
    <row r="32" spans="2:7" ht="15.75" customHeight="1">
      <c r="B32" s="439" t="s">
        <v>363</v>
      </c>
      <c r="C32" s="440"/>
      <c r="D32" s="440"/>
      <c r="E32" s="440"/>
      <c r="F32" s="441"/>
      <c r="G32" s="24">
        <f>G31</f>
        <v>25000</v>
      </c>
    </row>
    <row r="33" spans="2:7">
      <c r="B33" s="484" t="s">
        <v>380</v>
      </c>
      <c r="C33" s="485"/>
      <c r="D33" s="485"/>
      <c r="E33" s="485"/>
      <c r="F33" s="486"/>
      <c r="G33" s="27">
        <f>G15+G23+G28+G32</f>
        <v>122700</v>
      </c>
    </row>
    <row r="34" spans="2:7" ht="13.5" thickBot="1">
      <c r="B34" s="572"/>
      <c r="C34" s="573"/>
      <c r="D34" s="573"/>
      <c r="E34" s="573"/>
      <c r="F34" s="573"/>
      <c r="G34" s="574"/>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row r="39" spans="2:7">
      <c r="B39" s="571"/>
      <c r="C39" s="571"/>
      <c r="D39" s="571"/>
      <c r="E39" s="571"/>
      <c r="F39" s="571"/>
      <c r="G39" s="571"/>
    </row>
  </sheetData>
  <mergeCells count="43">
    <mergeCell ref="B39:G39"/>
    <mergeCell ref="B15:F15"/>
    <mergeCell ref="B16:G16"/>
    <mergeCell ref="B22:C22"/>
    <mergeCell ref="B23:F23"/>
    <mergeCell ref="B24:G24"/>
    <mergeCell ref="B27:C27"/>
    <mergeCell ref="B32:F32"/>
    <mergeCell ref="B33:F33"/>
    <mergeCell ref="B30:C30"/>
    <mergeCell ref="D30:E30"/>
    <mergeCell ref="B34:G34"/>
    <mergeCell ref="B35:D35"/>
    <mergeCell ref="E35:G38"/>
    <mergeCell ref="B36:D36"/>
    <mergeCell ref="B37:D37"/>
    <mergeCell ref="B31:C31"/>
    <mergeCell ref="D31:E31"/>
    <mergeCell ref="B28:F28"/>
    <mergeCell ref="B29:G29"/>
    <mergeCell ref="B25:C25"/>
    <mergeCell ref="B26:C26"/>
    <mergeCell ref="B17:C17"/>
    <mergeCell ref="B18:C18"/>
    <mergeCell ref="B19:C19"/>
    <mergeCell ref="B20:C20"/>
    <mergeCell ref="B21:C21"/>
    <mergeCell ref="C11:D11"/>
    <mergeCell ref="B12:G12"/>
    <mergeCell ref="B13:C13"/>
    <mergeCell ref="B14:C14"/>
    <mergeCell ref="B8:E8"/>
    <mergeCell ref="F8:G8"/>
    <mergeCell ref="B9:D9"/>
    <mergeCell ref="F9:G9"/>
    <mergeCell ref="B10:D10"/>
    <mergeCell ref="F10:G10"/>
    <mergeCell ref="B7:G7"/>
    <mergeCell ref="B2:F2"/>
    <mergeCell ref="G2:G6"/>
    <mergeCell ref="B3:F3"/>
    <mergeCell ref="B4:F4"/>
    <mergeCell ref="B6:F6"/>
  </mergeCells>
  <pageMargins left="0.7" right="0.7" top="0.75" bottom="0.75" header="0.3" footer="0.3"/>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E06B5-726B-483C-9E2B-6FA759219C4E}">
  <sheetPr codeName="Sheet37">
    <tabColor rgb="FFFFFF00"/>
  </sheetPr>
  <dimension ref="B1:H39"/>
  <sheetViews>
    <sheetView topLeftCell="A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13.5" thickBot="1"/>
    <row r="2" spans="2:8" ht="36.75" customHeight="1" thickBot="1">
      <c r="B2" s="373" t="s">
        <v>108</v>
      </c>
      <c r="C2" s="374"/>
      <c r="D2" s="374"/>
      <c r="E2" s="374"/>
      <c r="F2" s="375"/>
      <c r="G2" s="409"/>
    </row>
    <row r="3" spans="2:8" ht="14.25" customHeight="1" thickBot="1">
      <c r="B3" s="373" t="s">
        <v>109</v>
      </c>
      <c r="C3" s="374"/>
      <c r="D3" s="374"/>
      <c r="E3" s="374"/>
      <c r="F3" s="375"/>
      <c r="G3" s="410"/>
    </row>
    <row r="4" spans="2:8" ht="14.45" customHeight="1" thickBot="1">
      <c r="B4" s="373" t="s">
        <v>342</v>
      </c>
      <c r="C4" s="374"/>
      <c r="D4" s="374"/>
      <c r="E4" s="374"/>
      <c r="F4" s="375"/>
      <c r="G4" s="410"/>
    </row>
    <row r="5" spans="2:8" ht="14.25" customHeight="1" thickBot="1">
      <c r="B5" s="428" t="s">
        <v>343</v>
      </c>
      <c r="C5" s="429"/>
      <c r="D5" s="429"/>
      <c r="E5" s="429"/>
      <c r="F5" s="430"/>
      <c r="G5" s="411"/>
    </row>
    <row r="6" spans="2:8" ht="15.75" customHeight="1">
      <c r="B6" s="457" t="s">
        <v>344</v>
      </c>
      <c r="C6" s="458"/>
      <c r="D6" s="458"/>
      <c r="E6" s="458"/>
      <c r="F6" s="458"/>
      <c r="G6" s="459"/>
    </row>
    <row r="7" spans="2:8" ht="14.45" customHeight="1">
      <c r="B7" s="457" t="s">
        <v>345</v>
      </c>
      <c r="C7" s="458"/>
      <c r="D7" s="458"/>
      <c r="E7" s="459"/>
      <c r="F7" s="457" t="s">
        <v>278</v>
      </c>
      <c r="G7" s="459"/>
    </row>
    <row r="8" spans="2:8" ht="14.45" customHeight="1">
      <c r="B8" s="460" t="s">
        <v>346</v>
      </c>
      <c r="C8" s="461"/>
      <c r="D8" s="462"/>
      <c r="E8" s="1" t="s">
        <v>347</v>
      </c>
      <c r="F8" s="460" t="s">
        <v>67</v>
      </c>
      <c r="G8" s="462"/>
    </row>
    <row r="9" spans="2:8" ht="14.45" customHeight="1">
      <c r="B9" s="463" t="s">
        <v>279</v>
      </c>
      <c r="C9" s="464"/>
      <c r="D9" s="465"/>
      <c r="E9" s="19" t="s">
        <v>347</v>
      </c>
      <c r="F9" s="466">
        <v>1</v>
      </c>
      <c r="G9" s="467"/>
    </row>
    <row r="10" spans="2:8" ht="14.45" customHeight="1">
      <c r="B10" s="3" t="s">
        <v>350</v>
      </c>
      <c r="C10" s="468" t="s">
        <v>351</v>
      </c>
      <c r="D10" s="469"/>
      <c r="E10" s="3" t="s">
        <v>352</v>
      </c>
      <c r="F10" s="3" t="s">
        <v>353</v>
      </c>
      <c r="G10" s="4" t="s">
        <v>354</v>
      </c>
      <c r="H10" s="25"/>
    </row>
    <row r="11" spans="2:8" ht="14.2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415</v>
      </c>
      <c r="C13" s="446"/>
      <c r="D13" s="8" t="s">
        <v>362</v>
      </c>
      <c r="E13" s="9">
        <v>0.03</v>
      </c>
      <c r="F13" s="10">
        <f>G30</f>
        <v>25000</v>
      </c>
      <c r="G13" s="14">
        <f>E13*F13</f>
        <v>750</v>
      </c>
    </row>
    <row r="14" spans="2:8" ht="14.25" customHeight="1">
      <c r="B14" s="439" t="s">
        <v>363</v>
      </c>
      <c r="C14" s="440"/>
      <c r="D14" s="440"/>
      <c r="E14" s="440"/>
      <c r="F14" s="441"/>
      <c r="G14" s="11">
        <f>G13</f>
        <v>750</v>
      </c>
    </row>
    <row r="15" spans="2:8" ht="14.25" customHeight="1">
      <c r="B15" s="431" t="s">
        <v>364</v>
      </c>
      <c r="C15" s="432"/>
      <c r="D15" s="432"/>
      <c r="E15" s="432"/>
      <c r="F15" s="432"/>
      <c r="G15" s="433"/>
    </row>
    <row r="16" spans="2:8" ht="14.45" customHeight="1">
      <c r="B16" s="442" t="s">
        <v>356</v>
      </c>
      <c r="C16" s="443"/>
      <c r="D16" s="5" t="s">
        <v>357</v>
      </c>
      <c r="E16" s="5" t="s">
        <v>365</v>
      </c>
      <c r="F16" s="5" t="s">
        <v>359</v>
      </c>
      <c r="G16" s="6" t="s">
        <v>360</v>
      </c>
    </row>
    <row r="17" spans="2:8" ht="14.25" customHeight="1">
      <c r="B17" s="453" t="s">
        <v>599</v>
      </c>
      <c r="C17" s="446"/>
      <c r="D17" s="8" t="s">
        <v>282</v>
      </c>
      <c r="E17" s="13">
        <v>1</v>
      </c>
      <c r="F17" s="10">
        <v>160000</v>
      </c>
      <c r="G17" s="24">
        <f>E17*F17</f>
        <v>160000</v>
      </c>
      <c r="H17" s="25"/>
    </row>
    <row r="18" spans="2:8" ht="14.45" customHeight="1">
      <c r="B18" s="453" t="s">
        <v>600</v>
      </c>
      <c r="C18" s="446"/>
      <c r="D18" s="8" t="s">
        <v>306</v>
      </c>
      <c r="E18" s="13">
        <v>1</v>
      </c>
      <c r="F18" s="10">
        <v>13200</v>
      </c>
      <c r="G18" s="24">
        <f t="shared" ref="G18:G19" si="0">E18*F18</f>
        <v>13200</v>
      </c>
    </row>
    <row r="19" spans="2:8" ht="14.45" customHeight="1">
      <c r="B19" s="453" t="s">
        <v>601</v>
      </c>
      <c r="C19" s="446"/>
      <c r="D19" s="8" t="s">
        <v>282</v>
      </c>
      <c r="E19" s="13">
        <v>1</v>
      </c>
      <c r="F19" s="10">
        <v>9500</v>
      </c>
      <c r="G19" s="24">
        <f t="shared" si="0"/>
        <v>9500</v>
      </c>
    </row>
    <row r="20" spans="2:8" ht="14.45" customHeight="1">
      <c r="B20" s="439" t="s">
        <v>363</v>
      </c>
      <c r="C20" s="440"/>
      <c r="D20" s="440"/>
      <c r="E20" s="440"/>
      <c r="F20" s="450"/>
      <c r="G20" s="24">
        <f>SUM(G17:G19)</f>
        <v>182700</v>
      </c>
    </row>
    <row r="21" spans="2:8" ht="14.45" customHeight="1">
      <c r="B21" s="431" t="s">
        <v>370</v>
      </c>
      <c r="C21" s="432"/>
      <c r="D21" s="432"/>
      <c r="E21" s="432"/>
      <c r="F21" s="451"/>
      <c r="G21" s="452"/>
    </row>
    <row r="22" spans="2:8" ht="14.45" customHeight="1">
      <c r="B22" s="442" t="s">
        <v>356</v>
      </c>
      <c r="C22" s="443"/>
      <c r="D22" s="5" t="s">
        <v>357</v>
      </c>
      <c r="E22" s="5" t="s">
        <v>358</v>
      </c>
      <c r="F22" s="5" t="s">
        <v>359</v>
      </c>
      <c r="G22" s="6" t="s">
        <v>360</v>
      </c>
    </row>
    <row r="23" spans="2:8" ht="14.25" customHeight="1">
      <c r="B23" s="453" t="s">
        <v>599</v>
      </c>
      <c r="C23" s="446"/>
      <c r="D23" s="8" t="s">
        <v>602</v>
      </c>
      <c r="E23" s="13">
        <v>0.2</v>
      </c>
      <c r="F23" s="10">
        <v>7000</v>
      </c>
      <c r="G23" s="24">
        <f>E23*F23</f>
        <v>1400</v>
      </c>
    </row>
    <row r="24" spans="2:8" ht="14.25" customHeight="1">
      <c r="B24" s="453" t="s">
        <v>600</v>
      </c>
      <c r="C24" s="446"/>
      <c r="D24" s="8" t="s">
        <v>602</v>
      </c>
      <c r="E24" s="13">
        <v>0.03</v>
      </c>
      <c r="F24" s="10">
        <v>7000</v>
      </c>
      <c r="G24" s="24">
        <f t="shared" ref="G24:G25" si="1">E24*F24</f>
        <v>210</v>
      </c>
      <c r="H24" s="25"/>
    </row>
    <row r="25" spans="2:8" ht="14.45" customHeight="1">
      <c r="B25" s="453" t="s">
        <v>601</v>
      </c>
      <c r="C25" s="446"/>
      <c r="D25" s="8" t="s">
        <v>602</v>
      </c>
      <c r="E25" s="13">
        <v>0.01</v>
      </c>
      <c r="F25" s="10">
        <v>7000</v>
      </c>
      <c r="G25" s="24">
        <f t="shared" si="1"/>
        <v>70</v>
      </c>
    </row>
    <row r="26" spans="2:8" ht="19.5" customHeight="1">
      <c r="B26" s="439" t="s">
        <v>363</v>
      </c>
      <c r="C26" s="440"/>
      <c r="D26" s="440"/>
      <c r="E26" s="440"/>
      <c r="F26" s="441"/>
      <c r="G26" s="70">
        <f>SUM(G23:G25)</f>
        <v>1680</v>
      </c>
    </row>
    <row r="27" spans="2:8" ht="15.2" customHeight="1">
      <c r="B27" s="431" t="s">
        <v>373</v>
      </c>
      <c r="C27" s="432"/>
      <c r="D27" s="432"/>
      <c r="E27" s="432"/>
      <c r="F27" s="432"/>
      <c r="G27" s="433"/>
    </row>
    <row r="28" spans="2:8">
      <c r="B28" s="442" t="s">
        <v>374</v>
      </c>
      <c r="C28" s="443"/>
      <c r="D28" s="442" t="s">
        <v>398</v>
      </c>
      <c r="E28" s="443"/>
      <c r="F28" s="5" t="s">
        <v>376</v>
      </c>
      <c r="G28" s="6" t="s">
        <v>377</v>
      </c>
    </row>
    <row r="29" spans="2:8">
      <c r="B29" s="445" t="s">
        <v>603</v>
      </c>
      <c r="C29" s="446"/>
      <c r="D29" s="447">
        <v>250000</v>
      </c>
      <c r="E29" s="448"/>
      <c r="F29" s="13">
        <v>0.1</v>
      </c>
      <c r="G29" s="24">
        <f>D29*F29</f>
        <v>25000</v>
      </c>
    </row>
    <row r="30" spans="2:8">
      <c r="B30" s="439" t="s">
        <v>168</v>
      </c>
      <c r="C30" s="440"/>
      <c r="D30" s="440"/>
      <c r="E30" s="440"/>
      <c r="F30" s="441"/>
      <c r="G30" s="24">
        <f>G29</f>
        <v>25000</v>
      </c>
    </row>
    <row r="31" spans="2:8" ht="13.5" customHeight="1">
      <c r="B31" s="484" t="s">
        <v>380</v>
      </c>
      <c r="C31" s="485"/>
      <c r="D31" s="485"/>
      <c r="E31" s="485"/>
      <c r="F31" s="486"/>
      <c r="G31" s="27">
        <f>G14+G20+G26+G30</f>
        <v>210130</v>
      </c>
    </row>
    <row r="32" spans="2:8" ht="13.5" customHeight="1">
      <c r="B32" s="431" t="s">
        <v>381</v>
      </c>
      <c r="C32" s="432"/>
      <c r="D32" s="432"/>
      <c r="E32" s="432"/>
      <c r="F32" s="432"/>
      <c r="G32" s="433"/>
    </row>
    <row r="33" spans="2:7" ht="13.5" customHeight="1">
      <c r="B33" s="434"/>
      <c r="C33" s="435"/>
      <c r="D33" s="435"/>
      <c r="E33" s="435"/>
      <c r="F33" s="435"/>
      <c r="G33" s="436"/>
    </row>
    <row r="34" spans="2:7" ht="13.5" customHeight="1">
      <c r="B34" s="431" t="s">
        <v>382</v>
      </c>
      <c r="C34" s="432"/>
      <c r="D34" s="432"/>
      <c r="E34" s="432"/>
      <c r="F34" s="432"/>
      <c r="G34" s="433"/>
    </row>
    <row r="35" spans="2:7" ht="13.5" thickBot="1">
      <c r="B35" s="434"/>
      <c r="C35" s="435"/>
      <c r="D35" s="435"/>
      <c r="E35" s="435"/>
      <c r="F35" s="435"/>
      <c r="G35" s="436"/>
    </row>
    <row r="36" spans="2:7" ht="13.5" thickBot="1">
      <c r="B36" s="412"/>
      <c r="C36" s="413"/>
      <c r="D36" s="414"/>
      <c r="E36" s="415"/>
      <c r="F36" s="416"/>
      <c r="G36" s="417"/>
    </row>
    <row r="37" spans="2:7" ht="13.5" thickBot="1">
      <c r="B37" s="424" t="s">
        <v>383</v>
      </c>
      <c r="C37" s="425"/>
      <c r="D37" s="425"/>
      <c r="E37" s="418"/>
      <c r="F37" s="419"/>
      <c r="G37" s="420"/>
    </row>
    <row r="38" spans="2:7" ht="13.5" thickBot="1">
      <c r="B38" s="426" t="s">
        <v>384</v>
      </c>
      <c r="C38" s="427"/>
      <c r="D38" s="427"/>
      <c r="E38" s="418"/>
      <c r="F38" s="419"/>
      <c r="G38" s="420"/>
    </row>
    <row r="39" spans="2:7" ht="13.5" thickBot="1">
      <c r="B39" s="55"/>
      <c r="C39" s="55"/>
      <c r="D39" s="55"/>
      <c r="E39" s="421"/>
      <c r="F39" s="422"/>
      <c r="G39" s="423"/>
    </row>
  </sheetData>
  <mergeCells count="44">
    <mergeCell ref="B33:G33"/>
    <mergeCell ref="B26:F26"/>
    <mergeCell ref="B29:C29"/>
    <mergeCell ref="D29:E29"/>
    <mergeCell ref="B30:F30"/>
    <mergeCell ref="B31:F31"/>
    <mergeCell ref="B32:G32"/>
    <mergeCell ref="B27:G27"/>
    <mergeCell ref="B28:C28"/>
    <mergeCell ref="D28:E28"/>
    <mergeCell ref="B34:G34"/>
    <mergeCell ref="B35:G35"/>
    <mergeCell ref="B36:D36"/>
    <mergeCell ref="E36:G39"/>
    <mergeCell ref="B37:D37"/>
    <mergeCell ref="B38:D38"/>
    <mergeCell ref="B25:C25"/>
    <mergeCell ref="B18:C18"/>
    <mergeCell ref="B19:C19"/>
    <mergeCell ref="B20:F20"/>
    <mergeCell ref="B21:G21"/>
    <mergeCell ref="B22:C22"/>
    <mergeCell ref="B23:C23"/>
    <mergeCell ref="B24:C24"/>
    <mergeCell ref="B17:C17"/>
    <mergeCell ref="B8:D8"/>
    <mergeCell ref="F8:G8"/>
    <mergeCell ref="B9:D9"/>
    <mergeCell ref="F9:G9"/>
    <mergeCell ref="C10:D10"/>
    <mergeCell ref="B11:G11"/>
    <mergeCell ref="B12:C12"/>
    <mergeCell ref="B13:C13"/>
    <mergeCell ref="B14:F14"/>
    <mergeCell ref="B15:G15"/>
    <mergeCell ref="B16:C16"/>
    <mergeCell ref="B6:G6"/>
    <mergeCell ref="B7:E7"/>
    <mergeCell ref="F7:G7"/>
    <mergeCell ref="B2:F2"/>
    <mergeCell ref="G2:G5"/>
    <mergeCell ref="B3:F3"/>
    <mergeCell ref="B4:F4"/>
    <mergeCell ref="B5:F5"/>
  </mergeCell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8">
    <tabColor rgb="FFFFFF00"/>
  </sheetPr>
  <dimension ref="B1:I38"/>
  <sheetViews>
    <sheetView topLeftCell="A7"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9" ht="36.75" customHeight="1" thickBot="1"/>
    <row r="2" spans="2:9" ht="14.25" customHeight="1" thickBot="1">
      <c r="B2" s="373" t="s">
        <v>108</v>
      </c>
      <c r="C2" s="374"/>
      <c r="D2" s="374"/>
      <c r="E2" s="374"/>
      <c r="F2" s="375"/>
      <c r="G2" s="409"/>
    </row>
    <row r="3" spans="2:9" ht="14.45" customHeight="1" thickBot="1">
      <c r="B3" s="373" t="s">
        <v>109</v>
      </c>
      <c r="C3" s="374"/>
      <c r="D3" s="374"/>
      <c r="E3" s="374"/>
      <c r="F3" s="375"/>
      <c r="G3" s="410"/>
    </row>
    <row r="4" spans="2:9" ht="14.25" customHeight="1" thickBot="1">
      <c r="B4" s="373" t="s">
        <v>342</v>
      </c>
      <c r="C4" s="374"/>
      <c r="D4" s="374"/>
      <c r="E4" s="374"/>
      <c r="F4" s="375"/>
      <c r="G4" s="410"/>
    </row>
    <row r="5" spans="2:9" ht="44.25" customHeight="1" thickBot="1">
      <c r="B5" s="428" t="s">
        <v>343</v>
      </c>
      <c r="C5" s="429"/>
      <c r="D5" s="429"/>
      <c r="E5" s="429"/>
      <c r="F5" s="430"/>
      <c r="G5" s="411"/>
    </row>
    <row r="6" spans="2:9" ht="14.45" customHeight="1">
      <c r="B6" s="457" t="s">
        <v>344</v>
      </c>
      <c r="C6" s="458"/>
      <c r="D6" s="458"/>
      <c r="E6" s="458"/>
      <c r="F6" s="458"/>
      <c r="G6" s="459"/>
    </row>
    <row r="7" spans="2:9" ht="14.45" customHeight="1">
      <c r="B7" s="457" t="s">
        <v>345</v>
      </c>
      <c r="C7" s="458"/>
      <c r="D7" s="458"/>
      <c r="E7" s="459"/>
      <c r="F7" s="457" t="s">
        <v>280</v>
      </c>
      <c r="G7" s="459"/>
    </row>
    <row r="8" spans="2:9" ht="14.25" customHeight="1">
      <c r="B8" s="460" t="s">
        <v>346</v>
      </c>
      <c r="C8" s="461"/>
      <c r="D8" s="462"/>
      <c r="E8" s="1" t="s">
        <v>347</v>
      </c>
      <c r="F8" s="460" t="s">
        <v>348</v>
      </c>
      <c r="G8" s="462"/>
    </row>
    <row r="9" spans="2:9" ht="50.25" customHeight="1">
      <c r="B9" s="463" t="s">
        <v>281</v>
      </c>
      <c r="C9" s="464"/>
      <c r="D9" s="465"/>
      <c r="E9" s="19" t="s">
        <v>604</v>
      </c>
      <c r="F9" s="466">
        <v>1</v>
      </c>
      <c r="G9" s="467"/>
    </row>
    <row r="10" spans="2:9" ht="14.25" customHeight="1">
      <c r="B10" s="3" t="s">
        <v>350</v>
      </c>
      <c r="C10" s="468" t="s">
        <v>351</v>
      </c>
      <c r="D10" s="469"/>
      <c r="E10" s="3" t="s">
        <v>352</v>
      </c>
      <c r="F10" s="3" t="s">
        <v>353</v>
      </c>
      <c r="G10" s="4" t="s">
        <v>354</v>
      </c>
      <c r="H10" s="25"/>
    </row>
    <row r="11" spans="2:9" ht="14.25" customHeight="1">
      <c r="B11" s="431" t="s">
        <v>355</v>
      </c>
      <c r="C11" s="432"/>
      <c r="D11" s="432"/>
      <c r="E11" s="432"/>
      <c r="F11" s="432"/>
      <c r="G11" s="433"/>
    </row>
    <row r="12" spans="2:9" ht="14.25" customHeight="1">
      <c r="B12" s="442" t="s">
        <v>356</v>
      </c>
      <c r="C12" s="443"/>
      <c r="D12" s="5" t="s">
        <v>357</v>
      </c>
      <c r="E12" s="5" t="s">
        <v>358</v>
      </c>
      <c r="F12" s="5" t="s">
        <v>359</v>
      </c>
      <c r="G12" s="6" t="s">
        <v>360</v>
      </c>
    </row>
    <row r="13" spans="2:9" ht="14.25" customHeight="1">
      <c r="B13" s="453" t="s">
        <v>605</v>
      </c>
      <c r="C13" s="446"/>
      <c r="D13" s="8" t="s">
        <v>362</v>
      </c>
      <c r="E13" s="9">
        <v>0.03</v>
      </c>
      <c r="F13" s="10">
        <f>G29</f>
        <v>25000</v>
      </c>
      <c r="G13" s="11">
        <f>E13*F13</f>
        <v>750</v>
      </c>
    </row>
    <row r="14" spans="2:9" ht="28.35" customHeight="1">
      <c r="B14" s="439" t="s">
        <v>363</v>
      </c>
      <c r="C14" s="440"/>
      <c r="D14" s="440"/>
      <c r="E14" s="440"/>
      <c r="F14" s="441"/>
      <c r="G14" s="14">
        <f>G13</f>
        <v>750</v>
      </c>
      <c r="I14" s="84"/>
    </row>
    <row r="15" spans="2:9" ht="14.25" customHeight="1">
      <c r="B15" s="431" t="s">
        <v>364</v>
      </c>
      <c r="C15" s="432"/>
      <c r="D15" s="432"/>
      <c r="E15" s="432"/>
      <c r="F15" s="432"/>
      <c r="G15" s="433"/>
    </row>
    <row r="16" spans="2:9" ht="14.45" customHeight="1">
      <c r="B16" s="442" t="s">
        <v>356</v>
      </c>
      <c r="C16" s="443"/>
      <c r="D16" s="5" t="s">
        <v>357</v>
      </c>
      <c r="E16" s="5" t="s">
        <v>365</v>
      </c>
      <c r="F16" s="5" t="s">
        <v>359</v>
      </c>
      <c r="G16" s="6" t="s">
        <v>360</v>
      </c>
      <c r="H16" s="25"/>
    </row>
    <row r="17" spans="2:8" ht="14.25" customHeight="1">
      <c r="B17" s="453" t="s">
        <v>606</v>
      </c>
      <c r="C17" s="446"/>
      <c r="D17" s="8" t="s">
        <v>579</v>
      </c>
      <c r="E17" s="13">
        <v>1</v>
      </c>
      <c r="F17" s="10">
        <v>20000</v>
      </c>
      <c r="G17" s="14">
        <f>E17*F17</f>
        <v>20000</v>
      </c>
    </row>
    <row r="18" spans="2:8" ht="14.45" customHeight="1">
      <c r="B18" s="453" t="s">
        <v>607</v>
      </c>
      <c r="C18" s="446"/>
      <c r="D18" s="8" t="s">
        <v>430</v>
      </c>
      <c r="E18" s="13">
        <v>0.25</v>
      </c>
      <c r="F18" s="10">
        <v>30000</v>
      </c>
      <c r="G18" s="14">
        <f t="shared" ref="G18:G19" si="0">E18*F18</f>
        <v>7500</v>
      </c>
    </row>
    <row r="19" spans="2:8" ht="14.25" customHeight="1">
      <c r="B19" s="453" t="s">
        <v>608</v>
      </c>
      <c r="C19" s="446"/>
      <c r="D19" s="8" t="s">
        <v>430</v>
      </c>
      <c r="E19" s="13">
        <v>5</v>
      </c>
      <c r="F19" s="10">
        <v>300</v>
      </c>
      <c r="G19" s="14">
        <f t="shared" si="0"/>
        <v>1500</v>
      </c>
    </row>
    <row r="20" spans="2:8" ht="14.25" customHeight="1">
      <c r="B20" s="439" t="s">
        <v>363</v>
      </c>
      <c r="C20" s="440"/>
      <c r="D20" s="440"/>
      <c r="E20" s="440"/>
      <c r="F20" s="450"/>
      <c r="G20" s="14">
        <f>G17+G18+G19</f>
        <v>29000</v>
      </c>
    </row>
    <row r="21" spans="2:8" ht="14.45" customHeight="1">
      <c r="B21" s="431" t="s">
        <v>370</v>
      </c>
      <c r="C21" s="432"/>
      <c r="D21" s="432"/>
      <c r="E21" s="432"/>
      <c r="F21" s="432"/>
      <c r="G21" s="433"/>
    </row>
    <row r="22" spans="2:8" ht="14.25" customHeight="1">
      <c r="B22" s="442" t="s">
        <v>356</v>
      </c>
      <c r="C22" s="443"/>
      <c r="D22" s="5" t="s">
        <v>357</v>
      </c>
      <c r="E22" s="5" t="s">
        <v>358</v>
      </c>
      <c r="F22" s="5" t="s">
        <v>359</v>
      </c>
      <c r="G22" s="6" t="s">
        <v>360</v>
      </c>
    </row>
    <row r="23" spans="2:8" ht="14.45" customHeight="1">
      <c r="B23" s="453" t="s">
        <v>609</v>
      </c>
      <c r="C23" s="446"/>
      <c r="D23" s="8" t="s">
        <v>583</v>
      </c>
      <c r="E23" s="13">
        <v>1.08</v>
      </c>
      <c r="F23" s="10">
        <v>7000</v>
      </c>
      <c r="G23" s="14">
        <f>E23*F23</f>
        <v>7560.0000000000009</v>
      </c>
    </row>
    <row r="24" spans="2:8" ht="14.25" customHeight="1">
      <c r="B24" s="434"/>
      <c r="C24" s="436"/>
      <c r="D24" s="12"/>
      <c r="E24" s="12"/>
      <c r="F24" s="12"/>
      <c r="G24" s="7" t="s">
        <v>416</v>
      </c>
    </row>
    <row r="25" spans="2:8" ht="14.25" customHeight="1">
      <c r="B25" s="439" t="s">
        <v>363</v>
      </c>
      <c r="C25" s="440"/>
      <c r="D25" s="440"/>
      <c r="E25" s="440"/>
      <c r="F25" s="441"/>
      <c r="G25" s="14">
        <f>G23</f>
        <v>7560.0000000000009</v>
      </c>
      <c r="H25" s="25"/>
    </row>
    <row r="26" spans="2:8" ht="14.45" customHeight="1">
      <c r="B26" s="431" t="s">
        <v>373</v>
      </c>
      <c r="C26" s="432"/>
      <c r="D26" s="432"/>
      <c r="E26" s="432"/>
      <c r="F26" s="432"/>
      <c r="G26" s="433"/>
    </row>
    <row r="27" spans="2:8" ht="14.25" customHeight="1">
      <c r="B27" s="442" t="s">
        <v>374</v>
      </c>
      <c r="C27" s="443"/>
      <c r="D27" s="442" t="s">
        <v>398</v>
      </c>
      <c r="E27" s="443"/>
      <c r="F27" s="5" t="s">
        <v>376</v>
      </c>
      <c r="G27" s="6" t="s">
        <v>377</v>
      </c>
    </row>
    <row r="28" spans="2:8" ht="14.45" customHeight="1">
      <c r="B28" s="453" t="s">
        <v>585</v>
      </c>
      <c r="C28" s="446"/>
      <c r="D28" s="447">
        <v>250000</v>
      </c>
      <c r="E28" s="448"/>
      <c r="F28" s="13">
        <v>0.1</v>
      </c>
      <c r="G28" s="14">
        <f>D28*F28</f>
        <v>25000</v>
      </c>
    </row>
    <row r="29" spans="2:8" ht="61.7" customHeight="1">
      <c r="B29" s="439" t="s">
        <v>379</v>
      </c>
      <c r="C29" s="440"/>
      <c r="D29" s="440"/>
      <c r="E29" s="440"/>
      <c r="F29" s="441"/>
      <c r="G29" s="14">
        <f>G28</f>
        <v>25000</v>
      </c>
    </row>
    <row r="30" spans="2:8" ht="15.2" customHeight="1">
      <c r="B30" s="484" t="s">
        <v>380</v>
      </c>
      <c r="C30" s="485"/>
      <c r="D30" s="485"/>
      <c r="E30" s="485"/>
      <c r="F30" s="486"/>
      <c r="G30" s="15">
        <f>G14+G20+G25+G29</f>
        <v>62310</v>
      </c>
    </row>
    <row r="31" spans="2:8">
      <c r="B31" s="431" t="s">
        <v>381</v>
      </c>
      <c r="C31" s="432"/>
      <c r="D31" s="432"/>
      <c r="E31" s="432"/>
      <c r="F31" s="432"/>
      <c r="G31" s="433"/>
    </row>
    <row r="32" spans="2:8">
      <c r="B32" s="434"/>
      <c r="C32" s="435"/>
      <c r="D32" s="435"/>
      <c r="E32" s="435"/>
      <c r="F32" s="435"/>
      <c r="G32" s="436"/>
    </row>
    <row r="33" spans="2:7">
      <c r="B33" s="431" t="s">
        <v>382</v>
      </c>
      <c r="C33" s="432"/>
      <c r="D33" s="432"/>
      <c r="E33" s="432"/>
      <c r="F33" s="432"/>
      <c r="G33" s="433"/>
    </row>
    <row r="34" spans="2:7" ht="13.5" thickBot="1">
      <c r="B34" s="479"/>
      <c r="C34" s="480"/>
      <c r="D34" s="480"/>
      <c r="E34" s="480"/>
      <c r="F34" s="480"/>
      <c r="G34" s="481"/>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43">
    <mergeCell ref="B6:G6"/>
    <mergeCell ref="B7:E7"/>
    <mergeCell ref="F7:G7"/>
    <mergeCell ref="B2:F2"/>
    <mergeCell ref="G2:G5"/>
    <mergeCell ref="B3:F3"/>
    <mergeCell ref="B4:F4"/>
    <mergeCell ref="B5:F5"/>
    <mergeCell ref="B8:D8"/>
    <mergeCell ref="F8:G8"/>
    <mergeCell ref="B9:D9"/>
    <mergeCell ref="F9:G9"/>
    <mergeCell ref="C10:D10"/>
    <mergeCell ref="B32:G32"/>
    <mergeCell ref="B22:C22"/>
    <mergeCell ref="B23:C23"/>
    <mergeCell ref="B11:G11"/>
    <mergeCell ref="B12:C12"/>
    <mergeCell ref="B13:C13"/>
    <mergeCell ref="B14:F14"/>
    <mergeCell ref="B15:G15"/>
    <mergeCell ref="B16:C16"/>
    <mergeCell ref="B17:C17"/>
    <mergeCell ref="B18:C18"/>
    <mergeCell ref="B21:G21"/>
    <mergeCell ref="B19:C19"/>
    <mergeCell ref="B20:F20"/>
    <mergeCell ref="B28:C28"/>
    <mergeCell ref="D28:E28"/>
    <mergeCell ref="B29:F29"/>
    <mergeCell ref="B30:F30"/>
    <mergeCell ref="B31:G31"/>
    <mergeCell ref="B24:C24"/>
    <mergeCell ref="B25:F25"/>
    <mergeCell ref="B26:G26"/>
    <mergeCell ref="B27:C27"/>
    <mergeCell ref="D27:E27"/>
    <mergeCell ref="B33:G33"/>
    <mergeCell ref="B35:D35"/>
    <mergeCell ref="E35:G38"/>
    <mergeCell ref="B36:D36"/>
    <mergeCell ref="B37:D37"/>
    <mergeCell ref="B34:G34"/>
  </mergeCells>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FD1D6-CE0D-4E6B-8EEB-3ECC7AF48480}">
  <sheetPr codeName="Sheet39">
    <tabColor rgb="FFFFFF00"/>
  </sheetPr>
  <dimension ref="B1:H45"/>
  <sheetViews>
    <sheetView topLeftCell="A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36.75" customHeight="1" thickBot="1"/>
    <row r="2" spans="2:8" ht="14.25" customHeight="1" thickBot="1">
      <c r="B2" s="373" t="s">
        <v>108</v>
      </c>
      <c r="C2" s="374"/>
      <c r="D2" s="374"/>
      <c r="E2" s="374"/>
      <c r="F2" s="375"/>
      <c r="G2" s="409"/>
    </row>
    <row r="3" spans="2:8" ht="14.45" customHeight="1" thickBot="1">
      <c r="B3" s="373" t="s">
        <v>109</v>
      </c>
      <c r="C3" s="374"/>
      <c r="D3" s="374"/>
      <c r="E3" s="374"/>
      <c r="F3" s="375"/>
      <c r="G3" s="410"/>
    </row>
    <row r="4" spans="2:8" ht="14.25" customHeight="1" thickBot="1">
      <c r="B4" s="373" t="s">
        <v>342</v>
      </c>
      <c r="C4" s="374"/>
      <c r="D4" s="374"/>
      <c r="E4" s="374"/>
      <c r="F4" s="375"/>
      <c r="G4" s="410"/>
    </row>
    <row r="5" spans="2:8" ht="46.5" customHeight="1" thickBot="1">
      <c r="B5" s="428" t="s">
        <v>343</v>
      </c>
      <c r="C5" s="429"/>
      <c r="D5" s="429"/>
      <c r="E5" s="429"/>
      <c r="F5" s="430"/>
      <c r="G5" s="411"/>
    </row>
    <row r="6" spans="2:8" ht="14.45" customHeight="1">
      <c r="B6" s="457" t="s">
        <v>344</v>
      </c>
      <c r="C6" s="458"/>
      <c r="D6" s="458"/>
      <c r="E6" s="458"/>
      <c r="F6" s="458"/>
      <c r="G6" s="459"/>
    </row>
    <row r="7" spans="2:8" ht="14.45" customHeight="1">
      <c r="B7" s="457" t="s">
        <v>345</v>
      </c>
      <c r="C7" s="458"/>
      <c r="D7" s="458"/>
      <c r="E7" s="459"/>
      <c r="F7" s="457" t="s">
        <v>283</v>
      </c>
      <c r="G7" s="459"/>
    </row>
    <row r="8" spans="2:8" ht="14.45" customHeight="1">
      <c r="B8" s="460" t="s">
        <v>346</v>
      </c>
      <c r="C8" s="461"/>
      <c r="D8" s="462"/>
      <c r="E8" s="1" t="s">
        <v>347</v>
      </c>
      <c r="F8" s="460" t="s">
        <v>67</v>
      </c>
      <c r="G8" s="462"/>
    </row>
    <row r="9" spans="2:8" ht="41.25" customHeight="1">
      <c r="B9" s="463" t="s">
        <v>284</v>
      </c>
      <c r="C9" s="464"/>
      <c r="D9" s="465"/>
      <c r="E9" s="19" t="s">
        <v>347</v>
      </c>
      <c r="F9" s="466">
        <v>1</v>
      </c>
      <c r="G9" s="467"/>
      <c r="H9" s="25"/>
    </row>
    <row r="10" spans="2:8" ht="14.25" customHeight="1">
      <c r="B10" s="3" t="s">
        <v>350</v>
      </c>
      <c r="C10" s="468" t="s">
        <v>351</v>
      </c>
      <c r="D10" s="469"/>
      <c r="E10" s="3" t="s">
        <v>352</v>
      </c>
      <c r="F10" s="3" t="s">
        <v>353</v>
      </c>
      <c r="G10" s="4" t="s">
        <v>354</v>
      </c>
    </row>
    <row r="11" spans="2:8" ht="14.2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415</v>
      </c>
      <c r="C13" s="446"/>
      <c r="D13" s="8" t="s">
        <v>362</v>
      </c>
      <c r="E13" s="9">
        <v>0.03</v>
      </c>
      <c r="F13" s="10">
        <f>G36</f>
        <v>25000</v>
      </c>
      <c r="G13" s="14">
        <f>E13*F13</f>
        <v>750</v>
      </c>
    </row>
    <row r="14" spans="2:8" ht="14.25" customHeight="1">
      <c r="B14" s="439" t="s">
        <v>363</v>
      </c>
      <c r="C14" s="440"/>
      <c r="D14" s="440"/>
      <c r="E14" s="440"/>
      <c r="F14" s="441"/>
      <c r="G14" s="11">
        <f>G13</f>
        <v>750</v>
      </c>
    </row>
    <row r="15" spans="2:8" ht="14.25" customHeight="1">
      <c r="B15" s="431" t="s">
        <v>364</v>
      </c>
      <c r="C15" s="432"/>
      <c r="D15" s="432"/>
      <c r="E15" s="432"/>
      <c r="F15" s="432"/>
      <c r="G15" s="433"/>
    </row>
    <row r="16" spans="2:8" ht="14.25" customHeight="1">
      <c r="B16" s="442" t="s">
        <v>356</v>
      </c>
      <c r="C16" s="443"/>
      <c r="D16" s="5" t="s">
        <v>357</v>
      </c>
      <c r="E16" s="5" t="s">
        <v>365</v>
      </c>
      <c r="F16" s="5" t="s">
        <v>359</v>
      </c>
      <c r="G16" s="6" t="s">
        <v>360</v>
      </c>
    </row>
    <row r="17" spans="2:8" ht="14.25" customHeight="1">
      <c r="B17" s="445" t="s">
        <v>610</v>
      </c>
      <c r="C17" s="446"/>
      <c r="D17" s="8" t="s">
        <v>430</v>
      </c>
      <c r="E17" s="13">
        <v>1</v>
      </c>
      <c r="F17" s="10">
        <v>12500</v>
      </c>
      <c r="G17" s="24">
        <f>E17*F17</f>
        <v>12500</v>
      </c>
    </row>
    <row r="18" spans="2:8" ht="14.25" customHeight="1">
      <c r="B18" s="453" t="s">
        <v>576</v>
      </c>
      <c r="C18" s="446"/>
      <c r="D18" s="28" t="s">
        <v>188</v>
      </c>
      <c r="E18" s="16">
        <v>9.9000000000000005E-2</v>
      </c>
      <c r="F18" s="24">
        <v>250000</v>
      </c>
      <c r="G18" s="24">
        <f>E18*F18</f>
        <v>24750</v>
      </c>
    </row>
    <row r="19" spans="2:8" ht="14.25" customHeight="1">
      <c r="B19" s="46" t="s">
        <v>611</v>
      </c>
      <c r="C19" s="37"/>
      <c r="D19" s="28" t="s">
        <v>282</v>
      </c>
      <c r="E19" s="16">
        <v>1</v>
      </c>
      <c r="F19" s="24">
        <v>1000</v>
      </c>
      <c r="G19" s="24">
        <f>E19*F19</f>
        <v>1000</v>
      </c>
    </row>
    <row r="20" spans="2:8" ht="14.45" customHeight="1">
      <c r="B20" s="46" t="s">
        <v>612</v>
      </c>
      <c r="C20" s="37"/>
      <c r="D20" s="28" t="s">
        <v>282</v>
      </c>
      <c r="E20" s="16">
        <v>1</v>
      </c>
      <c r="F20" s="24">
        <v>1000</v>
      </c>
      <c r="G20" s="24">
        <f t="shared" ref="G20:G25" si="0">E20*F20</f>
        <v>1000</v>
      </c>
    </row>
    <row r="21" spans="2:8" ht="14.25" customHeight="1">
      <c r="B21" s="46" t="s">
        <v>613</v>
      </c>
      <c r="C21" s="37"/>
      <c r="D21" s="28" t="s">
        <v>282</v>
      </c>
      <c r="E21" s="16">
        <v>1</v>
      </c>
      <c r="F21" s="24">
        <v>1000</v>
      </c>
      <c r="G21" s="24">
        <f t="shared" si="0"/>
        <v>1000</v>
      </c>
      <c r="H21" s="25"/>
    </row>
    <row r="22" spans="2:8" ht="14.45" customHeight="1">
      <c r="B22" s="46" t="s">
        <v>614</v>
      </c>
      <c r="C22" s="37"/>
      <c r="D22" s="28" t="s">
        <v>282</v>
      </c>
      <c r="E22" s="16">
        <v>1</v>
      </c>
      <c r="F22" s="24">
        <v>2000</v>
      </c>
      <c r="G22" s="24">
        <f t="shared" si="0"/>
        <v>2000</v>
      </c>
    </row>
    <row r="23" spans="2:8" ht="14.45" customHeight="1">
      <c r="B23" s="445" t="s">
        <v>615</v>
      </c>
      <c r="C23" s="446"/>
      <c r="D23" s="8" t="s">
        <v>579</v>
      </c>
      <c r="E23" s="13">
        <v>3.3</v>
      </c>
      <c r="F23" s="24">
        <f>9600/6</f>
        <v>1600</v>
      </c>
      <c r="G23" s="24">
        <f t="shared" si="0"/>
        <v>5280</v>
      </c>
    </row>
    <row r="24" spans="2:8" ht="14.45" customHeight="1">
      <c r="B24" s="445" t="s">
        <v>616</v>
      </c>
      <c r="C24" s="533"/>
      <c r="D24" s="8" t="s">
        <v>282</v>
      </c>
      <c r="E24" s="13">
        <v>1</v>
      </c>
      <c r="F24" s="24">
        <v>8000</v>
      </c>
      <c r="G24" s="24">
        <f t="shared" si="0"/>
        <v>8000</v>
      </c>
    </row>
    <row r="25" spans="2:8" ht="14.45" customHeight="1">
      <c r="B25" s="453" t="s">
        <v>580</v>
      </c>
      <c r="C25" s="446"/>
      <c r="D25" s="8" t="s">
        <v>430</v>
      </c>
      <c r="E25" s="32">
        <v>0.01</v>
      </c>
      <c r="F25" s="24">
        <f>G17+G18+G23</f>
        <v>42530</v>
      </c>
      <c r="G25" s="24">
        <f t="shared" si="0"/>
        <v>425.3</v>
      </c>
    </row>
    <row r="26" spans="2:8" ht="14.45" customHeight="1">
      <c r="B26" s="439" t="s">
        <v>363</v>
      </c>
      <c r="C26" s="440"/>
      <c r="D26" s="440"/>
      <c r="E26" s="440"/>
      <c r="F26" s="450"/>
      <c r="G26" s="69">
        <f>SUM(G17:G25)</f>
        <v>55955.3</v>
      </c>
    </row>
    <row r="27" spans="2:8" ht="14.45" customHeight="1">
      <c r="B27" s="431" t="s">
        <v>370</v>
      </c>
      <c r="C27" s="432"/>
      <c r="D27" s="432"/>
      <c r="E27" s="432"/>
      <c r="F27" s="451"/>
      <c r="G27" s="452"/>
    </row>
    <row r="28" spans="2:8" ht="14.25" customHeight="1">
      <c r="B28" s="442" t="s">
        <v>356</v>
      </c>
      <c r="C28" s="443"/>
      <c r="D28" s="5" t="s">
        <v>357</v>
      </c>
      <c r="E28" s="5" t="s">
        <v>358</v>
      </c>
      <c r="F28" s="5" t="s">
        <v>359</v>
      </c>
      <c r="G28" s="6" t="s">
        <v>360</v>
      </c>
    </row>
    <row r="29" spans="2:8" ht="14.25" customHeight="1">
      <c r="B29" s="445" t="s">
        <v>610</v>
      </c>
      <c r="C29" s="446"/>
      <c r="D29" s="8" t="s">
        <v>372</v>
      </c>
      <c r="E29" s="13">
        <v>0.45</v>
      </c>
      <c r="F29" s="10">
        <v>7000</v>
      </c>
      <c r="G29" s="24">
        <f t="shared" ref="G29" si="1">E29*F29</f>
        <v>3150</v>
      </c>
      <c r="H29" s="25"/>
    </row>
    <row r="30" spans="2:8" ht="14.45" customHeight="1">
      <c r="B30" s="445" t="s">
        <v>582</v>
      </c>
      <c r="C30" s="446"/>
      <c r="D30" s="8" t="s">
        <v>583</v>
      </c>
      <c r="E30" s="13">
        <v>0.2</v>
      </c>
      <c r="F30" s="10">
        <v>7000</v>
      </c>
      <c r="G30" s="24">
        <f>E30*F30</f>
        <v>1400</v>
      </c>
    </row>
    <row r="31" spans="2:8" ht="19.5" customHeight="1">
      <c r="B31" s="453" t="s">
        <v>584</v>
      </c>
      <c r="C31" s="446"/>
      <c r="D31" s="8" t="s">
        <v>372</v>
      </c>
      <c r="E31" s="13">
        <v>0.2</v>
      </c>
      <c r="F31" s="10">
        <v>7000</v>
      </c>
      <c r="G31" s="24">
        <f>E31*F31</f>
        <v>1400</v>
      </c>
    </row>
    <row r="32" spans="2:8" ht="15.2" customHeight="1">
      <c r="B32" s="439" t="s">
        <v>363</v>
      </c>
      <c r="C32" s="440"/>
      <c r="D32" s="440"/>
      <c r="E32" s="440"/>
      <c r="F32" s="441"/>
      <c r="G32" s="70">
        <f>SUM(G29:G31)</f>
        <v>5950</v>
      </c>
    </row>
    <row r="33" spans="2:7">
      <c r="B33" s="431" t="s">
        <v>373</v>
      </c>
      <c r="C33" s="432"/>
      <c r="D33" s="432"/>
      <c r="E33" s="432"/>
      <c r="F33" s="432"/>
      <c r="G33" s="433"/>
    </row>
    <row r="34" spans="2:7">
      <c r="B34" s="442" t="s">
        <v>374</v>
      </c>
      <c r="C34" s="443"/>
      <c r="D34" s="442" t="s">
        <v>398</v>
      </c>
      <c r="E34" s="443"/>
      <c r="F34" s="5" t="s">
        <v>376</v>
      </c>
      <c r="G34" s="6" t="s">
        <v>377</v>
      </c>
    </row>
    <row r="35" spans="2:7">
      <c r="B35" s="453" t="s">
        <v>585</v>
      </c>
      <c r="C35" s="446"/>
      <c r="D35" s="447">
        <v>250000</v>
      </c>
      <c r="E35" s="448"/>
      <c r="F35" s="13">
        <v>0.1</v>
      </c>
      <c r="G35" s="14">
        <f>D35*F35</f>
        <v>25000</v>
      </c>
    </row>
    <row r="36" spans="2:7" ht="13.5" customHeight="1">
      <c r="B36" s="439" t="s">
        <v>168</v>
      </c>
      <c r="C36" s="440"/>
      <c r="D36" s="440"/>
      <c r="E36" s="440"/>
      <c r="F36" s="441"/>
      <c r="G36" s="14">
        <f>G35</f>
        <v>25000</v>
      </c>
    </row>
    <row r="37" spans="2:7" ht="13.5" customHeight="1">
      <c r="B37" s="484" t="s">
        <v>380</v>
      </c>
      <c r="C37" s="485"/>
      <c r="D37" s="485"/>
      <c r="E37" s="485"/>
      <c r="F37" s="486"/>
      <c r="G37" s="15">
        <f>G14+G26+G32+G36</f>
        <v>87655.3</v>
      </c>
    </row>
    <row r="38" spans="2:7" ht="13.5" customHeight="1">
      <c r="B38" s="431" t="s">
        <v>381</v>
      </c>
      <c r="C38" s="432"/>
      <c r="D38" s="432"/>
      <c r="E38" s="432"/>
      <c r="F38" s="432"/>
      <c r="G38" s="433"/>
    </row>
    <row r="39" spans="2:7" ht="13.5" customHeight="1">
      <c r="B39" s="434"/>
      <c r="C39" s="435"/>
      <c r="D39" s="435"/>
      <c r="E39" s="435"/>
      <c r="F39" s="435"/>
      <c r="G39" s="436"/>
    </row>
    <row r="40" spans="2:7">
      <c r="B40" s="431" t="s">
        <v>382</v>
      </c>
      <c r="C40" s="432"/>
      <c r="D40" s="432"/>
      <c r="E40" s="432"/>
      <c r="F40" s="432"/>
      <c r="G40" s="433"/>
    </row>
    <row r="41" spans="2:7" ht="13.5" thickBot="1">
      <c r="B41" s="434"/>
      <c r="C41" s="435"/>
      <c r="D41" s="435"/>
      <c r="E41" s="435"/>
      <c r="F41" s="435"/>
      <c r="G41" s="436"/>
    </row>
    <row r="42" spans="2:7" ht="13.5" thickBot="1">
      <c r="B42" s="412"/>
      <c r="C42" s="413"/>
      <c r="D42" s="414"/>
      <c r="E42" s="415"/>
      <c r="F42" s="416"/>
      <c r="G42" s="417"/>
    </row>
    <row r="43" spans="2:7" ht="13.5" thickBot="1">
      <c r="B43" s="424" t="s">
        <v>383</v>
      </c>
      <c r="C43" s="425"/>
      <c r="D43" s="425"/>
      <c r="E43" s="418"/>
      <c r="F43" s="419"/>
      <c r="G43" s="420"/>
    </row>
    <row r="44" spans="2:7" ht="13.5" thickBot="1">
      <c r="B44" s="426" t="s">
        <v>384</v>
      </c>
      <c r="C44" s="427"/>
      <c r="D44" s="427"/>
      <c r="E44" s="418"/>
      <c r="F44" s="419"/>
      <c r="G44" s="420"/>
    </row>
    <row r="45" spans="2:7" ht="13.5" thickBot="1">
      <c r="B45" s="55"/>
      <c r="C45" s="55"/>
      <c r="D45" s="55"/>
      <c r="E45" s="421"/>
      <c r="F45" s="422"/>
      <c r="G45" s="423"/>
    </row>
  </sheetData>
  <mergeCells count="46">
    <mergeCell ref="B9:D9"/>
    <mergeCell ref="F9:G9"/>
    <mergeCell ref="C10:D10"/>
    <mergeCell ref="B23:C23"/>
    <mergeCell ref="B17:C17"/>
    <mergeCell ref="B18:C18"/>
    <mergeCell ref="B12:C12"/>
    <mergeCell ref="B32:F32"/>
    <mergeCell ref="B29:C29"/>
    <mergeCell ref="B30:C30"/>
    <mergeCell ref="B26:F26"/>
    <mergeCell ref="B11:G11"/>
    <mergeCell ref="B24:C24"/>
    <mergeCell ref="B25:C25"/>
    <mergeCell ref="B31:C31"/>
    <mergeCell ref="B13:C13"/>
    <mergeCell ref="B14:F14"/>
    <mergeCell ref="B15:G15"/>
    <mergeCell ref="B16:C16"/>
    <mergeCell ref="B27:G27"/>
    <mergeCell ref="B28:C28"/>
    <mergeCell ref="B37:F37"/>
    <mergeCell ref="B33:G33"/>
    <mergeCell ref="B34:C34"/>
    <mergeCell ref="D34:E34"/>
    <mergeCell ref="B35:C35"/>
    <mergeCell ref="D35:E35"/>
    <mergeCell ref="B36:F36"/>
    <mergeCell ref="B38:G38"/>
    <mergeCell ref="B39:G39"/>
    <mergeCell ref="B40:G40"/>
    <mergeCell ref="B41:G41"/>
    <mergeCell ref="B42:D42"/>
    <mergeCell ref="E42:G45"/>
    <mergeCell ref="B43:D43"/>
    <mergeCell ref="B44:D44"/>
    <mergeCell ref="B6:G6"/>
    <mergeCell ref="B7:E7"/>
    <mergeCell ref="F7:G7"/>
    <mergeCell ref="B8:D8"/>
    <mergeCell ref="B2:F2"/>
    <mergeCell ref="G2:G5"/>
    <mergeCell ref="B3:F3"/>
    <mergeCell ref="B4:F4"/>
    <mergeCell ref="B5:F5"/>
    <mergeCell ref="F8:G8"/>
  </mergeCells>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D1027-E3F4-4F80-BD2B-80162FE48556}">
  <sheetPr codeName="Sheet40">
    <tabColor rgb="FFFFFF00"/>
  </sheetPr>
  <dimension ref="B1:G45"/>
  <sheetViews>
    <sheetView topLeftCell="A7"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36.75" customHeight="1" thickBot="1"/>
    <row r="2" spans="2:7" ht="24.6" customHeight="1" thickBot="1">
      <c r="B2" s="373" t="s">
        <v>108</v>
      </c>
      <c r="C2" s="374"/>
      <c r="D2" s="374"/>
      <c r="E2" s="374"/>
      <c r="F2" s="375"/>
      <c r="G2" s="409"/>
    </row>
    <row r="3" spans="2:7" ht="14.25" customHeight="1" thickBot="1">
      <c r="B3" s="373" t="s">
        <v>109</v>
      </c>
      <c r="C3" s="374"/>
      <c r="D3" s="374"/>
      <c r="E3" s="374"/>
      <c r="F3" s="375"/>
      <c r="G3" s="410"/>
    </row>
    <row r="4" spans="2:7" ht="14.45" customHeight="1" thickBot="1">
      <c r="B4" s="373" t="s">
        <v>342</v>
      </c>
      <c r="C4" s="374"/>
      <c r="D4" s="374"/>
      <c r="E4" s="374"/>
      <c r="F4" s="375"/>
      <c r="G4" s="410"/>
    </row>
    <row r="5" spans="2:7" ht="24.75" customHeight="1" thickBot="1">
      <c r="B5" s="428" t="s">
        <v>343</v>
      </c>
      <c r="C5" s="429"/>
      <c r="D5" s="429"/>
      <c r="E5" s="429"/>
      <c r="F5" s="430"/>
      <c r="G5" s="411"/>
    </row>
    <row r="6" spans="2:7" ht="14.45" customHeight="1">
      <c r="B6" s="457" t="s">
        <v>344</v>
      </c>
      <c r="C6" s="458"/>
      <c r="D6" s="458"/>
      <c r="E6" s="458"/>
      <c r="F6" s="458"/>
      <c r="G6" s="459"/>
    </row>
    <row r="7" spans="2:7" ht="14.45" customHeight="1">
      <c r="B7" s="457" t="s">
        <v>345</v>
      </c>
      <c r="C7" s="458"/>
      <c r="D7" s="458"/>
      <c r="E7" s="459"/>
      <c r="F7" s="457" t="s">
        <v>285</v>
      </c>
      <c r="G7" s="459"/>
    </row>
    <row r="8" spans="2:7" ht="14.45" customHeight="1">
      <c r="B8" s="460" t="s">
        <v>346</v>
      </c>
      <c r="C8" s="461"/>
      <c r="D8" s="462"/>
      <c r="E8" s="1" t="s">
        <v>347</v>
      </c>
      <c r="F8" s="460" t="s">
        <v>67</v>
      </c>
      <c r="G8" s="462"/>
    </row>
    <row r="9" spans="2:7" ht="14.45" customHeight="1">
      <c r="B9" s="463" t="s">
        <v>286</v>
      </c>
      <c r="C9" s="464"/>
      <c r="D9" s="465"/>
      <c r="E9" s="19" t="s">
        <v>347</v>
      </c>
      <c r="F9" s="466">
        <v>1</v>
      </c>
      <c r="G9" s="467"/>
    </row>
    <row r="10" spans="2:7" ht="14.25" customHeight="1">
      <c r="B10" s="3" t="s">
        <v>350</v>
      </c>
      <c r="C10" s="468" t="s">
        <v>351</v>
      </c>
      <c r="D10" s="469"/>
      <c r="E10" s="3" t="s">
        <v>352</v>
      </c>
      <c r="F10" s="3" t="s">
        <v>353</v>
      </c>
      <c r="G10" s="4" t="s">
        <v>354</v>
      </c>
    </row>
    <row r="11" spans="2:7" ht="14.25" customHeight="1">
      <c r="B11" s="431" t="s">
        <v>355</v>
      </c>
      <c r="C11" s="432"/>
      <c r="D11" s="432"/>
      <c r="E11" s="432"/>
      <c r="F11" s="432"/>
      <c r="G11" s="433"/>
    </row>
    <row r="12" spans="2:7" ht="27.75" customHeight="1">
      <c r="B12" s="442" t="s">
        <v>356</v>
      </c>
      <c r="C12" s="443"/>
      <c r="D12" s="5" t="s">
        <v>357</v>
      </c>
      <c r="E12" s="5" t="s">
        <v>358</v>
      </c>
      <c r="F12" s="5" t="s">
        <v>359</v>
      </c>
      <c r="G12" s="6" t="s">
        <v>360</v>
      </c>
    </row>
    <row r="13" spans="2:7" ht="14.25" customHeight="1">
      <c r="B13" s="445" t="s">
        <v>415</v>
      </c>
      <c r="C13" s="446"/>
      <c r="D13" s="8" t="s">
        <v>362</v>
      </c>
      <c r="E13" s="9">
        <v>0.03</v>
      </c>
      <c r="F13" s="10">
        <f>G36</f>
        <v>25000</v>
      </c>
      <c r="G13" s="14">
        <f>E13*F13</f>
        <v>750</v>
      </c>
    </row>
    <row r="14" spans="2:7" ht="14.25" customHeight="1">
      <c r="B14" s="439" t="s">
        <v>363</v>
      </c>
      <c r="C14" s="440"/>
      <c r="D14" s="440"/>
      <c r="E14" s="440"/>
      <c r="F14" s="441"/>
      <c r="G14" s="14">
        <f>G13</f>
        <v>750</v>
      </c>
    </row>
    <row r="15" spans="2:7" ht="14.45" customHeight="1">
      <c r="B15" s="431" t="s">
        <v>364</v>
      </c>
      <c r="C15" s="432"/>
      <c r="D15" s="432"/>
      <c r="E15" s="432"/>
      <c r="F15" s="432"/>
      <c r="G15" s="433"/>
    </row>
    <row r="16" spans="2:7" ht="14.25" customHeight="1">
      <c r="B16" s="442" t="s">
        <v>356</v>
      </c>
      <c r="C16" s="443"/>
      <c r="D16" s="5" t="s">
        <v>357</v>
      </c>
      <c r="E16" s="5" t="s">
        <v>365</v>
      </c>
      <c r="F16" s="5" t="s">
        <v>359</v>
      </c>
      <c r="G16" s="6" t="s">
        <v>360</v>
      </c>
    </row>
    <row r="17" spans="2:7" ht="14.45" customHeight="1">
      <c r="B17" s="445" t="s">
        <v>617</v>
      </c>
      <c r="C17" s="446"/>
      <c r="D17" s="8" t="s">
        <v>579</v>
      </c>
      <c r="E17" s="13">
        <v>1</v>
      </c>
      <c r="F17" s="24">
        <v>35000</v>
      </c>
      <c r="G17" s="24">
        <f>E17*F17</f>
        <v>35000</v>
      </c>
    </row>
    <row r="18" spans="2:7" ht="14.25" customHeight="1">
      <c r="B18" s="445" t="s">
        <v>575</v>
      </c>
      <c r="C18" s="446"/>
      <c r="D18" s="8" t="s">
        <v>430</v>
      </c>
      <c r="E18" s="13">
        <v>1</v>
      </c>
      <c r="F18" s="24">
        <v>32900</v>
      </c>
      <c r="G18" s="24">
        <f>E18*F18</f>
        <v>32900</v>
      </c>
    </row>
    <row r="19" spans="2:7" ht="14.45" customHeight="1">
      <c r="B19" s="46" t="s">
        <v>611</v>
      </c>
      <c r="C19" s="37"/>
      <c r="D19" s="28" t="s">
        <v>282</v>
      </c>
      <c r="E19" s="16">
        <v>1</v>
      </c>
      <c r="F19" s="24">
        <v>1000</v>
      </c>
      <c r="G19" s="24">
        <f>E19*F19</f>
        <v>1000</v>
      </c>
    </row>
    <row r="20" spans="2:7" ht="14.25" customHeight="1">
      <c r="B20" s="46" t="s">
        <v>612</v>
      </c>
      <c r="C20" s="37"/>
      <c r="D20" s="28" t="s">
        <v>282</v>
      </c>
      <c r="E20" s="16">
        <v>1</v>
      </c>
      <c r="F20" s="24">
        <v>1000</v>
      </c>
      <c r="G20" s="24">
        <f t="shared" ref="G20:G25" si="0">E20*F20</f>
        <v>1000</v>
      </c>
    </row>
    <row r="21" spans="2:7" ht="14.25" customHeight="1">
      <c r="B21" s="46" t="s">
        <v>613</v>
      </c>
      <c r="C21" s="37"/>
      <c r="D21" s="28" t="s">
        <v>282</v>
      </c>
      <c r="E21" s="16">
        <v>1</v>
      </c>
      <c r="F21" s="24">
        <v>1000</v>
      </c>
      <c r="G21" s="24">
        <f t="shared" si="0"/>
        <v>1000</v>
      </c>
    </row>
    <row r="22" spans="2:7" ht="15.2" customHeight="1">
      <c r="B22" s="46" t="s">
        <v>614</v>
      </c>
      <c r="C22" s="37"/>
      <c r="D22" s="28" t="s">
        <v>282</v>
      </c>
      <c r="E22" s="16">
        <v>1</v>
      </c>
      <c r="F22" s="24">
        <v>2000</v>
      </c>
      <c r="G22" s="24">
        <f t="shared" si="0"/>
        <v>2000</v>
      </c>
    </row>
    <row r="23" spans="2:7">
      <c r="B23" s="445" t="s">
        <v>615</v>
      </c>
      <c r="C23" s="446"/>
      <c r="D23" s="8" t="s">
        <v>579</v>
      </c>
      <c r="E23" s="13">
        <v>3.3</v>
      </c>
      <c r="F23" s="24">
        <f>9600/6</f>
        <v>1600</v>
      </c>
      <c r="G23" s="24">
        <f t="shared" si="0"/>
        <v>5280</v>
      </c>
    </row>
    <row r="24" spans="2:7">
      <c r="B24" s="445" t="s">
        <v>616</v>
      </c>
      <c r="C24" s="533"/>
      <c r="D24" s="8" t="s">
        <v>282</v>
      </c>
      <c r="E24" s="13">
        <v>1</v>
      </c>
      <c r="F24" s="24">
        <v>8000</v>
      </c>
      <c r="G24" s="24">
        <f t="shared" si="0"/>
        <v>8000</v>
      </c>
    </row>
    <row r="25" spans="2:7" ht="12.75" customHeight="1">
      <c r="B25" s="453" t="s">
        <v>580</v>
      </c>
      <c r="C25" s="446"/>
      <c r="D25" s="8" t="s">
        <v>430</v>
      </c>
      <c r="E25" s="32">
        <v>0.01</v>
      </c>
      <c r="F25" s="24">
        <f>SUM(G17:G24)</f>
        <v>86180</v>
      </c>
      <c r="G25" s="24">
        <f t="shared" si="0"/>
        <v>861.80000000000007</v>
      </c>
    </row>
    <row r="26" spans="2:7" ht="13.5" customHeight="1">
      <c r="B26" s="439" t="s">
        <v>363</v>
      </c>
      <c r="C26" s="440"/>
      <c r="D26" s="440"/>
      <c r="E26" s="440"/>
      <c r="F26" s="441"/>
      <c r="G26" s="24">
        <f>SUM(G17:G25)</f>
        <v>87041.8</v>
      </c>
    </row>
    <row r="27" spans="2:7" ht="13.5" customHeight="1">
      <c r="B27" s="431" t="s">
        <v>370</v>
      </c>
      <c r="C27" s="432"/>
      <c r="D27" s="432"/>
      <c r="E27" s="432"/>
      <c r="F27" s="451"/>
      <c r="G27" s="452"/>
    </row>
    <row r="28" spans="2:7" ht="13.5" customHeight="1">
      <c r="B28" s="442" t="s">
        <v>356</v>
      </c>
      <c r="C28" s="443"/>
      <c r="D28" s="5" t="s">
        <v>357</v>
      </c>
      <c r="E28" s="5" t="s">
        <v>358</v>
      </c>
      <c r="F28" s="5" t="s">
        <v>359</v>
      </c>
      <c r="G28" s="6" t="s">
        <v>360</v>
      </c>
    </row>
    <row r="29" spans="2:7" ht="13.5" customHeight="1">
      <c r="B29" s="445" t="s">
        <v>610</v>
      </c>
      <c r="C29" s="446"/>
      <c r="D29" s="8" t="s">
        <v>372</v>
      </c>
      <c r="E29" s="13">
        <v>0.45</v>
      </c>
      <c r="F29" s="10">
        <v>7000</v>
      </c>
      <c r="G29" s="24">
        <f t="shared" ref="G29" si="1">E29*F29</f>
        <v>3150</v>
      </c>
    </row>
    <row r="30" spans="2:7">
      <c r="B30" s="445" t="s">
        <v>582</v>
      </c>
      <c r="C30" s="446"/>
      <c r="D30" s="8" t="s">
        <v>583</v>
      </c>
      <c r="E30" s="13">
        <v>0.2</v>
      </c>
      <c r="F30" s="10">
        <v>7000</v>
      </c>
      <c r="G30" s="24">
        <f>E30*F30</f>
        <v>1400</v>
      </c>
    </row>
    <row r="31" spans="2:7">
      <c r="B31" s="453" t="s">
        <v>584</v>
      </c>
      <c r="C31" s="446"/>
      <c r="D31" s="8" t="s">
        <v>372</v>
      </c>
      <c r="E31" s="13">
        <v>0.2</v>
      </c>
      <c r="F31" s="10">
        <v>7000</v>
      </c>
      <c r="G31" s="24">
        <f>E31*F31</f>
        <v>1400</v>
      </c>
    </row>
    <row r="32" spans="2:7">
      <c r="B32" s="439" t="s">
        <v>363</v>
      </c>
      <c r="C32" s="440"/>
      <c r="D32" s="440"/>
      <c r="E32" s="440"/>
      <c r="F32" s="441"/>
      <c r="G32" s="70">
        <f>SUM(G29:G31)</f>
        <v>5950</v>
      </c>
    </row>
    <row r="33" spans="2:7">
      <c r="B33" s="431" t="s">
        <v>373</v>
      </c>
      <c r="C33" s="432"/>
      <c r="D33" s="432"/>
      <c r="E33" s="432"/>
      <c r="F33" s="432"/>
      <c r="G33" s="433"/>
    </row>
    <row r="34" spans="2:7">
      <c r="B34" s="442" t="s">
        <v>374</v>
      </c>
      <c r="C34" s="443"/>
      <c r="D34" s="442" t="s">
        <v>398</v>
      </c>
      <c r="E34" s="443"/>
      <c r="F34" s="5" t="s">
        <v>376</v>
      </c>
      <c r="G34" s="6" t="s">
        <v>377</v>
      </c>
    </row>
    <row r="35" spans="2:7">
      <c r="B35" s="453" t="s">
        <v>585</v>
      </c>
      <c r="C35" s="446"/>
      <c r="D35" s="447">
        <v>250000</v>
      </c>
      <c r="E35" s="448"/>
      <c r="F35" s="13">
        <v>0.1</v>
      </c>
      <c r="G35" s="24">
        <f>D35*F35</f>
        <v>25000</v>
      </c>
    </row>
    <row r="36" spans="2:7">
      <c r="B36" s="439" t="s">
        <v>168</v>
      </c>
      <c r="C36" s="440"/>
      <c r="D36" s="440"/>
      <c r="E36" s="440"/>
      <c r="F36" s="441"/>
      <c r="G36" s="24">
        <f>G35</f>
        <v>25000</v>
      </c>
    </row>
    <row r="37" spans="2:7">
      <c r="B37" s="484" t="s">
        <v>380</v>
      </c>
      <c r="C37" s="485"/>
      <c r="D37" s="485"/>
      <c r="E37" s="485"/>
      <c r="F37" s="486"/>
      <c r="G37" s="27">
        <f>G15+G26+G32+G36</f>
        <v>117991.8</v>
      </c>
    </row>
    <row r="38" spans="2:7">
      <c r="B38" s="431" t="s">
        <v>381</v>
      </c>
      <c r="C38" s="432"/>
      <c r="D38" s="432"/>
      <c r="E38" s="432"/>
      <c r="F38" s="432"/>
      <c r="G38" s="433"/>
    </row>
    <row r="39" spans="2:7">
      <c r="B39" s="434"/>
      <c r="C39" s="435"/>
      <c r="D39" s="435"/>
      <c r="E39" s="435"/>
      <c r="F39" s="435"/>
      <c r="G39" s="436"/>
    </row>
    <row r="40" spans="2:7">
      <c r="B40" s="431" t="s">
        <v>382</v>
      </c>
      <c r="C40" s="432"/>
      <c r="D40" s="432"/>
      <c r="E40" s="432"/>
      <c r="F40" s="432"/>
      <c r="G40" s="433"/>
    </row>
    <row r="41" spans="2:7" ht="13.5" thickBot="1">
      <c r="B41" s="434"/>
      <c r="C41" s="435"/>
      <c r="D41" s="435"/>
      <c r="E41" s="435"/>
      <c r="F41" s="435"/>
      <c r="G41" s="436"/>
    </row>
    <row r="42" spans="2:7" ht="13.5" thickBot="1">
      <c r="B42" s="412"/>
      <c r="C42" s="413"/>
      <c r="D42" s="414"/>
      <c r="E42" s="415"/>
      <c r="F42" s="416"/>
      <c r="G42" s="417"/>
    </row>
    <row r="43" spans="2:7" ht="13.5" thickBot="1">
      <c r="B43" s="424" t="s">
        <v>383</v>
      </c>
      <c r="C43" s="425"/>
      <c r="D43" s="425"/>
      <c r="E43" s="418"/>
      <c r="F43" s="419"/>
      <c r="G43" s="420"/>
    </row>
    <row r="44" spans="2:7" ht="13.5" thickBot="1">
      <c r="B44" s="426" t="s">
        <v>384</v>
      </c>
      <c r="C44" s="427"/>
      <c r="D44" s="427"/>
      <c r="E44" s="418"/>
      <c r="F44" s="419"/>
      <c r="G44" s="420"/>
    </row>
    <row r="45" spans="2:7" ht="13.5" thickBot="1">
      <c r="B45" s="55"/>
      <c r="C45" s="55"/>
      <c r="D45" s="55"/>
      <c r="E45" s="421"/>
      <c r="F45" s="422"/>
      <c r="G45" s="423"/>
    </row>
  </sheetData>
  <mergeCells count="46">
    <mergeCell ref="B37:F37"/>
    <mergeCell ref="B38:G38"/>
    <mergeCell ref="B42:D42"/>
    <mergeCell ref="E42:G45"/>
    <mergeCell ref="B43:D43"/>
    <mergeCell ref="B44:D44"/>
    <mergeCell ref="B39:G39"/>
    <mergeCell ref="B40:G40"/>
    <mergeCell ref="B41:G41"/>
    <mergeCell ref="B9:D9"/>
    <mergeCell ref="F9:G9"/>
    <mergeCell ref="B35:C35"/>
    <mergeCell ref="D35:E35"/>
    <mergeCell ref="B36:F36"/>
    <mergeCell ref="B28:C28"/>
    <mergeCell ref="B34:C34"/>
    <mergeCell ref="D34:E34"/>
    <mergeCell ref="B29:C29"/>
    <mergeCell ref="B30:C30"/>
    <mergeCell ref="B31:C31"/>
    <mergeCell ref="B32:F32"/>
    <mergeCell ref="B33:G33"/>
    <mergeCell ref="B11:G11"/>
    <mergeCell ref="B18:C18"/>
    <mergeCell ref="B26:F26"/>
    <mergeCell ref="B6:G6"/>
    <mergeCell ref="B23:C23"/>
    <mergeCell ref="B24:C24"/>
    <mergeCell ref="B25:C25"/>
    <mergeCell ref="B27:G27"/>
    <mergeCell ref="B7:E7"/>
    <mergeCell ref="F7:G7"/>
    <mergeCell ref="B17:C17"/>
    <mergeCell ref="B8:D8"/>
    <mergeCell ref="B12:C12"/>
    <mergeCell ref="B13:C13"/>
    <mergeCell ref="B14:F14"/>
    <mergeCell ref="B15:G15"/>
    <mergeCell ref="B16:C16"/>
    <mergeCell ref="F8:G8"/>
    <mergeCell ref="C10:D10"/>
    <mergeCell ref="B2:F2"/>
    <mergeCell ref="G2:G5"/>
    <mergeCell ref="B3:F3"/>
    <mergeCell ref="B4:F4"/>
    <mergeCell ref="B5:F5"/>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EAC0E-1B27-4A7A-8FBF-0CC532FDDB10}">
  <sheetPr codeName="Sheet41">
    <tabColor rgb="FFFFFF00"/>
  </sheetPr>
  <dimension ref="B1:N39"/>
  <sheetViews>
    <sheetView topLeftCell="B19"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38" customWidth="1"/>
    <col min="10" max="10" width="31.6640625" customWidth="1"/>
  </cols>
  <sheetData>
    <row r="1" spans="2:14" ht="36.75" customHeight="1" thickBot="1"/>
    <row r="2" spans="2:14" ht="14.25" customHeight="1" thickBot="1">
      <c r="B2" s="373" t="s">
        <v>108</v>
      </c>
      <c r="C2" s="374"/>
      <c r="D2" s="374"/>
      <c r="E2" s="374"/>
      <c r="F2" s="375"/>
      <c r="G2" s="409"/>
    </row>
    <row r="3" spans="2:14" ht="14.45" customHeight="1" thickBot="1">
      <c r="B3" s="373" t="s">
        <v>109</v>
      </c>
      <c r="C3" s="374"/>
      <c r="D3" s="374"/>
      <c r="E3" s="374"/>
      <c r="F3" s="375"/>
      <c r="G3" s="410"/>
    </row>
    <row r="4" spans="2:14" ht="14.25" customHeight="1" thickBot="1">
      <c r="B4" s="373" t="s">
        <v>342</v>
      </c>
      <c r="C4" s="374"/>
      <c r="D4" s="374"/>
      <c r="E4" s="374"/>
      <c r="F4" s="375"/>
      <c r="G4" s="410"/>
    </row>
    <row r="5" spans="2:14" ht="42" customHeight="1" thickBot="1">
      <c r="B5" s="428" t="s">
        <v>343</v>
      </c>
      <c r="C5" s="429"/>
      <c r="D5" s="429"/>
      <c r="E5" s="429"/>
      <c r="F5" s="430"/>
      <c r="G5" s="411"/>
    </row>
    <row r="6" spans="2:14" ht="14.45" customHeight="1">
      <c r="B6" s="457" t="s">
        <v>344</v>
      </c>
      <c r="C6" s="458"/>
      <c r="D6" s="458"/>
      <c r="E6" s="458"/>
      <c r="F6" s="458"/>
      <c r="G6" s="459"/>
    </row>
    <row r="7" spans="2:14" ht="14.45" customHeight="1">
      <c r="B7" s="457" t="s">
        <v>345</v>
      </c>
      <c r="C7" s="458"/>
      <c r="D7" s="458"/>
      <c r="E7" s="459"/>
      <c r="F7" s="457" t="s">
        <v>287</v>
      </c>
      <c r="G7" s="459"/>
    </row>
    <row r="8" spans="2:14" ht="14.45" customHeight="1">
      <c r="B8" s="460" t="s">
        <v>346</v>
      </c>
      <c r="C8" s="461"/>
      <c r="D8" s="462"/>
      <c r="E8" s="1" t="s">
        <v>347</v>
      </c>
      <c r="F8" s="460" t="s">
        <v>67</v>
      </c>
      <c r="G8" s="462"/>
      <c r="I8" s="86"/>
      <c r="J8" s="87"/>
      <c r="K8" s="88"/>
      <c r="L8" s="88" t="s">
        <v>618</v>
      </c>
      <c r="M8" s="88" t="s">
        <v>619</v>
      </c>
      <c r="N8" s="85"/>
    </row>
    <row r="9" spans="2:14" ht="14.45" customHeight="1">
      <c r="B9" s="463" t="s">
        <v>620</v>
      </c>
      <c r="C9" s="464"/>
      <c r="D9" s="465"/>
      <c r="E9" s="19" t="s">
        <v>347</v>
      </c>
      <c r="F9" s="466">
        <v>1</v>
      </c>
      <c r="G9" s="467"/>
      <c r="H9" s="25"/>
      <c r="I9" s="87"/>
      <c r="J9" s="86"/>
      <c r="K9" s="87"/>
      <c r="L9" s="88" t="s">
        <v>621</v>
      </c>
      <c r="M9" s="88" t="s">
        <v>622</v>
      </c>
      <c r="N9" s="88" t="s">
        <v>622</v>
      </c>
    </row>
    <row r="10" spans="2:14" ht="14.25" customHeight="1">
      <c r="B10" s="3" t="s">
        <v>350</v>
      </c>
      <c r="C10" s="468" t="s">
        <v>351</v>
      </c>
      <c r="D10" s="469"/>
      <c r="E10" s="3" t="s">
        <v>352</v>
      </c>
      <c r="F10" s="3" t="s">
        <v>353</v>
      </c>
      <c r="G10" s="4" t="s">
        <v>354</v>
      </c>
      <c r="I10" s="87"/>
      <c r="J10" s="86"/>
      <c r="K10" s="87"/>
      <c r="L10" s="88" t="s">
        <v>621</v>
      </c>
      <c r="M10" s="88" t="s">
        <v>623</v>
      </c>
      <c r="N10" s="88" t="s">
        <v>623</v>
      </c>
    </row>
    <row r="11" spans="2:14" ht="14.25" customHeight="1">
      <c r="B11" s="431" t="s">
        <v>355</v>
      </c>
      <c r="C11" s="432"/>
      <c r="D11" s="432"/>
      <c r="E11" s="432"/>
      <c r="F11" s="432"/>
      <c r="G11" s="433"/>
      <c r="I11" s="87"/>
      <c r="J11" s="86"/>
      <c r="K11" s="87"/>
      <c r="L11" s="88" t="s">
        <v>624</v>
      </c>
      <c r="M11" s="85"/>
      <c r="N11" s="85"/>
    </row>
    <row r="12" spans="2:14" ht="18" customHeight="1">
      <c r="B12" s="442" t="s">
        <v>356</v>
      </c>
      <c r="C12" s="443"/>
      <c r="D12" s="5" t="s">
        <v>357</v>
      </c>
      <c r="E12" s="5" t="s">
        <v>358</v>
      </c>
      <c r="F12" s="5" t="s">
        <v>359</v>
      </c>
      <c r="G12" s="6" t="s">
        <v>360</v>
      </c>
    </row>
    <row r="13" spans="2:14" ht="14.25" customHeight="1">
      <c r="B13" s="445" t="s">
        <v>415</v>
      </c>
      <c r="C13" s="446"/>
      <c r="D13" s="8" t="s">
        <v>362</v>
      </c>
      <c r="E13" s="9">
        <v>0.03</v>
      </c>
      <c r="F13" s="10">
        <f>G30</f>
        <v>25000</v>
      </c>
      <c r="G13" s="24">
        <f>E13*F13</f>
        <v>750</v>
      </c>
    </row>
    <row r="14" spans="2:14" ht="15" customHeight="1">
      <c r="B14" s="439" t="s">
        <v>363</v>
      </c>
      <c r="C14" s="440"/>
      <c r="D14" s="440"/>
      <c r="E14" s="440"/>
      <c r="F14" s="441"/>
      <c r="G14" s="24">
        <f>G13</f>
        <v>750</v>
      </c>
    </row>
    <row r="15" spans="2:14" ht="14.25" customHeight="1">
      <c r="B15" s="431" t="s">
        <v>364</v>
      </c>
      <c r="C15" s="432"/>
      <c r="D15" s="432"/>
      <c r="E15" s="432"/>
      <c r="F15" s="432"/>
      <c r="G15" s="433"/>
    </row>
    <row r="16" spans="2:14" ht="14.25" customHeight="1">
      <c r="B16" s="442" t="s">
        <v>356</v>
      </c>
      <c r="C16" s="443"/>
      <c r="D16" s="5" t="s">
        <v>357</v>
      </c>
      <c r="E16" s="5" t="s">
        <v>365</v>
      </c>
      <c r="F16" s="5" t="s">
        <v>359</v>
      </c>
      <c r="G16" s="6" t="s">
        <v>360</v>
      </c>
      <c r="I16" s="86"/>
      <c r="J16" s="87"/>
      <c r="K16" s="88"/>
      <c r="L16" s="88" t="s">
        <v>618</v>
      </c>
      <c r="M16" s="88" t="s">
        <v>619</v>
      </c>
      <c r="N16" s="85"/>
    </row>
    <row r="17" spans="2:14" ht="14.25" customHeight="1">
      <c r="B17" s="445" t="s">
        <v>625</v>
      </c>
      <c r="C17" s="446"/>
      <c r="D17" s="28" t="s">
        <v>282</v>
      </c>
      <c r="E17" s="13">
        <v>1</v>
      </c>
      <c r="F17" s="10">
        <v>4100</v>
      </c>
      <c r="G17" s="24">
        <f>E17*F17</f>
        <v>4100</v>
      </c>
      <c r="I17" s="87"/>
      <c r="J17" s="86"/>
      <c r="K17" s="87"/>
      <c r="L17" s="88" t="s">
        <v>621</v>
      </c>
      <c r="M17" s="88" t="s">
        <v>622</v>
      </c>
      <c r="N17" s="88" t="s">
        <v>622</v>
      </c>
    </row>
    <row r="18" spans="2:14" ht="14.45" customHeight="1">
      <c r="B18" s="445" t="s">
        <v>626</v>
      </c>
      <c r="C18" s="446"/>
      <c r="D18" s="8" t="s">
        <v>282</v>
      </c>
      <c r="E18" s="13">
        <v>0.5</v>
      </c>
      <c r="F18" s="10">
        <v>12562</v>
      </c>
      <c r="G18" s="24">
        <f t="shared" ref="G18:G19" si="0">E18*F18</f>
        <v>6281</v>
      </c>
      <c r="I18" s="87"/>
      <c r="J18" s="86"/>
      <c r="K18" s="87"/>
      <c r="L18" s="88" t="s">
        <v>621</v>
      </c>
      <c r="M18" s="88" t="s">
        <v>623</v>
      </c>
      <c r="N18" s="88" t="s">
        <v>623</v>
      </c>
    </row>
    <row r="19" spans="2:14" ht="14.25" customHeight="1">
      <c r="B19" s="445" t="s">
        <v>627</v>
      </c>
      <c r="C19" s="446"/>
      <c r="D19" s="8" t="s">
        <v>282</v>
      </c>
      <c r="E19" s="13">
        <v>1</v>
      </c>
      <c r="F19" s="10">
        <v>1200</v>
      </c>
      <c r="G19" s="24">
        <f t="shared" si="0"/>
        <v>1200</v>
      </c>
      <c r="H19" s="25"/>
      <c r="I19" s="87"/>
      <c r="J19" s="86"/>
      <c r="K19" s="87"/>
      <c r="L19" s="88" t="s">
        <v>624</v>
      </c>
      <c r="M19" s="85"/>
      <c r="N19" s="85"/>
    </row>
    <row r="20" spans="2:14" ht="14.45" customHeight="1">
      <c r="B20" s="445" t="s">
        <v>628</v>
      </c>
      <c r="C20" s="446"/>
      <c r="D20" s="8" t="s">
        <v>306</v>
      </c>
      <c r="E20" s="13">
        <v>3</v>
      </c>
      <c r="F20" s="10">
        <v>6000</v>
      </c>
      <c r="G20" s="24">
        <f>E20*F20</f>
        <v>18000</v>
      </c>
    </row>
    <row r="21" spans="2:14" ht="14.25" customHeight="1">
      <c r="B21" s="439" t="s">
        <v>363</v>
      </c>
      <c r="C21" s="440"/>
      <c r="D21" s="440"/>
      <c r="E21" s="440"/>
      <c r="F21" s="450"/>
      <c r="G21" s="24">
        <f>SUM(G17:G20)</f>
        <v>29581</v>
      </c>
    </row>
    <row r="22" spans="2:14" ht="14.45" customHeight="1">
      <c r="B22" s="431" t="s">
        <v>370</v>
      </c>
      <c r="C22" s="432"/>
      <c r="D22" s="432"/>
      <c r="E22" s="432"/>
      <c r="F22" s="451"/>
      <c r="G22" s="452"/>
    </row>
    <row r="23" spans="2:14" ht="14.25" customHeight="1">
      <c r="B23" s="442" t="s">
        <v>356</v>
      </c>
      <c r="C23" s="443"/>
      <c r="D23" s="5" t="s">
        <v>357</v>
      </c>
      <c r="E23" s="5" t="s">
        <v>358</v>
      </c>
      <c r="F23" s="5" t="s">
        <v>359</v>
      </c>
      <c r="G23" s="6" t="s">
        <v>360</v>
      </c>
    </row>
    <row r="24" spans="2:14" ht="14.45" customHeight="1">
      <c r="B24" s="453" t="s">
        <v>629</v>
      </c>
      <c r="C24" s="446"/>
      <c r="D24" s="8" t="s">
        <v>583</v>
      </c>
      <c r="E24" s="13">
        <v>1.63</v>
      </c>
      <c r="F24" s="10">
        <v>7000</v>
      </c>
      <c r="G24" s="14">
        <f>E24*F24</f>
        <v>11410</v>
      </c>
    </row>
    <row r="25" spans="2:14" ht="14.25" customHeight="1">
      <c r="B25" s="434"/>
      <c r="C25" s="436"/>
      <c r="D25" s="12"/>
      <c r="E25" s="12"/>
      <c r="F25" s="12"/>
      <c r="G25" s="7" t="s">
        <v>416</v>
      </c>
      <c r="H25" s="25"/>
    </row>
    <row r="26" spans="2:14" ht="15.2" customHeight="1">
      <c r="B26" s="439" t="s">
        <v>363</v>
      </c>
      <c r="C26" s="440"/>
      <c r="D26" s="440"/>
      <c r="E26" s="440"/>
      <c r="F26" s="441"/>
      <c r="G26" s="14">
        <f>G24</f>
        <v>11410</v>
      </c>
    </row>
    <row r="27" spans="2:14">
      <c r="B27" s="431" t="s">
        <v>373</v>
      </c>
      <c r="C27" s="432"/>
      <c r="D27" s="432"/>
      <c r="E27" s="432"/>
      <c r="F27" s="432"/>
      <c r="G27" s="433"/>
    </row>
    <row r="28" spans="2:14">
      <c r="B28" s="442" t="s">
        <v>374</v>
      </c>
      <c r="C28" s="443"/>
      <c r="D28" s="442" t="s">
        <v>398</v>
      </c>
      <c r="E28" s="443"/>
      <c r="F28" s="5" t="s">
        <v>376</v>
      </c>
      <c r="G28" s="6" t="s">
        <v>377</v>
      </c>
    </row>
    <row r="29" spans="2:14">
      <c r="B29" s="453" t="s">
        <v>585</v>
      </c>
      <c r="C29" s="446"/>
      <c r="D29" s="447">
        <v>250000</v>
      </c>
      <c r="E29" s="448"/>
      <c r="F29" s="13">
        <v>0.1</v>
      </c>
      <c r="G29" s="24">
        <f>D29*F29</f>
        <v>25000</v>
      </c>
    </row>
    <row r="30" spans="2:14" ht="13.5" customHeight="1">
      <c r="B30" s="439" t="s">
        <v>363</v>
      </c>
      <c r="C30" s="440"/>
      <c r="D30" s="440"/>
      <c r="E30" s="440"/>
      <c r="F30" s="441"/>
      <c r="G30" s="24">
        <f>G29</f>
        <v>25000</v>
      </c>
    </row>
    <row r="31" spans="2:14" ht="13.5" customHeight="1">
      <c r="B31" s="484" t="s">
        <v>630</v>
      </c>
      <c r="C31" s="485"/>
      <c r="D31" s="485"/>
      <c r="E31" s="485"/>
      <c r="F31" s="486"/>
      <c r="G31" s="27">
        <f>G14+G21+G26+G30</f>
        <v>66741</v>
      </c>
    </row>
    <row r="32" spans="2:14" ht="13.5" customHeight="1">
      <c r="B32" s="431" t="s">
        <v>381</v>
      </c>
      <c r="C32" s="432"/>
      <c r="D32" s="432"/>
      <c r="E32" s="432"/>
      <c r="F32" s="432"/>
      <c r="G32" s="433"/>
    </row>
    <row r="33" spans="2:7" ht="13.5" customHeight="1">
      <c r="B33" s="434"/>
      <c r="C33" s="435"/>
      <c r="D33" s="435"/>
      <c r="E33" s="435"/>
      <c r="F33" s="435"/>
      <c r="G33" s="436"/>
    </row>
    <row r="34" spans="2:7">
      <c r="B34" s="431" t="s">
        <v>382</v>
      </c>
      <c r="C34" s="432"/>
      <c r="D34" s="432"/>
      <c r="E34" s="432"/>
      <c r="F34" s="432"/>
      <c r="G34" s="433"/>
    </row>
    <row r="35" spans="2:7" ht="13.5" thickBot="1">
      <c r="B35" s="434"/>
      <c r="C35" s="435"/>
      <c r="D35" s="435"/>
      <c r="E35" s="435"/>
      <c r="F35" s="435"/>
      <c r="G35" s="436"/>
    </row>
    <row r="36" spans="2:7" ht="13.5" thickBot="1">
      <c r="B36" s="412"/>
      <c r="C36" s="413"/>
      <c r="D36" s="414"/>
      <c r="E36" s="415"/>
      <c r="F36" s="416"/>
      <c r="G36" s="417"/>
    </row>
    <row r="37" spans="2:7" ht="13.5" thickBot="1">
      <c r="B37" s="424" t="s">
        <v>383</v>
      </c>
      <c r="C37" s="425"/>
      <c r="D37" s="425"/>
      <c r="E37" s="418"/>
      <c r="F37" s="419"/>
      <c r="G37" s="420"/>
    </row>
    <row r="38" spans="2:7" ht="13.5" thickBot="1">
      <c r="B38" s="426" t="s">
        <v>384</v>
      </c>
      <c r="C38" s="427"/>
      <c r="D38" s="427"/>
      <c r="E38" s="418"/>
      <c r="F38" s="419"/>
      <c r="G38" s="420"/>
    </row>
    <row r="39" spans="2:7" ht="13.5" thickBot="1">
      <c r="B39" s="55"/>
      <c r="C39" s="55"/>
      <c r="D39" s="55"/>
      <c r="E39" s="421"/>
      <c r="F39" s="422"/>
      <c r="G39" s="423"/>
    </row>
  </sheetData>
  <mergeCells count="44">
    <mergeCell ref="B5:F5"/>
    <mergeCell ref="B26:F26"/>
    <mergeCell ref="B27:G27"/>
    <mergeCell ref="B2:F2"/>
    <mergeCell ref="G2:G5"/>
    <mergeCell ref="B3:F3"/>
    <mergeCell ref="B4:F4"/>
    <mergeCell ref="B19:C19"/>
    <mergeCell ref="B11:G11"/>
    <mergeCell ref="B6:G6"/>
    <mergeCell ref="B7:E7"/>
    <mergeCell ref="F7:G7"/>
    <mergeCell ref="B8:D8"/>
    <mergeCell ref="F8:G8"/>
    <mergeCell ref="B9:D9"/>
    <mergeCell ref="F9:G9"/>
    <mergeCell ref="C10:D10"/>
    <mergeCell ref="B25:C25"/>
    <mergeCell ref="B12:C12"/>
    <mergeCell ref="B13:C13"/>
    <mergeCell ref="B14:F14"/>
    <mergeCell ref="B15:G15"/>
    <mergeCell ref="B16:C16"/>
    <mergeCell ref="B17:C17"/>
    <mergeCell ref="B20:C20"/>
    <mergeCell ref="B21:F21"/>
    <mergeCell ref="B22:G22"/>
    <mergeCell ref="B23:C23"/>
    <mergeCell ref="B24:C24"/>
    <mergeCell ref="B18:C18"/>
    <mergeCell ref="B36:D36"/>
    <mergeCell ref="E36:G39"/>
    <mergeCell ref="B37:D37"/>
    <mergeCell ref="B38:D38"/>
    <mergeCell ref="B28:C28"/>
    <mergeCell ref="B30:F30"/>
    <mergeCell ref="B31:F31"/>
    <mergeCell ref="B32:G32"/>
    <mergeCell ref="B33:G33"/>
    <mergeCell ref="B34:G34"/>
    <mergeCell ref="B35:G35"/>
    <mergeCell ref="D28:E28"/>
    <mergeCell ref="B29:C29"/>
    <mergeCell ref="D29:E29"/>
  </mergeCells>
  <pageMargins left="0.7" right="0.7" top="0.75" bottom="0.75" header="0.3" footer="0.3"/>
  <pageSetup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4B8A7-7F04-4BDB-BB15-7A4BCF27CD7E}">
  <sheetPr codeName="Sheet42">
    <tabColor rgb="FFFFFF00"/>
  </sheetPr>
  <dimension ref="B1:J44"/>
  <sheetViews>
    <sheetView topLeftCell="A28"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36.75" customHeight="1" thickBot="1"/>
    <row r="2" spans="2:8" ht="14.25" customHeight="1" thickBot="1">
      <c r="B2" s="373" t="s">
        <v>108</v>
      </c>
      <c r="C2" s="374"/>
      <c r="D2" s="374"/>
      <c r="E2" s="374"/>
      <c r="F2" s="375"/>
      <c r="G2" s="409"/>
    </row>
    <row r="3" spans="2:8" ht="14.45" customHeight="1" thickBot="1">
      <c r="B3" s="373" t="s">
        <v>109</v>
      </c>
      <c r="C3" s="374"/>
      <c r="D3" s="374"/>
      <c r="E3" s="374"/>
      <c r="F3" s="375"/>
      <c r="G3" s="410"/>
    </row>
    <row r="4" spans="2:8" ht="14.25" customHeight="1" thickBot="1">
      <c r="B4" s="373" t="s">
        <v>342</v>
      </c>
      <c r="C4" s="374"/>
      <c r="D4" s="374"/>
      <c r="E4" s="374"/>
      <c r="F4" s="375"/>
      <c r="G4" s="410"/>
    </row>
    <row r="5" spans="2:8" ht="38.25" customHeight="1" thickBot="1">
      <c r="B5" s="428" t="s">
        <v>343</v>
      </c>
      <c r="C5" s="429"/>
      <c r="D5" s="429"/>
      <c r="E5" s="429"/>
      <c r="F5" s="430"/>
      <c r="G5" s="411"/>
    </row>
    <row r="6" spans="2:8" ht="14.45" customHeight="1">
      <c r="B6" s="457" t="s">
        <v>344</v>
      </c>
      <c r="C6" s="458"/>
      <c r="D6" s="458"/>
      <c r="E6" s="458"/>
      <c r="F6" s="458"/>
      <c r="G6" s="459"/>
    </row>
    <row r="7" spans="2:8" ht="14.45" customHeight="1">
      <c r="B7" s="457" t="s">
        <v>345</v>
      </c>
      <c r="C7" s="458"/>
      <c r="D7" s="458"/>
      <c r="E7" s="459"/>
      <c r="F7" s="457" t="s">
        <v>289</v>
      </c>
      <c r="G7" s="459"/>
    </row>
    <row r="8" spans="2:8" ht="14.45" customHeight="1">
      <c r="B8" s="460" t="s">
        <v>346</v>
      </c>
      <c r="C8" s="461"/>
      <c r="D8" s="462"/>
      <c r="E8" s="1" t="s">
        <v>347</v>
      </c>
      <c r="F8" s="460" t="s">
        <v>67</v>
      </c>
      <c r="G8" s="462"/>
    </row>
    <row r="9" spans="2:8" ht="14.45" customHeight="1">
      <c r="B9" s="463" t="s">
        <v>631</v>
      </c>
      <c r="C9" s="464"/>
      <c r="D9" s="465"/>
      <c r="E9" s="19" t="s">
        <v>347</v>
      </c>
      <c r="F9" s="466">
        <v>1</v>
      </c>
      <c r="G9" s="467"/>
      <c r="H9" s="25"/>
    </row>
    <row r="10" spans="2:8" ht="14.25" customHeight="1">
      <c r="B10" s="3" t="s">
        <v>350</v>
      </c>
      <c r="C10" s="468" t="s">
        <v>351</v>
      </c>
      <c r="D10" s="469"/>
      <c r="E10" s="3" t="s">
        <v>352</v>
      </c>
      <c r="F10" s="3" t="s">
        <v>353</v>
      </c>
      <c r="G10" s="4" t="s">
        <v>354</v>
      </c>
    </row>
    <row r="11" spans="2:8" ht="14.2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402</v>
      </c>
      <c r="C13" s="446"/>
      <c r="D13" s="8" t="s">
        <v>362</v>
      </c>
      <c r="E13" s="9">
        <v>0.03</v>
      </c>
      <c r="F13" s="10">
        <f>G35</f>
        <v>25000</v>
      </c>
      <c r="G13" s="24">
        <f>E13*F13</f>
        <v>750</v>
      </c>
    </row>
    <row r="14" spans="2:8" ht="14.25" customHeight="1">
      <c r="B14" s="439" t="s">
        <v>363</v>
      </c>
      <c r="C14" s="440"/>
      <c r="D14" s="440"/>
      <c r="E14" s="440"/>
      <c r="F14" s="441"/>
      <c r="G14" s="26">
        <f>G13</f>
        <v>750</v>
      </c>
    </row>
    <row r="15" spans="2:8" ht="14.25" customHeight="1">
      <c r="B15" s="431" t="s">
        <v>364</v>
      </c>
      <c r="C15" s="432"/>
      <c r="D15" s="432"/>
      <c r="E15" s="432"/>
      <c r="F15" s="432"/>
      <c r="G15" s="433"/>
    </row>
    <row r="16" spans="2:8" ht="14.25" customHeight="1">
      <c r="B16" s="442" t="s">
        <v>356</v>
      </c>
      <c r="C16" s="443"/>
      <c r="D16" s="5" t="s">
        <v>357</v>
      </c>
      <c r="E16" s="5" t="s">
        <v>365</v>
      </c>
      <c r="F16" s="5" t="s">
        <v>359</v>
      </c>
      <c r="G16" s="6" t="s">
        <v>360</v>
      </c>
    </row>
    <row r="17" spans="2:10" ht="14.45" customHeight="1">
      <c r="B17" s="453" t="s">
        <v>632</v>
      </c>
      <c r="C17" s="446"/>
      <c r="D17" s="8" t="s">
        <v>282</v>
      </c>
      <c r="E17" s="13">
        <v>1</v>
      </c>
      <c r="F17" s="10">
        <v>102000</v>
      </c>
      <c r="G17" s="24">
        <f>E17*F17</f>
        <v>102000</v>
      </c>
      <c r="I17">
        <v>4950</v>
      </c>
      <c r="J17" t="s">
        <v>633</v>
      </c>
    </row>
    <row r="18" spans="2:10" ht="14.25" customHeight="1">
      <c r="B18" s="453" t="s">
        <v>634</v>
      </c>
      <c r="C18" s="446"/>
      <c r="D18" s="8" t="s">
        <v>282</v>
      </c>
      <c r="E18" s="13">
        <v>1</v>
      </c>
      <c r="F18" s="10">
        <v>85000</v>
      </c>
      <c r="G18" s="24">
        <f t="shared" ref="G18:G21" si="0">E18*F18</f>
        <v>85000</v>
      </c>
      <c r="H18" s="25"/>
    </row>
    <row r="19" spans="2:10" ht="14.45" customHeight="1">
      <c r="B19" s="453" t="s">
        <v>635</v>
      </c>
      <c r="C19" s="446"/>
      <c r="D19" s="8" t="s">
        <v>306</v>
      </c>
      <c r="E19" s="13">
        <v>1</v>
      </c>
      <c r="F19" s="10">
        <v>13200</v>
      </c>
      <c r="G19" s="24">
        <f t="shared" si="0"/>
        <v>13200</v>
      </c>
    </row>
    <row r="20" spans="2:10" ht="14.45" customHeight="1">
      <c r="B20" s="453" t="s">
        <v>601</v>
      </c>
      <c r="C20" s="446"/>
      <c r="D20" s="8" t="s">
        <v>282</v>
      </c>
      <c r="E20" s="13">
        <v>1</v>
      </c>
      <c r="F20" s="10">
        <v>9500</v>
      </c>
      <c r="G20" s="24">
        <f t="shared" si="0"/>
        <v>9500</v>
      </c>
    </row>
    <row r="21" spans="2:10" ht="14.45" customHeight="1">
      <c r="B21" s="445" t="s">
        <v>636</v>
      </c>
      <c r="C21" s="446"/>
      <c r="D21" s="8" t="s">
        <v>430</v>
      </c>
      <c r="E21" s="13">
        <v>1</v>
      </c>
      <c r="F21" s="10">
        <v>18000</v>
      </c>
      <c r="G21" s="24">
        <f t="shared" si="0"/>
        <v>18000</v>
      </c>
    </row>
    <row r="22" spans="2:10" ht="14.45" customHeight="1">
      <c r="B22" s="439" t="s">
        <v>363</v>
      </c>
      <c r="C22" s="440"/>
      <c r="D22" s="440"/>
      <c r="E22" s="440"/>
      <c r="F22" s="450"/>
      <c r="G22" s="24">
        <f>SUM(G17:G21)</f>
        <v>227700</v>
      </c>
    </row>
    <row r="23" spans="2:10" ht="14.25" customHeight="1">
      <c r="B23" s="431" t="s">
        <v>370</v>
      </c>
      <c r="C23" s="432"/>
      <c r="D23" s="432"/>
      <c r="E23" s="432"/>
      <c r="F23" s="451"/>
      <c r="G23" s="452"/>
    </row>
    <row r="24" spans="2:10" ht="14.45" customHeight="1">
      <c r="B24" s="442" t="s">
        <v>356</v>
      </c>
      <c r="C24" s="443"/>
      <c r="D24" s="5" t="s">
        <v>357</v>
      </c>
      <c r="E24" s="5" t="s">
        <v>358</v>
      </c>
      <c r="F24" s="5" t="s">
        <v>359</v>
      </c>
      <c r="G24" s="6" t="s">
        <v>360</v>
      </c>
    </row>
    <row r="25" spans="2:10" ht="14.25" customHeight="1">
      <c r="B25" s="453" t="s">
        <v>632</v>
      </c>
      <c r="C25" s="446"/>
      <c r="D25" s="8" t="s">
        <v>602</v>
      </c>
      <c r="E25" s="13">
        <v>5</v>
      </c>
      <c r="F25" s="10">
        <v>7000</v>
      </c>
      <c r="G25" s="24">
        <f>E25*F25</f>
        <v>35000</v>
      </c>
    </row>
    <row r="26" spans="2:10" ht="14.45" customHeight="1">
      <c r="B26" s="453" t="s">
        <v>634</v>
      </c>
      <c r="C26" s="446"/>
      <c r="D26" s="8" t="s">
        <v>602</v>
      </c>
      <c r="E26" s="13">
        <v>1</v>
      </c>
      <c r="F26" s="10">
        <v>7000</v>
      </c>
      <c r="G26" s="24">
        <f t="shared" ref="G26:G29" si="1">E26*F26</f>
        <v>7000</v>
      </c>
      <c r="H26">
        <f>D35*F35</f>
        <v>0</v>
      </c>
    </row>
    <row r="27" spans="2:10" ht="14.25" customHeight="1">
      <c r="B27" s="453" t="s">
        <v>635</v>
      </c>
      <c r="C27" s="446"/>
      <c r="D27" s="8" t="s">
        <v>602</v>
      </c>
      <c r="E27" s="13">
        <v>0.03</v>
      </c>
      <c r="F27" s="10">
        <v>7000</v>
      </c>
      <c r="G27" s="24">
        <f t="shared" si="1"/>
        <v>210</v>
      </c>
      <c r="I27" t="s">
        <v>637</v>
      </c>
    </row>
    <row r="28" spans="2:10" ht="14.25" customHeight="1">
      <c r="B28" s="453" t="s">
        <v>601</v>
      </c>
      <c r="C28" s="446"/>
      <c r="D28" s="8" t="s">
        <v>602</v>
      </c>
      <c r="E28" s="13">
        <v>0.01</v>
      </c>
      <c r="F28" s="10">
        <v>7000</v>
      </c>
      <c r="G28" s="24">
        <f t="shared" si="1"/>
        <v>70</v>
      </c>
      <c r="H28" s="25">
        <f>H26</f>
        <v>0</v>
      </c>
      <c r="I28" t="s">
        <v>638</v>
      </c>
    </row>
    <row r="29" spans="2:10" ht="14.45" customHeight="1">
      <c r="B29" s="445" t="s">
        <v>636</v>
      </c>
      <c r="C29" s="446"/>
      <c r="D29" s="8" t="s">
        <v>602</v>
      </c>
      <c r="E29" s="13">
        <v>0.01</v>
      </c>
      <c r="F29" s="10">
        <v>7000</v>
      </c>
      <c r="G29" s="24">
        <f t="shared" si="1"/>
        <v>70</v>
      </c>
      <c r="H29">
        <f>H9+H18+H28</f>
        <v>0</v>
      </c>
    </row>
    <row r="30" spans="2:10" ht="19.5" customHeight="1">
      <c r="B30" s="453"/>
      <c r="C30" s="446"/>
      <c r="D30" s="8"/>
      <c r="E30" s="13"/>
      <c r="F30" s="10"/>
      <c r="G30" s="24"/>
    </row>
    <row r="31" spans="2:10" ht="15.2" customHeight="1">
      <c r="B31" s="439" t="s">
        <v>363</v>
      </c>
      <c r="C31" s="440"/>
      <c r="D31" s="440"/>
      <c r="E31" s="440"/>
      <c r="F31" s="441"/>
      <c r="G31" s="70">
        <f>SUM(G25:G30)</f>
        <v>42350</v>
      </c>
    </row>
    <row r="32" spans="2:10">
      <c r="B32" s="431" t="s">
        <v>373</v>
      </c>
      <c r="C32" s="432"/>
      <c r="D32" s="432"/>
      <c r="E32" s="432"/>
      <c r="F32" s="432"/>
      <c r="G32" s="433"/>
    </row>
    <row r="33" spans="2:7">
      <c r="B33" s="442" t="s">
        <v>374</v>
      </c>
      <c r="C33" s="443"/>
      <c r="D33" s="442" t="s">
        <v>398</v>
      </c>
      <c r="E33" s="443"/>
      <c r="F33" s="5" t="s">
        <v>376</v>
      </c>
      <c r="G33" s="6" t="s">
        <v>377</v>
      </c>
    </row>
    <row r="34" spans="2:7">
      <c r="B34" s="445" t="s">
        <v>603</v>
      </c>
      <c r="C34" s="446"/>
      <c r="D34" s="447">
        <v>250000</v>
      </c>
      <c r="E34" s="448"/>
      <c r="F34" s="13">
        <v>0.1</v>
      </c>
      <c r="G34" s="24">
        <f>D34*F34</f>
        <v>25000</v>
      </c>
    </row>
    <row r="35" spans="2:7" ht="13.5" customHeight="1">
      <c r="B35" s="439" t="s">
        <v>168</v>
      </c>
      <c r="C35" s="440"/>
      <c r="D35" s="440"/>
      <c r="E35" s="440"/>
      <c r="F35" s="441"/>
      <c r="G35" s="24">
        <f>G34</f>
        <v>25000</v>
      </c>
    </row>
    <row r="36" spans="2:7" ht="13.5" customHeight="1">
      <c r="B36" s="484" t="s">
        <v>630</v>
      </c>
      <c r="C36" s="485"/>
      <c r="D36" s="485"/>
      <c r="E36" s="485"/>
      <c r="F36" s="486"/>
      <c r="G36" s="27">
        <f>G14+G22+G31+G35</f>
        <v>295800</v>
      </c>
    </row>
    <row r="37" spans="2:7" ht="13.5" customHeight="1">
      <c r="B37" s="431" t="s">
        <v>381</v>
      </c>
      <c r="C37" s="432"/>
      <c r="D37" s="432"/>
      <c r="E37" s="432"/>
      <c r="F37" s="432"/>
      <c r="G37" s="433"/>
    </row>
    <row r="38" spans="2:7" ht="13.5" customHeight="1">
      <c r="B38" s="434"/>
      <c r="C38" s="435"/>
      <c r="D38" s="435"/>
      <c r="E38" s="435"/>
      <c r="F38" s="435"/>
      <c r="G38" s="436"/>
    </row>
    <row r="39" spans="2:7">
      <c r="B39" s="431" t="s">
        <v>382</v>
      </c>
      <c r="C39" s="432"/>
      <c r="D39" s="432"/>
      <c r="E39" s="432"/>
      <c r="F39" s="432"/>
      <c r="G39" s="433"/>
    </row>
    <row r="40" spans="2:7" ht="13.5" thickBot="1">
      <c r="B40" s="434"/>
      <c r="C40" s="435"/>
      <c r="D40" s="435"/>
      <c r="E40" s="435"/>
      <c r="F40" s="435"/>
      <c r="G40" s="436"/>
    </row>
    <row r="41" spans="2:7" ht="13.5" thickBot="1">
      <c r="B41" s="412"/>
      <c r="C41" s="413"/>
      <c r="D41" s="414"/>
      <c r="E41" s="415"/>
      <c r="F41" s="416"/>
      <c r="G41" s="417"/>
    </row>
    <row r="42" spans="2:7" ht="13.5" thickBot="1">
      <c r="B42" s="424" t="s">
        <v>383</v>
      </c>
      <c r="C42" s="425"/>
      <c r="D42" s="425"/>
      <c r="E42" s="418"/>
      <c r="F42" s="419"/>
      <c r="G42" s="420"/>
    </row>
    <row r="43" spans="2:7" ht="13.5" thickBot="1">
      <c r="B43" s="426" t="s">
        <v>384</v>
      </c>
      <c r="C43" s="427"/>
      <c r="D43" s="427"/>
      <c r="E43" s="418"/>
      <c r="F43" s="419"/>
      <c r="G43" s="420"/>
    </row>
    <row r="44" spans="2:7" ht="13.5" thickBot="1">
      <c r="B44" s="55"/>
      <c r="C44" s="55"/>
      <c r="D44" s="55"/>
      <c r="E44" s="421"/>
      <c r="F44" s="422"/>
      <c r="G44" s="423"/>
    </row>
  </sheetData>
  <mergeCells count="49">
    <mergeCell ref="B14:F14"/>
    <mergeCell ref="B15:G15"/>
    <mergeCell ref="B16:C16"/>
    <mergeCell ref="B21:C21"/>
    <mergeCell ref="B13:C13"/>
    <mergeCell ref="B17:C17"/>
    <mergeCell ref="B18:C18"/>
    <mergeCell ref="B19:C19"/>
    <mergeCell ref="B20:C20"/>
    <mergeCell ref="B12:C12"/>
    <mergeCell ref="B11:G11"/>
    <mergeCell ref="B6:G6"/>
    <mergeCell ref="B7:E7"/>
    <mergeCell ref="F7:G7"/>
    <mergeCell ref="B8:D8"/>
    <mergeCell ref="F8:G8"/>
    <mergeCell ref="B9:D9"/>
    <mergeCell ref="F9:G9"/>
    <mergeCell ref="C10:D10"/>
    <mergeCell ref="B41:D41"/>
    <mergeCell ref="E41:G44"/>
    <mergeCell ref="B42:D42"/>
    <mergeCell ref="B43:D43"/>
    <mergeCell ref="B22:F22"/>
    <mergeCell ref="B23:G23"/>
    <mergeCell ref="B36:F36"/>
    <mergeCell ref="B28:C28"/>
    <mergeCell ref="B29:C29"/>
    <mergeCell ref="B30:C30"/>
    <mergeCell ref="B31:F31"/>
    <mergeCell ref="B32:G32"/>
    <mergeCell ref="B33:C33"/>
    <mergeCell ref="D33:E33"/>
    <mergeCell ref="B34:C34"/>
    <mergeCell ref="D34:E34"/>
    <mergeCell ref="B24:C24"/>
    <mergeCell ref="B37:G37"/>
    <mergeCell ref="B38:G38"/>
    <mergeCell ref="B39:G39"/>
    <mergeCell ref="B40:G40"/>
    <mergeCell ref="B35:F35"/>
    <mergeCell ref="B25:C25"/>
    <mergeCell ref="B26:C26"/>
    <mergeCell ref="B27:C27"/>
    <mergeCell ref="B2:F2"/>
    <mergeCell ref="G2:G5"/>
    <mergeCell ref="B3:F3"/>
    <mergeCell ref="B4:F4"/>
    <mergeCell ref="B5:F5"/>
  </mergeCells>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5C62A1-6D30-476A-B3C0-7810A641E722}">
  <sheetPr codeName="Sheet43">
    <tabColor rgb="FFFFFF00"/>
  </sheetPr>
  <dimension ref="B1:H40"/>
  <sheetViews>
    <sheetView topLeftCell="A22"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36.75" customHeight="1" thickBot="1"/>
    <row r="2" spans="2:8" ht="14.25" customHeight="1" thickBot="1">
      <c r="B2" s="373" t="s">
        <v>108</v>
      </c>
      <c r="C2" s="374"/>
      <c r="D2" s="374"/>
      <c r="E2" s="374"/>
      <c r="F2" s="375"/>
      <c r="G2" s="409"/>
    </row>
    <row r="3" spans="2:8" ht="14.45" customHeight="1" thickBot="1">
      <c r="B3" s="373" t="s">
        <v>109</v>
      </c>
      <c r="C3" s="374"/>
      <c r="D3" s="374"/>
      <c r="E3" s="374"/>
      <c r="F3" s="375"/>
      <c r="G3" s="410"/>
    </row>
    <row r="4" spans="2:8" ht="14.25" customHeight="1" thickBot="1">
      <c r="B4" s="373" t="s">
        <v>342</v>
      </c>
      <c r="C4" s="374"/>
      <c r="D4" s="374"/>
      <c r="E4" s="374"/>
      <c r="F4" s="375"/>
      <c r="G4" s="410"/>
    </row>
    <row r="5" spans="2:8" ht="37.5" customHeight="1" thickBot="1">
      <c r="B5" s="428" t="s">
        <v>343</v>
      </c>
      <c r="C5" s="429"/>
      <c r="D5" s="429"/>
      <c r="E5" s="429"/>
      <c r="F5" s="430"/>
      <c r="G5" s="411"/>
    </row>
    <row r="6" spans="2:8" ht="14.45" customHeight="1">
      <c r="B6" s="457" t="s">
        <v>344</v>
      </c>
      <c r="C6" s="458"/>
      <c r="D6" s="458"/>
      <c r="E6" s="458"/>
      <c r="F6" s="458"/>
      <c r="G6" s="459"/>
    </row>
    <row r="7" spans="2:8" ht="14.45" customHeight="1">
      <c r="B7" s="457" t="s">
        <v>345</v>
      </c>
      <c r="C7" s="458"/>
      <c r="D7" s="458"/>
      <c r="E7" s="459"/>
      <c r="F7" s="457" t="s">
        <v>291</v>
      </c>
      <c r="G7" s="459"/>
    </row>
    <row r="8" spans="2:8" ht="14.45" customHeight="1">
      <c r="B8" s="460" t="s">
        <v>346</v>
      </c>
      <c r="C8" s="461"/>
      <c r="D8" s="462"/>
      <c r="E8" s="1" t="s">
        <v>347</v>
      </c>
      <c r="F8" s="460" t="s">
        <v>67</v>
      </c>
      <c r="G8" s="462"/>
    </row>
    <row r="9" spans="2:8" ht="36" customHeight="1">
      <c r="B9" s="463" t="s">
        <v>639</v>
      </c>
      <c r="C9" s="464"/>
      <c r="D9" s="465"/>
      <c r="E9" s="19" t="s">
        <v>347</v>
      </c>
      <c r="F9" s="466">
        <v>1</v>
      </c>
      <c r="G9" s="467"/>
      <c r="H9" s="25"/>
    </row>
    <row r="10" spans="2:8" ht="14.25" customHeight="1">
      <c r="B10" s="3" t="s">
        <v>350</v>
      </c>
      <c r="C10" s="468" t="s">
        <v>351</v>
      </c>
      <c r="D10" s="469"/>
      <c r="E10" s="3" t="s">
        <v>352</v>
      </c>
      <c r="F10" s="3" t="s">
        <v>353</v>
      </c>
      <c r="G10" s="4" t="s">
        <v>354</v>
      </c>
    </row>
    <row r="11" spans="2:8" ht="14.2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482</v>
      </c>
      <c r="C13" s="446"/>
      <c r="D13" s="8" t="s">
        <v>362</v>
      </c>
      <c r="E13" s="9">
        <v>0.03</v>
      </c>
      <c r="F13" s="10">
        <f>G31</f>
        <v>25000</v>
      </c>
      <c r="G13" s="24">
        <f>E13*F13</f>
        <v>750</v>
      </c>
    </row>
    <row r="14" spans="2:8" ht="14.25" customHeight="1">
      <c r="B14" s="439" t="s">
        <v>363</v>
      </c>
      <c r="C14" s="440"/>
      <c r="D14" s="440"/>
      <c r="E14" s="440"/>
      <c r="F14" s="441"/>
      <c r="G14" s="26">
        <f>G13</f>
        <v>750</v>
      </c>
    </row>
    <row r="15" spans="2:8" ht="14.25" customHeight="1">
      <c r="B15" s="431" t="s">
        <v>364</v>
      </c>
      <c r="C15" s="432"/>
      <c r="D15" s="432"/>
      <c r="E15" s="432"/>
      <c r="F15" s="432"/>
      <c r="G15" s="433"/>
    </row>
    <row r="16" spans="2:8" ht="14.45" customHeight="1">
      <c r="B16" s="442" t="s">
        <v>356</v>
      </c>
      <c r="C16" s="443"/>
      <c r="D16" s="5" t="s">
        <v>357</v>
      </c>
      <c r="E16" s="5" t="s">
        <v>365</v>
      </c>
      <c r="F16" s="5" t="s">
        <v>359</v>
      </c>
      <c r="G16" s="6" t="s">
        <v>360</v>
      </c>
    </row>
    <row r="17" spans="2:8" ht="14.25" customHeight="1">
      <c r="B17" s="445" t="s">
        <v>640</v>
      </c>
      <c r="C17" s="446"/>
      <c r="D17" s="8" t="s">
        <v>430</v>
      </c>
      <c r="E17" s="13">
        <v>1</v>
      </c>
      <c r="F17" s="10">
        <v>263800</v>
      </c>
      <c r="G17" s="24">
        <f>E17*F17</f>
        <v>263800</v>
      </c>
      <c r="H17" s="25"/>
    </row>
    <row r="18" spans="2:8" ht="14.45" customHeight="1">
      <c r="B18" s="453" t="s">
        <v>576</v>
      </c>
      <c r="C18" s="446"/>
      <c r="D18" s="28" t="s">
        <v>188</v>
      </c>
      <c r="E18" s="16">
        <v>9.9000000000000005E-2</v>
      </c>
      <c r="F18" s="10">
        <v>250000</v>
      </c>
      <c r="G18" s="24">
        <f>E18*F18</f>
        <v>24750</v>
      </c>
    </row>
    <row r="19" spans="2:8" ht="14.25" customHeight="1">
      <c r="B19" s="445" t="s">
        <v>615</v>
      </c>
      <c r="C19" s="446"/>
      <c r="D19" s="8" t="s">
        <v>579</v>
      </c>
      <c r="E19" s="13">
        <v>3.3</v>
      </c>
      <c r="F19" s="10">
        <f>9600/6</f>
        <v>1600</v>
      </c>
      <c r="G19" s="24">
        <f>E19*F19</f>
        <v>5280</v>
      </c>
    </row>
    <row r="20" spans="2:8" ht="14.45" customHeight="1">
      <c r="B20" s="453" t="s">
        <v>580</v>
      </c>
      <c r="C20" s="446"/>
      <c r="D20" s="8" t="s">
        <v>430</v>
      </c>
      <c r="E20" s="32">
        <v>0.01</v>
      </c>
      <c r="F20" s="10">
        <f>G17+G18+G19</f>
        <v>293830</v>
      </c>
      <c r="G20" s="24">
        <f>E20*F20</f>
        <v>2938.3</v>
      </c>
    </row>
    <row r="21" spans="2:8" ht="14.25" customHeight="1">
      <c r="B21" s="439" t="s">
        <v>363</v>
      </c>
      <c r="C21" s="440"/>
      <c r="D21" s="440"/>
      <c r="E21" s="440"/>
      <c r="F21" s="450"/>
      <c r="G21" s="24">
        <f>G17+G18+G19+G20</f>
        <v>296768.3</v>
      </c>
    </row>
    <row r="22" spans="2:8" ht="14.45" customHeight="1">
      <c r="B22" s="431" t="s">
        <v>370</v>
      </c>
      <c r="C22" s="432"/>
      <c r="D22" s="432"/>
      <c r="E22" s="432"/>
      <c r="F22" s="451"/>
      <c r="G22" s="452"/>
    </row>
    <row r="23" spans="2:8" ht="14.25" customHeight="1">
      <c r="B23" s="442" t="s">
        <v>356</v>
      </c>
      <c r="C23" s="443"/>
      <c r="D23" s="5" t="s">
        <v>357</v>
      </c>
      <c r="E23" s="5" t="s">
        <v>358</v>
      </c>
      <c r="F23" s="5" t="s">
        <v>359</v>
      </c>
      <c r="G23" s="6" t="s">
        <v>360</v>
      </c>
    </row>
    <row r="24" spans="2:8" ht="14.25" customHeight="1">
      <c r="B24" s="453" t="s">
        <v>581</v>
      </c>
      <c r="C24" s="446"/>
      <c r="D24" s="8" t="s">
        <v>372</v>
      </c>
      <c r="E24" s="13">
        <v>2</v>
      </c>
      <c r="F24" s="10">
        <v>7000</v>
      </c>
      <c r="G24" s="24">
        <f t="shared" ref="G24" si="0">E24*F24</f>
        <v>14000</v>
      </c>
      <c r="H24" s="25"/>
    </row>
    <row r="25" spans="2:8" ht="14.45" customHeight="1">
      <c r="B25" s="445" t="s">
        <v>640</v>
      </c>
      <c r="C25" s="446"/>
      <c r="D25" s="8" t="s">
        <v>583</v>
      </c>
      <c r="E25" s="13">
        <v>0.2</v>
      </c>
      <c r="F25" s="10">
        <v>7000</v>
      </c>
      <c r="G25" s="24">
        <f>E25*F25</f>
        <v>1400</v>
      </c>
    </row>
    <row r="26" spans="2:8" ht="19.5" customHeight="1">
      <c r="B26" s="453" t="s">
        <v>584</v>
      </c>
      <c r="C26" s="446"/>
      <c r="D26" s="8" t="s">
        <v>372</v>
      </c>
      <c r="E26" s="13">
        <v>0.2</v>
      </c>
      <c r="F26" s="10">
        <v>7000</v>
      </c>
      <c r="G26" s="24">
        <f>E26*F26</f>
        <v>1400</v>
      </c>
    </row>
    <row r="27" spans="2:8" ht="15.2" customHeight="1">
      <c r="B27" s="439" t="s">
        <v>363</v>
      </c>
      <c r="C27" s="440"/>
      <c r="D27" s="440"/>
      <c r="E27" s="440"/>
      <c r="F27" s="441"/>
      <c r="G27" s="70">
        <f>G24+G25+G26</f>
        <v>16800</v>
      </c>
    </row>
    <row r="28" spans="2:8">
      <c r="B28" s="431" t="s">
        <v>373</v>
      </c>
      <c r="C28" s="432"/>
      <c r="D28" s="432"/>
      <c r="E28" s="432"/>
      <c r="F28" s="432"/>
      <c r="G28" s="433"/>
    </row>
    <row r="29" spans="2:8">
      <c r="B29" s="442" t="s">
        <v>374</v>
      </c>
      <c r="C29" s="443"/>
      <c r="D29" s="442" t="s">
        <v>398</v>
      </c>
      <c r="E29" s="443"/>
      <c r="F29" s="5" t="s">
        <v>376</v>
      </c>
      <c r="G29" s="6" t="s">
        <v>377</v>
      </c>
    </row>
    <row r="30" spans="2:8">
      <c r="B30" s="453" t="s">
        <v>585</v>
      </c>
      <c r="C30" s="446"/>
      <c r="D30" s="447">
        <v>250000</v>
      </c>
      <c r="E30" s="448"/>
      <c r="F30" s="13">
        <v>0.1</v>
      </c>
      <c r="G30" s="24">
        <f>D30*F30</f>
        <v>25000</v>
      </c>
    </row>
    <row r="31" spans="2:8" ht="13.5" customHeight="1">
      <c r="B31" s="439" t="s">
        <v>168</v>
      </c>
      <c r="C31" s="440"/>
      <c r="D31" s="440"/>
      <c r="E31" s="440"/>
      <c r="F31" s="441"/>
      <c r="G31" s="24">
        <f>G30</f>
        <v>25000</v>
      </c>
    </row>
    <row r="32" spans="2:8" ht="13.5" customHeight="1">
      <c r="B32" s="484" t="s">
        <v>380</v>
      </c>
      <c r="C32" s="485"/>
      <c r="D32" s="485"/>
      <c r="E32" s="485"/>
      <c r="F32" s="486"/>
      <c r="G32" s="27">
        <f>G14+G21+G27+G31</f>
        <v>339318.3</v>
      </c>
    </row>
    <row r="33" spans="2:7" ht="13.5" customHeight="1">
      <c r="B33" s="431" t="s">
        <v>381</v>
      </c>
      <c r="C33" s="432"/>
      <c r="D33" s="432"/>
      <c r="E33" s="432"/>
      <c r="F33" s="432"/>
      <c r="G33" s="433"/>
    </row>
    <row r="34" spans="2:7" ht="13.5" customHeight="1">
      <c r="B34" s="434"/>
      <c r="C34" s="435"/>
      <c r="D34" s="435"/>
      <c r="E34" s="435"/>
      <c r="F34" s="435"/>
      <c r="G34" s="436"/>
    </row>
    <row r="35" spans="2:7">
      <c r="B35" s="431" t="s">
        <v>382</v>
      </c>
      <c r="C35" s="432"/>
      <c r="D35" s="432"/>
      <c r="E35" s="432"/>
      <c r="F35" s="432"/>
      <c r="G35" s="433"/>
    </row>
    <row r="36" spans="2:7" ht="13.5" thickBot="1">
      <c r="B36" s="434"/>
      <c r="C36" s="435"/>
      <c r="D36" s="435"/>
      <c r="E36" s="435"/>
      <c r="F36" s="435"/>
      <c r="G36" s="436"/>
    </row>
    <row r="37" spans="2:7" ht="13.5" thickBot="1">
      <c r="B37" s="412"/>
      <c r="C37" s="413"/>
      <c r="D37" s="414"/>
      <c r="E37" s="415"/>
      <c r="F37" s="416"/>
      <c r="G37" s="417"/>
    </row>
    <row r="38" spans="2:7" ht="13.5" thickBot="1">
      <c r="B38" s="424" t="s">
        <v>383</v>
      </c>
      <c r="C38" s="425"/>
      <c r="D38" s="425"/>
      <c r="E38" s="418"/>
      <c r="F38" s="419"/>
      <c r="G38" s="420"/>
    </row>
    <row r="39" spans="2:7" ht="13.5" thickBot="1">
      <c r="B39" s="426" t="s">
        <v>384</v>
      </c>
      <c r="C39" s="427"/>
      <c r="D39" s="427"/>
      <c r="E39" s="418"/>
      <c r="F39" s="419"/>
      <c r="G39" s="420"/>
    </row>
    <row r="40" spans="2:7" ht="13.5" thickBot="1">
      <c r="B40" s="55"/>
      <c r="C40" s="55"/>
      <c r="D40" s="55"/>
      <c r="E40" s="421"/>
      <c r="F40" s="422"/>
      <c r="G40" s="423"/>
    </row>
  </sheetData>
  <mergeCells count="45">
    <mergeCell ref="B28:G28"/>
    <mergeCell ref="B29:C29"/>
    <mergeCell ref="D29:E29"/>
    <mergeCell ref="B2:F2"/>
    <mergeCell ref="G2:G5"/>
    <mergeCell ref="B3:F3"/>
    <mergeCell ref="B4:F4"/>
    <mergeCell ref="B11:G11"/>
    <mergeCell ref="B6:G6"/>
    <mergeCell ref="B7:E7"/>
    <mergeCell ref="F7:G7"/>
    <mergeCell ref="B8:D8"/>
    <mergeCell ref="F8:G8"/>
    <mergeCell ref="B9:D9"/>
    <mergeCell ref="F9:G9"/>
    <mergeCell ref="C10:D10"/>
    <mergeCell ref="B18:C18"/>
    <mergeCell ref="B19:C19"/>
    <mergeCell ref="B20:C20"/>
    <mergeCell ref="B21:F21"/>
    <mergeCell ref="B22:G22"/>
    <mergeCell ref="B30:C30"/>
    <mergeCell ref="D30:E30"/>
    <mergeCell ref="B5:F5"/>
    <mergeCell ref="B32:F32"/>
    <mergeCell ref="B24:C24"/>
    <mergeCell ref="B25:C25"/>
    <mergeCell ref="B26:C26"/>
    <mergeCell ref="B27:F27"/>
    <mergeCell ref="B31:F31"/>
    <mergeCell ref="B23:C23"/>
    <mergeCell ref="B12:C12"/>
    <mergeCell ref="B13:C13"/>
    <mergeCell ref="B14:F14"/>
    <mergeCell ref="B15:G15"/>
    <mergeCell ref="B16:C16"/>
    <mergeCell ref="B17:C17"/>
    <mergeCell ref="B33:G33"/>
    <mergeCell ref="B34:G34"/>
    <mergeCell ref="B35:G35"/>
    <mergeCell ref="B36:G36"/>
    <mergeCell ref="B37:D37"/>
    <mergeCell ref="E37:G40"/>
    <mergeCell ref="B38:D38"/>
    <mergeCell ref="B39:D39"/>
  </mergeCell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04868-7AFF-45BE-900B-F713A007501D}">
  <sheetPr codeName="Sheet44">
    <tabColor rgb="FFFFFF00"/>
  </sheetPr>
  <dimension ref="B1:H40"/>
  <sheetViews>
    <sheetView topLeftCell="A25"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36.75" customHeight="1" thickBot="1"/>
    <row r="2" spans="2:8" ht="14.25" customHeight="1" thickBot="1">
      <c r="B2" s="373" t="s">
        <v>108</v>
      </c>
      <c r="C2" s="374"/>
      <c r="D2" s="374"/>
      <c r="E2" s="374"/>
      <c r="F2" s="375"/>
      <c r="G2" s="409"/>
    </row>
    <row r="3" spans="2:8" ht="14.45" customHeight="1" thickBot="1">
      <c r="B3" s="373" t="s">
        <v>109</v>
      </c>
      <c r="C3" s="374"/>
      <c r="D3" s="374"/>
      <c r="E3" s="374"/>
      <c r="F3" s="375"/>
      <c r="G3" s="410"/>
    </row>
    <row r="4" spans="2:8" ht="14.25" customHeight="1" thickBot="1">
      <c r="B4" s="373" t="s">
        <v>342</v>
      </c>
      <c r="C4" s="374"/>
      <c r="D4" s="374"/>
      <c r="E4" s="374"/>
      <c r="F4" s="375"/>
      <c r="G4" s="410"/>
    </row>
    <row r="5" spans="2:8" ht="41.25" customHeight="1" thickBot="1">
      <c r="B5" s="428" t="s">
        <v>343</v>
      </c>
      <c r="C5" s="429"/>
      <c r="D5" s="429"/>
      <c r="E5" s="429"/>
      <c r="F5" s="430"/>
      <c r="G5" s="411"/>
    </row>
    <row r="6" spans="2:8" ht="14.45" customHeight="1">
      <c r="B6" s="457" t="s">
        <v>344</v>
      </c>
      <c r="C6" s="458"/>
      <c r="D6" s="458"/>
      <c r="E6" s="458"/>
      <c r="F6" s="458"/>
      <c r="G6" s="459"/>
    </row>
    <row r="7" spans="2:8" ht="14.45" customHeight="1">
      <c r="B7" s="457" t="s">
        <v>345</v>
      </c>
      <c r="C7" s="458"/>
      <c r="D7" s="458"/>
      <c r="E7" s="459"/>
      <c r="F7" s="457" t="s">
        <v>293</v>
      </c>
      <c r="G7" s="459"/>
    </row>
    <row r="8" spans="2:8" ht="14.45" customHeight="1">
      <c r="B8" s="460" t="s">
        <v>346</v>
      </c>
      <c r="C8" s="461"/>
      <c r="D8" s="462"/>
      <c r="E8" s="1" t="s">
        <v>347</v>
      </c>
      <c r="F8" s="460" t="s">
        <v>67</v>
      </c>
      <c r="G8" s="462"/>
    </row>
    <row r="9" spans="2:8" ht="14.45" customHeight="1">
      <c r="B9" s="463" t="s">
        <v>641</v>
      </c>
      <c r="C9" s="464"/>
      <c r="D9" s="465"/>
      <c r="E9" s="19" t="s">
        <v>347</v>
      </c>
      <c r="F9" s="466">
        <v>1</v>
      </c>
      <c r="G9" s="467"/>
      <c r="H9" s="25"/>
    </row>
    <row r="10" spans="2:8" ht="14.25" customHeight="1">
      <c r="B10" s="3" t="s">
        <v>350</v>
      </c>
      <c r="C10" s="468" t="s">
        <v>351</v>
      </c>
      <c r="D10" s="469"/>
      <c r="E10" s="3" t="s">
        <v>352</v>
      </c>
      <c r="F10" s="3" t="s">
        <v>353</v>
      </c>
      <c r="G10" s="4" t="s">
        <v>354</v>
      </c>
    </row>
    <row r="11" spans="2:8" ht="14.2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402</v>
      </c>
      <c r="C13" s="446"/>
      <c r="D13" s="8" t="s">
        <v>362</v>
      </c>
      <c r="E13" s="9">
        <v>0.03</v>
      </c>
      <c r="F13" s="10">
        <f>G31</f>
        <v>25000</v>
      </c>
      <c r="G13" s="24">
        <f>E13*F13</f>
        <v>750</v>
      </c>
    </row>
    <row r="14" spans="2:8" ht="14.25" customHeight="1">
      <c r="B14" s="439" t="s">
        <v>363</v>
      </c>
      <c r="C14" s="440"/>
      <c r="D14" s="440"/>
      <c r="E14" s="440"/>
      <c r="F14" s="441"/>
      <c r="G14" s="26">
        <f>G13</f>
        <v>750</v>
      </c>
    </row>
    <row r="15" spans="2:8" ht="14.25" customHeight="1">
      <c r="B15" s="431" t="s">
        <v>364</v>
      </c>
      <c r="C15" s="432"/>
      <c r="D15" s="432"/>
      <c r="E15" s="432"/>
      <c r="F15" s="432"/>
      <c r="G15" s="433"/>
    </row>
    <row r="16" spans="2:8" ht="14.45" customHeight="1">
      <c r="B16" s="442" t="s">
        <v>356</v>
      </c>
      <c r="C16" s="443"/>
      <c r="D16" s="5" t="s">
        <v>357</v>
      </c>
      <c r="E16" s="5" t="s">
        <v>365</v>
      </c>
      <c r="F16" s="5" t="s">
        <v>359</v>
      </c>
      <c r="G16" s="6" t="s">
        <v>360</v>
      </c>
    </row>
    <row r="17" spans="2:8" ht="14.25" customHeight="1">
      <c r="B17" s="445" t="s">
        <v>642</v>
      </c>
      <c r="C17" s="446"/>
      <c r="D17" s="8" t="s">
        <v>430</v>
      </c>
      <c r="E17" s="13">
        <v>1</v>
      </c>
      <c r="F17" s="10">
        <v>150000</v>
      </c>
      <c r="G17" s="24">
        <f>E17*F17</f>
        <v>150000</v>
      </c>
      <c r="H17" s="25"/>
    </row>
    <row r="18" spans="2:8" ht="14.45" customHeight="1">
      <c r="B18" s="453" t="s">
        <v>576</v>
      </c>
      <c r="C18" s="446"/>
      <c r="D18" s="28" t="s">
        <v>188</v>
      </c>
      <c r="E18" s="16">
        <v>9.9000000000000005E-2</v>
      </c>
      <c r="F18" s="10">
        <v>250000</v>
      </c>
      <c r="G18" s="24">
        <f>E18*F18</f>
        <v>24750</v>
      </c>
    </row>
    <row r="19" spans="2:8" ht="14.25" customHeight="1">
      <c r="B19" s="445" t="s">
        <v>643</v>
      </c>
      <c r="C19" s="446"/>
      <c r="D19" s="8" t="s">
        <v>579</v>
      </c>
      <c r="E19" s="13">
        <v>3.3</v>
      </c>
      <c r="F19" s="10">
        <f>9600/6</f>
        <v>1600</v>
      </c>
      <c r="G19" s="24">
        <f>E19*F19</f>
        <v>5280</v>
      </c>
    </row>
    <row r="20" spans="2:8" ht="14.45" customHeight="1">
      <c r="B20" s="453" t="s">
        <v>580</v>
      </c>
      <c r="C20" s="446"/>
      <c r="D20" s="8" t="s">
        <v>430</v>
      </c>
      <c r="E20" s="32">
        <v>0.01</v>
      </c>
      <c r="F20" s="10">
        <f>G17+G18+G19</f>
        <v>180030</v>
      </c>
      <c r="G20" s="24">
        <f>E20*F20</f>
        <v>1800.3</v>
      </c>
    </row>
    <row r="21" spans="2:8" ht="14.25" customHeight="1">
      <c r="B21" s="439" t="s">
        <v>363</v>
      </c>
      <c r="C21" s="440"/>
      <c r="D21" s="440"/>
      <c r="E21" s="440"/>
      <c r="F21" s="450"/>
      <c r="G21" s="24">
        <f>G17+G18+G19+G20</f>
        <v>181830.3</v>
      </c>
    </row>
    <row r="22" spans="2:8" ht="14.45" customHeight="1">
      <c r="B22" s="431" t="s">
        <v>370</v>
      </c>
      <c r="C22" s="432"/>
      <c r="D22" s="432"/>
      <c r="E22" s="432"/>
      <c r="F22" s="451"/>
      <c r="G22" s="452"/>
    </row>
    <row r="23" spans="2:8" ht="14.25" customHeight="1">
      <c r="B23" s="442" t="s">
        <v>356</v>
      </c>
      <c r="C23" s="443"/>
      <c r="D23" s="5" t="s">
        <v>357</v>
      </c>
      <c r="E23" s="5" t="s">
        <v>358</v>
      </c>
      <c r="F23" s="5" t="s">
        <v>359</v>
      </c>
      <c r="G23" s="6" t="s">
        <v>360</v>
      </c>
    </row>
    <row r="24" spans="2:8" ht="14.25" customHeight="1">
      <c r="B24" s="453" t="s">
        <v>581</v>
      </c>
      <c r="C24" s="446"/>
      <c r="D24" s="8" t="s">
        <v>372</v>
      </c>
      <c r="E24" s="13">
        <v>0.45</v>
      </c>
      <c r="F24" s="10">
        <v>7000</v>
      </c>
      <c r="G24" s="24">
        <f t="shared" ref="G24" si="0">E24*F24</f>
        <v>3150</v>
      </c>
      <c r="H24" s="25"/>
    </row>
    <row r="25" spans="2:8" ht="14.45" customHeight="1">
      <c r="B25" s="445" t="s">
        <v>642</v>
      </c>
      <c r="C25" s="446"/>
      <c r="D25" s="8" t="s">
        <v>583</v>
      </c>
      <c r="E25" s="13">
        <v>0.8</v>
      </c>
      <c r="F25" s="10">
        <v>7000</v>
      </c>
      <c r="G25" s="24">
        <f>E25*F25</f>
        <v>5600</v>
      </c>
    </row>
    <row r="26" spans="2:8" ht="19.5" customHeight="1">
      <c r="B26" s="453" t="s">
        <v>584</v>
      </c>
      <c r="C26" s="446"/>
      <c r="D26" s="8" t="s">
        <v>372</v>
      </c>
      <c r="E26" s="13">
        <v>0.2</v>
      </c>
      <c r="F26" s="10">
        <v>7000</v>
      </c>
      <c r="G26" s="24">
        <f>E26*F26</f>
        <v>1400</v>
      </c>
    </row>
    <row r="27" spans="2:8" ht="15.2" customHeight="1">
      <c r="B27" s="439" t="s">
        <v>363</v>
      </c>
      <c r="C27" s="440"/>
      <c r="D27" s="440"/>
      <c r="E27" s="440"/>
      <c r="F27" s="441"/>
      <c r="G27" s="70">
        <f>G24+G25+G26</f>
        <v>10150</v>
      </c>
    </row>
    <row r="28" spans="2:8">
      <c r="B28" s="431" t="s">
        <v>373</v>
      </c>
      <c r="C28" s="432"/>
      <c r="D28" s="432"/>
      <c r="E28" s="432"/>
      <c r="F28" s="432"/>
      <c r="G28" s="433"/>
    </row>
    <row r="29" spans="2:8">
      <c r="B29" s="442" t="s">
        <v>374</v>
      </c>
      <c r="C29" s="443"/>
      <c r="D29" s="442" t="s">
        <v>398</v>
      </c>
      <c r="E29" s="443"/>
      <c r="F29" s="5" t="s">
        <v>376</v>
      </c>
      <c r="G29" s="6" t="s">
        <v>377</v>
      </c>
    </row>
    <row r="30" spans="2:8">
      <c r="B30" s="453" t="s">
        <v>585</v>
      </c>
      <c r="C30" s="446"/>
      <c r="D30" s="447">
        <v>250000</v>
      </c>
      <c r="E30" s="448"/>
      <c r="F30" s="13">
        <v>0.1</v>
      </c>
      <c r="G30" s="24">
        <f>D30*F30</f>
        <v>25000</v>
      </c>
    </row>
    <row r="31" spans="2:8" ht="13.5" customHeight="1">
      <c r="B31" s="439" t="s">
        <v>379</v>
      </c>
      <c r="C31" s="440"/>
      <c r="D31" s="440"/>
      <c r="E31" s="440"/>
      <c r="F31" s="441"/>
      <c r="G31" s="24">
        <f>G30</f>
        <v>25000</v>
      </c>
    </row>
    <row r="32" spans="2:8" ht="13.5" customHeight="1">
      <c r="B32" s="484" t="s">
        <v>380</v>
      </c>
      <c r="C32" s="485"/>
      <c r="D32" s="485"/>
      <c r="E32" s="485"/>
      <c r="F32" s="486"/>
      <c r="G32" s="27">
        <f>G14+G21+G27+G31</f>
        <v>217730.3</v>
      </c>
    </row>
    <row r="33" spans="2:7" ht="13.5" customHeight="1">
      <c r="B33" s="431" t="s">
        <v>381</v>
      </c>
      <c r="C33" s="432"/>
      <c r="D33" s="432"/>
      <c r="E33" s="432"/>
      <c r="F33" s="432"/>
      <c r="G33" s="433"/>
    </row>
    <row r="34" spans="2:7" ht="13.5" customHeight="1">
      <c r="B34" s="434"/>
      <c r="C34" s="435"/>
      <c r="D34" s="435"/>
      <c r="E34" s="435"/>
      <c r="F34" s="435"/>
      <c r="G34" s="436"/>
    </row>
    <row r="35" spans="2:7">
      <c r="B35" s="431" t="s">
        <v>382</v>
      </c>
      <c r="C35" s="432"/>
      <c r="D35" s="432"/>
      <c r="E35" s="432"/>
      <c r="F35" s="432"/>
      <c r="G35" s="433"/>
    </row>
    <row r="36" spans="2:7" ht="13.5" thickBot="1">
      <c r="B36" s="434"/>
      <c r="C36" s="435"/>
      <c r="D36" s="435"/>
      <c r="E36" s="435"/>
      <c r="F36" s="435"/>
      <c r="G36" s="436"/>
    </row>
    <row r="37" spans="2:7" ht="13.5" thickBot="1">
      <c r="B37" s="412"/>
      <c r="C37" s="413"/>
      <c r="D37" s="414"/>
      <c r="E37" s="415"/>
      <c r="F37" s="416"/>
      <c r="G37" s="417"/>
    </row>
    <row r="38" spans="2:7" ht="13.5" thickBot="1">
      <c r="B38" s="424" t="s">
        <v>383</v>
      </c>
      <c r="C38" s="425"/>
      <c r="D38" s="425"/>
      <c r="E38" s="418"/>
      <c r="F38" s="419"/>
      <c r="G38" s="420"/>
    </row>
    <row r="39" spans="2:7" ht="13.5" thickBot="1">
      <c r="B39" s="426" t="s">
        <v>384</v>
      </c>
      <c r="C39" s="427"/>
      <c r="D39" s="427"/>
      <c r="E39" s="418"/>
      <c r="F39" s="419"/>
      <c r="G39" s="420"/>
    </row>
    <row r="40" spans="2:7" ht="13.5" thickBot="1">
      <c r="B40" s="55"/>
      <c r="C40" s="55"/>
      <c r="D40" s="55"/>
      <c r="E40" s="421"/>
      <c r="F40" s="422"/>
      <c r="G40" s="423"/>
    </row>
  </sheetData>
  <mergeCells count="45">
    <mergeCell ref="B28:G28"/>
    <mergeCell ref="B29:C29"/>
    <mergeCell ref="D29:E29"/>
    <mergeCell ref="B2:F2"/>
    <mergeCell ref="G2:G5"/>
    <mergeCell ref="B3:F3"/>
    <mergeCell ref="B4:F4"/>
    <mergeCell ref="B11:G11"/>
    <mergeCell ref="B6:G6"/>
    <mergeCell ref="B7:E7"/>
    <mergeCell ref="F7:G7"/>
    <mergeCell ref="B8:D8"/>
    <mergeCell ref="F8:G8"/>
    <mergeCell ref="B9:D9"/>
    <mergeCell ref="F9:G9"/>
    <mergeCell ref="C10:D10"/>
    <mergeCell ref="B18:C18"/>
    <mergeCell ref="B19:C19"/>
    <mergeCell ref="B20:C20"/>
    <mergeCell ref="B21:F21"/>
    <mergeCell ref="B22:G22"/>
    <mergeCell ref="B30:C30"/>
    <mergeCell ref="D30:E30"/>
    <mergeCell ref="B5:F5"/>
    <mergeCell ref="B32:F32"/>
    <mergeCell ref="B24:C24"/>
    <mergeCell ref="B25:C25"/>
    <mergeCell ref="B26:C26"/>
    <mergeCell ref="B27:F27"/>
    <mergeCell ref="B31:F31"/>
    <mergeCell ref="B23:C23"/>
    <mergeCell ref="B12:C12"/>
    <mergeCell ref="B13:C13"/>
    <mergeCell ref="B14:F14"/>
    <mergeCell ref="B15:G15"/>
    <mergeCell ref="B16:C16"/>
    <mergeCell ref="B17:C17"/>
    <mergeCell ref="B33:G33"/>
    <mergeCell ref="B34:G34"/>
    <mergeCell ref="B35:G35"/>
    <mergeCell ref="B36:G36"/>
    <mergeCell ref="B37:D37"/>
    <mergeCell ref="E37:G40"/>
    <mergeCell ref="B38:D38"/>
    <mergeCell ref="B39:D39"/>
  </mergeCells>
  <pageMargins left="0.7" right="0.7" top="0.75" bottom="0.75" header="0.3" footer="0.3"/>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5">
    <tabColor rgb="FFFFFF00"/>
  </sheetPr>
  <dimension ref="B1:G38"/>
  <sheetViews>
    <sheetView topLeftCell="A22"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13.5" thickBot="1"/>
    <row r="2" spans="2:7" ht="18.75" customHeight="1" thickBot="1">
      <c r="B2" s="373" t="s">
        <v>108</v>
      </c>
      <c r="C2" s="374"/>
      <c r="D2" s="374"/>
      <c r="E2" s="374"/>
      <c r="F2" s="375"/>
      <c r="G2" s="409"/>
    </row>
    <row r="3" spans="2:7" ht="14.45" customHeight="1" thickBot="1">
      <c r="B3" s="373" t="s">
        <v>109</v>
      </c>
      <c r="C3" s="374"/>
      <c r="D3" s="374"/>
      <c r="E3" s="374"/>
      <c r="F3" s="375"/>
      <c r="G3" s="410"/>
    </row>
    <row r="4" spans="2:7" ht="14.25" customHeight="1" thickBot="1">
      <c r="B4" s="373" t="s">
        <v>342</v>
      </c>
      <c r="C4" s="374"/>
      <c r="D4" s="374"/>
      <c r="E4" s="374"/>
      <c r="F4" s="375"/>
      <c r="G4" s="410"/>
    </row>
    <row r="5" spans="2:7" ht="30.75" customHeight="1" thickBot="1">
      <c r="B5" s="428" t="s">
        <v>343</v>
      </c>
      <c r="C5" s="429"/>
      <c r="D5" s="429"/>
      <c r="E5" s="429"/>
      <c r="F5" s="430"/>
      <c r="G5" s="411"/>
    </row>
    <row r="6" spans="2:7" ht="15.75" customHeight="1">
      <c r="B6" s="457" t="s">
        <v>344</v>
      </c>
      <c r="C6" s="458"/>
      <c r="D6" s="458"/>
      <c r="E6" s="458"/>
      <c r="F6" s="458"/>
      <c r="G6" s="459"/>
    </row>
    <row r="7" spans="2:7" ht="14.25" customHeight="1">
      <c r="B7" s="457" t="s">
        <v>345</v>
      </c>
      <c r="C7" s="458"/>
      <c r="D7" s="458"/>
      <c r="E7" s="459"/>
      <c r="F7" s="457" t="s">
        <v>295</v>
      </c>
      <c r="G7" s="459"/>
    </row>
    <row r="8" spans="2:7" ht="14.45" customHeight="1">
      <c r="B8" s="460" t="s">
        <v>346</v>
      </c>
      <c r="C8" s="461"/>
      <c r="D8" s="462"/>
      <c r="E8" s="1" t="s">
        <v>347</v>
      </c>
      <c r="F8" s="460" t="s">
        <v>348</v>
      </c>
      <c r="G8" s="462"/>
    </row>
    <row r="9" spans="2:7" ht="14.45" customHeight="1">
      <c r="B9" s="463" t="s">
        <v>296</v>
      </c>
      <c r="C9" s="464"/>
      <c r="D9" s="465"/>
      <c r="E9" s="19" t="s">
        <v>347</v>
      </c>
      <c r="F9" s="575">
        <v>1</v>
      </c>
      <c r="G9" s="576"/>
    </row>
    <row r="10" spans="2:7" ht="14.45" customHeight="1">
      <c r="B10" s="3" t="s">
        <v>350</v>
      </c>
      <c r="C10" s="468" t="s">
        <v>351</v>
      </c>
      <c r="D10" s="469"/>
      <c r="E10" s="3" t="s">
        <v>352</v>
      </c>
      <c r="F10" s="3" t="s">
        <v>353</v>
      </c>
      <c r="G10" s="4" t="s">
        <v>354</v>
      </c>
    </row>
    <row r="11" spans="2:7" ht="14.25" customHeight="1">
      <c r="B11" s="431" t="s">
        <v>355</v>
      </c>
      <c r="C11" s="432"/>
      <c r="D11" s="432"/>
      <c r="E11" s="432"/>
      <c r="F11" s="432"/>
      <c r="G11" s="433"/>
    </row>
    <row r="12" spans="2:7" ht="14.25" customHeight="1">
      <c r="B12" s="442" t="s">
        <v>356</v>
      </c>
      <c r="C12" s="443"/>
      <c r="D12" s="5" t="s">
        <v>357</v>
      </c>
      <c r="E12" s="5" t="s">
        <v>358</v>
      </c>
      <c r="F12" s="5" t="s">
        <v>359</v>
      </c>
      <c r="G12" s="6" t="s">
        <v>360</v>
      </c>
    </row>
    <row r="13" spans="2:7" ht="14.25" customHeight="1">
      <c r="B13" s="445" t="s">
        <v>402</v>
      </c>
      <c r="C13" s="446"/>
      <c r="D13" s="8" t="s">
        <v>362</v>
      </c>
      <c r="E13" s="9">
        <v>0.03</v>
      </c>
      <c r="F13" s="10">
        <f>G29</f>
        <v>150000</v>
      </c>
      <c r="G13" s="24">
        <f>E13*F13</f>
        <v>4500</v>
      </c>
    </row>
    <row r="14" spans="2:7" ht="14.25" customHeight="1">
      <c r="B14" s="439" t="s">
        <v>363</v>
      </c>
      <c r="C14" s="440"/>
      <c r="D14" s="440"/>
      <c r="E14" s="440"/>
      <c r="F14" s="441"/>
      <c r="G14" s="24">
        <f>G13</f>
        <v>4500</v>
      </c>
    </row>
    <row r="15" spans="2:7" ht="14.25" customHeight="1">
      <c r="B15" s="431" t="s">
        <v>364</v>
      </c>
      <c r="C15" s="432"/>
      <c r="D15" s="432"/>
      <c r="E15" s="432"/>
      <c r="F15" s="432"/>
      <c r="G15" s="433"/>
    </row>
    <row r="16" spans="2:7" ht="27.2" customHeight="1">
      <c r="B16" s="442" t="s">
        <v>356</v>
      </c>
      <c r="C16" s="443"/>
      <c r="D16" s="5" t="s">
        <v>357</v>
      </c>
      <c r="E16" s="5" t="s">
        <v>365</v>
      </c>
      <c r="F16" s="5" t="s">
        <v>359</v>
      </c>
      <c r="G16" s="6" t="s">
        <v>360</v>
      </c>
    </row>
    <row r="17" spans="2:7" ht="14.45" customHeight="1">
      <c r="B17" s="453" t="s">
        <v>644</v>
      </c>
      <c r="C17" s="446"/>
      <c r="D17" s="8" t="s">
        <v>430</v>
      </c>
      <c r="E17" s="13">
        <v>1</v>
      </c>
      <c r="F17" s="10">
        <v>458000</v>
      </c>
      <c r="G17" s="24">
        <f>E17*F17</f>
        <v>458000</v>
      </c>
    </row>
    <row r="18" spans="2:7" ht="14.45" customHeight="1">
      <c r="B18" s="453" t="s">
        <v>645</v>
      </c>
      <c r="C18" s="446"/>
      <c r="D18" s="8" t="s">
        <v>430</v>
      </c>
      <c r="E18" s="13">
        <v>12</v>
      </c>
      <c r="F18" s="14">
        <v>25000</v>
      </c>
      <c r="G18" s="24">
        <f t="shared" ref="G18:G19" si="0">E18*F18</f>
        <v>300000</v>
      </c>
    </row>
    <row r="19" spans="2:7" ht="14.25" customHeight="1">
      <c r="B19" s="479" t="s">
        <v>646</v>
      </c>
      <c r="C19" s="481"/>
      <c r="D19" s="8" t="s">
        <v>430</v>
      </c>
      <c r="E19" s="13">
        <v>1</v>
      </c>
      <c r="F19" s="14">
        <v>10000</v>
      </c>
      <c r="G19" s="24">
        <f t="shared" si="0"/>
        <v>10000</v>
      </c>
    </row>
    <row r="20" spans="2:7" ht="14.45" customHeight="1">
      <c r="B20" s="439" t="s">
        <v>363</v>
      </c>
      <c r="C20" s="440"/>
      <c r="D20" s="440"/>
      <c r="E20" s="440"/>
      <c r="F20" s="450"/>
      <c r="G20" s="24">
        <f>G17+G18+G19</f>
        <v>768000</v>
      </c>
    </row>
    <row r="21" spans="2:7" ht="14.45" customHeight="1">
      <c r="B21" s="431" t="s">
        <v>370</v>
      </c>
      <c r="C21" s="432"/>
      <c r="D21" s="432"/>
      <c r="E21" s="432"/>
      <c r="F21" s="432"/>
      <c r="G21" s="433"/>
    </row>
    <row r="22" spans="2:7" ht="14.25" customHeight="1">
      <c r="B22" s="442" t="s">
        <v>356</v>
      </c>
      <c r="C22" s="443"/>
      <c r="D22" s="5" t="s">
        <v>357</v>
      </c>
      <c r="E22" s="5" t="s">
        <v>358</v>
      </c>
      <c r="F22" s="5" t="s">
        <v>359</v>
      </c>
      <c r="G22" s="6" t="s">
        <v>360</v>
      </c>
    </row>
    <row r="23" spans="2:7" ht="14.25" customHeight="1">
      <c r="B23" s="445" t="s">
        <v>647</v>
      </c>
      <c r="C23" s="446"/>
      <c r="D23" s="8" t="s">
        <v>583</v>
      </c>
      <c r="E23" s="13">
        <v>4</v>
      </c>
      <c r="F23" s="10">
        <v>7000</v>
      </c>
      <c r="G23" s="24">
        <f>E23*F23</f>
        <v>28000</v>
      </c>
    </row>
    <row r="24" spans="2:7" ht="14.45" customHeight="1">
      <c r="B24" s="434"/>
      <c r="C24" s="436"/>
      <c r="D24" s="12"/>
      <c r="E24" s="12"/>
      <c r="F24" s="12"/>
      <c r="G24" s="62" t="s">
        <v>416</v>
      </c>
    </row>
    <row r="25" spans="2:7" ht="14.25" customHeight="1">
      <c r="B25" s="439" t="s">
        <v>363</v>
      </c>
      <c r="C25" s="440"/>
      <c r="D25" s="440"/>
      <c r="E25" s="440"/>
      <c r="F25" s="441"/>
      <c r="G25" s="24">
        <f>G23</f>
        <v>28000</v>
      </c>
    </row>
    <row r="26" spans="2:7" ht="14.45" customHeight="1">
      <c r="B26" s="431" t="s">
        <v>373</v>
      </c>
      <c r="C26" s="432"/>
      <c r="D26" s="432"/>
      <c r="E26" s="432"/>
      <c r="F26" s="432"/>
      <c r="G26" s="433"/>
    </row>
    <row r="27" spans="2:7" ht="14.25" customHeight="1">
      <c r="B27" s="442" t="s">
        <v>374</v>
      </c>
      <c r="C27" s="443"/>
      <c r="D27" s="442" t="s">
        <v>398</v>
      </c>
      <c r="E27" s="443"/>
      <c r="F27" s="5" t="s">
        <v>376</v>
      </c>
      <c r="G27" s="6" t="s">
        <v>377</v>
      </c>
    </row>
    <row r="28" spans="2:7" ht="14.45" customHeight="1">
      <c r="B28" s="453" t="s">
        <v>585</v>
      </c>
      <c r="C28" s="446"/>
      <c r="D28" s="447">
        <v>200000</v>
      </c>
      <c r="E28" s="448"/>
      <c r="F28" s="13">
        <v>0.75</v>
      </c>
      <c r="G28" s="24">
        <v>150000</v>
      </c>
    </row>
    <row r="29" spans="2:7" ht="14.45" customHeight="1">
      <c r="B29" s="439" t="s">
        <v>168</v>
      </c>
      <c r="C29" s="440"/>
      <c r="D29" s="440"/>
      <c r="E29" s="440"/>
      <c r="F29" s="441"/>
      <c r="G29" s="24">
        <f>G28</f>
        <v>150000</v>
      </c>
    </row>
    <row r="30" spans="2:7" ht="61.7" customHeight="1">
      <c r="B30" s="484" t="s">
        <v>380</v>
      </c>
      <c r="C30" s="485"/>
      <c r="D30" s="485"/>
      <c r="E30" s="485"/>
      <c r="F30" s="486"/>
      <c r="G30" s="27">
        <f>G14+G20+G25+G29</f>
        <v>950500</v>
      </c>
    </row>
    <row r="31" spans="2:7" ht="13.5" customHeight="1">
      <c r="B31" s="431" t="s">
        <v>381</v>
      </c>
      <c r="C31" s="432"/>
      <c r="D31" s="432"/>
      <c r="E31" s="432"/>
      <c r="F31" s="432"/>
      <c r="G31" s="433"/>
    </row>
    <row r="32" spans="2:7" ht="13.5" customHeight="1">
      <c r="B32" s="434"/>
      <c r="C32" s="435"/>
      <c r="D32" s="435"/>
      <c r="E32" s="435"/>
      <c r="F32" s="435"/>
      <c r="G32" s="436"/>
    </row>
    <row r="33" spans="2:7" ht="13.5" customHeight="1">
      <c r="B33" s="431" t="s">
        <v>382</v>
      </c>
      <c r="C33" s="432"/>
      <c r="D33" s="432"/>
      <c r="E33" s="432"/>
      <c r="F33" s="432"/>
      <c r="G33" s="433"/>
    </row>
    <row r="34" spans="2:7" ht="13.5" customHeight="1" thickBot="1">
      <c r="B34" s="479"/>
      <c r="C34" s="480"/>
      <c r="D34" s="480"/>
      <c r="E34" s="480"/>
      <c r="F34" s="480"/>
      <c r="G34" s="481"/>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43">
    <mergeCell ref="B9:D9"/>
    <mergeCell ref="F9:G9"/>
    <mergeCell ref="C10:D10"/>
    <mergeCell ref="B11:G11"/>
    <mergeCell ref="B25:F25"/>
    <mergeCell ref="B12:C12"/>
    <mergeCell ref="B13:C13"/>
    <mergeCell ref="B14:F14"/>
    <mergeCell ref="B6:G6"/>
    <mergeCell ref="B7:E7"/>
    <mergeCell ref="F7:G7"/>
    <mergeCell ref="B8:D8"/>
    <mergeCell ref="F8:G8"/>
    <mergeCell ref="B27:C27"/>
    <mergeCell ref="D27:E27"/>
    <mergeCell ref="B28:C28"/>
    <mergeCell ref="D28:E28"/>
    <mergeCell ref="B15:G15"/>
    <mergeCell ref="B16:C16"/>
    <mergeCell ref="B17:C17"/>
    <mergeCell ref="B19:C19"/>
    <mergeCell ref="B23:C23"/>
    <mergeCell ref="B18:C18"/>
    <mergeCell ref="B24:C24"/>
    <mergeCell ref="B20:F20"/>
    <mergeCell ref="B21:G21"/>
    <mergeCell ref="B22:C22"/>
    <mergeCell ref="B26:G26"/>
    <mergeCell ref="B34:G34"/>
    <mergeCell ref="B35:D35"/>
    <mergeCell ref="E35:G38"/>
    <mergeCell ref="B36:D36"/>
    <mergeCell ref="B37:D37"/>
    <mergeCell ref="B29:F29"/>
    <mergeCell ref="B30:F30"/>
    <mergeCell ref="B31:G31"/>
    <mergeCell ref="B32:G32"/>
    <mergeCell ref="B33:G33"/>
    <mergeCell ref="B2:F2"/>
    <mergeCell ref="G2:G5"/>
    <mergeCell ref="B3:F3"/>
    <mergeCell ref="B4:F4"/>
    <mergeCell ref="B5:F5"/>
  </mergeCell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DB1E89-F34A-4BD4-BA29-5B32B02508AD}">
  <sheetPr codeName="Sheet46">
    <tabColor rgb="FFFFFF00"/>
  </sheetPr>
  <dimension ref="B1:G40"/>
  <sheetViews>
    <sheetView topLeftCell="A28"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21.75" customHeight="1" thickBot="1"/>
    <row r="2" spans="2:7" ht="14.25" customHeight="1" thickBot="1">
      <c r="B2" s="373" t="s">
        <v>108</v>
      </c>
      <c r="C2" s="374"/>
      <c r="D2" s="374"/>
      <c r="E2" s="374"/>
      <c r="F2" s="374"/>
      <c r="G2" s="470"/>
    </row>
    <row r="3" spans="2:7" ht="18" customHeight="1" thickBot="1">
      <c r="B3" s="373" t="s">
        <v>109</v>
      </c>
      <c r="C3" s="374"/>
      <c r="D3" s="374"/>
      <c r="E3" s="374"/>
      <c r="F3" s="374"/>
      <c r="G3" s="471"/>
    </row>
    <row r="4" spans="2:7" ht="16.5" customHeight="1" thickBot="1">
      <c r="B4" s="373" t="s">
        <v>342</v>
      </c>
      <c r="C4" s="374"/>
      <c r="D4" s="374"/>
      <c r="E4" s="374"/>
      <c r="F4" s="374"/>
      <c r="G4" s="471"/>
    </row>
    <row r="5" spans="2:7" ht="14.45" customHeight="1" thickBot="1">
      <c r="B5" s="48"/>
      <c r="C5" s="48"/>
      <c r="D5" s="48"/>
      <c r="E5" s="48"/>
      <c r="F5" s="48"/>
      <c r="G5" s="471"/>
    </row>
    <row r="6" spans="2:7" ht="29.25" customHeight="1" thickBot="1">
      <c r="B6" s="428" t="s">
        <v>343</v>
      </c>
      <c r="C6" s="429"/>
      <c r="D6" s="429"/>
      <c r="E6" s="429"/>
      <c r="F6" s="430"/>
      <c r="G6" s="472"/>
    </row>
    <row r="7" spans="2:7" ht="14.25" customHeight="1">
      <c r="B7" s="457" t="s">
        <v>344</v>
      </c>
      <c r="C7" s="458"/>
      <c r="D7" s="458"/>
      <c r="E7" s="458"/>
      <c r="F7" s="458"/>
      <c r="G7" s="459"/>
    </row>
    <row r="8" spans="2:7" ht="16.5" customHeight="1">
      <c r="B8" s="457" t="s">
        <v>345</v>
      </c>
      <c r="C8" s="458"/>
      <c r="D8" s="458"/>
      <c r="E8" s="459"/>
      <c r="F8" s="457" t="s">
        <v>297</v>
      </c>
      <c r="G8" s="459"/>
    </row>
    <row r="9" spans="2:7" ht="15.75" customHeight="1">
      <c r="B9" s="460" t="s">
        <v>346</v>
      </c>
      <c r="C9" s="461"/>
      <c r="D9" s="462"/>
      <c r="E9" s="1" t="s">
        <v>347</v>
      </c>
      <c r="F9" s="460" t="s">
        <v>348</v>
      </c>
      <c r="G9" s="462"/>
    </row>
    <row r="10" spans="2:7" ht="37.5" customHeight="1">
      <c r="B10" s="463" t="s">
        <v>298</v>
      </c>
      <c r="C10" s="464"/>
      <c r="D10" s="465"/>
      <c r="E10" s="19" t="s">
        <v>347</v>
      </c>
      <c r="F10" s="466">
        <v>1</v>
      </c>
      <c r="G10" s="467"/>
    </row>
    <row r="11" spans="2:7" ht="14.25" customHeight="1">
      <c r="B11" s="3" t="s">
        <v>350</v>
      </c>
      <c r="C11" s="468" t="s">
        <v>351</v>
      </c>
      <c r="D11" s="469"/>
      <c r="E11" s="3" t="s">
        <v>352</v>
      </c>
      <c r="F11" s="3" t="s">
        <v>353</v>
      </c>
      <c r="G11" s="4" t="s">
        <v>354</v>
      </c>
    </row>
    <row r="12" spans="2:7" ht="14.25" customHeight="1">
      <c r="B12" s="431" t="s">
        <v>355</v>
      </c>
      <c r="C12" s="432"/>
      <c r="D12" s="432"/>
      <c r="E12" s="432"/>
      <c r="F12" s="432"/>
      <c r="G12" s="433"/>
    </row>
    <row r="13" spans="2:7" ht="14.45" customHeight="1">
      <c r="B13" s="442" t="s">
        <v>356</v>
      </c>
      <c r="C13" s="443"/>
      <c r="D13" s="5" t="s">
        <v>357</v>
      </c>
      <c r="E13" s="5" t="s">
        <v>358</v>
      </c>
      <c r="F13" s="5" t="s">
        <v>359</v>
      </c>
      <c r="G13" s="6" t="s">
        <v>360</v>
      </c>
    </row>
    <row r="14" spans="2:7" ht="14.45" customHeight="1">
      <c r="B14" s="445" t="s">
        <v>361</v>
      </c>
      <c r="C14" s="446"/>
      <c r="D14" s="5"/>
      <c r="E14" s="9">
        <v>0.03</v>
      </c>
      <c r="F14" s="14">
        <f>G30</f>
        <v>25000</v>
      </c>
      <c r="G14" s="26">
        <f>E14*F14</f>
        <v>750</v>
      </c>
    </row>
    <row r="15" spans="2:7" ht="14.45" customHeight="1">
      <c r="B15" s="439" t="s">
        <v>363</v>
      </c>
      <c r="C15" s="440"/>
      <c r="D15" s="440"/>
      <c r="E15" s="440"/>
      <c r="F15" s="441"/>
      <c r="G15" s="24">
        <f>G14</f>
        <v>750</v>
      </c>
    </row>
    <row r="16" spans="2:7" ht="14.25" customHeight="1">
      <c r="B16" s="431" t="s">
        <v>364</v>
      </c>
      <c r="C16" s="432"/>
      <c r="D16" s="432"/>
      <c r="E16" s="432"/>
      <c r="F16" s="432"/>
      <c r="G16" s="433"/>
    </row>
    <row r="17" spans="2:7" ht="14.25" customHeight="1">
      <c r="B17" s="442" t="s">
        <v>356</v>
      </c>
      <c r="C17" s="443"/>
      <c r="D17" s="5" t="s">
        <v>357</v>
      </c>
      <c r="E17" s="5" t="s">
        <v>365</v>
      </c>
      <c r="F17" s="5" t="s">
        <v>359</v>
      </c>
      <c r="G17" s="6" t="s">
        <v>360</v>
      </c>
    </row>
    <row r="18" spans="2:7" ht="14.45" customHeight="1">
      <c r="B18" s="453" t="s">
        <v>648</v>
      </c>
      <c r="C18" s="446"/>
      <c r="D18" s="8" t="s">
        <v>430</v>
      </c>
      <c r="E18" s="13">
        <v>1</v>
      </c>
      <c r="F18" s="10">
        <v>22900</v>
      </c>
      <c r="G18" s="24">
        <f>E18*F18</f>
        <v>22900</v>
      </c>
    </row>
    <row r="19" spans="2:7" ht="14.45" customHeight="1">
      <c r="B19" s="453" t="s">
        <v>649</v>
      </c>
      <c r="C19" s="446"/>
      <c r="D19" s="8" t="s">
        <v>430</v>
      </c>
      <c r="E19" s="13">
        <v>2</v>
      </c>
      <c r="F19" s="10">
        <v>15000</v>
      </c>
      <c r="G19" s="24">
        <f>E19*F19</f>
        <v>30000</v>
      </c>
    </row>
    <row r="20" spans="2:7" ht="14.45" customHeight="1">
      <c r="B20" s="453" t="s">
        <v>650</v>
      </c>
      <c r="C20" s="446"/>
      <c r="D20" s="8" t="s">
        <v>430</v>
      </c>
      <c r="E20" s="13">
        <v>2</v>
      </c>
      <c r="F20" s="10">
        <v>15000</v>
      </c>
      <c r="G20" s="24">
        <f>E20*F20</f>
        <v>30000</v>
      </c>
    </row>
    <row r="21" spans="2:7" ht="14.45" customHeight="1">
      <c r="B21" s="439" t="s">
        <v>363</v>
      </c>
      <c r="C21" s="440"/>
      <c r="D21" s="440"/>
      <c r="E21" s="440"/>
      <c r="F21" s="441"/>
      <c r="G21" s="24">
        <f>G18+G19+G20</f>
        <v>82900</v>
      </c>
    </row>
    <row r="22" spans="2:7" ht="14.25" customHeight="1">
      <c r="B22" s="431" t="s">
        <v>370</v>
      </c>
      <c r="C22" s="432"/>
      <c r="D22" s="432"/>
      <c r="E22" s="432"/>
      <c r="F22" s="432"/>
      <c r="G22" s="433"/>
    </row>
    <row r="23" spans="2:7" ht="14.25" customHeight="1">
      <c r="B23" s="442" t="s">
        <v>356</v>
      </c>
      <c r="C23" s="443"/>
      <c r="D23" s="5" t="s">
        <v>357</v>
      </c>
      <c r="E23" s="5" t="s">
        <v>358</v>
      </c>
      <c r="F23" s="5" t="s">
        <v>359</v>
      </c>
      <c r="G23" s="6" t="s">
        <v>360</v>
      </c>
    </row>
    <row r="24" spans="2:7" ht="14.25" customHeight="1">
      <c r="B24" s="453" t="s">
        <v>651</v>
      </c>
      <c r="C24" s="446"/>
      <c r="D24" s="8" t="s">
        <v>583</v>
      </c>
      <c r="E24" s="13">
        <v>1</v>
      </c>
      <c r="F24" s="10">
        <v>7000</v>
      </c>
      <c r="G24" s="26">
        <f>E24*F24</f>
        <v>7000</v>
      </c>
    </row>
    <row r="25" spans="2:7" ht="14.25" customHeight="1">
      <c r="B25" s="434"/>
      <c r="C25" s="436"/>
      <c r="D25" s="12"/>
      <c r="E25" s="12"/>
      <c r="F25" s="12"/>
      <c r="G25" s="62" t="s">
        <v>416</v>
      </c>
    </row>
    <row r="26" spans="2:7" ht="14.25" customHeight="1">
      <c r="B26" s="439" t="s">
        <v>363</v>
      </c>
      <c r="C26" s="440"/>
      <c r="D26" s="440"/>
      <c r="E26" s="440"/>
      <c r="F26" s="441"/>
      <c r="G26" s="26">
        <f>G24</f>
        <v>7000</v>
      </c>
    </row>
    <row r="27" spans="2:7" ht="30" customHeight="1">
      <c r="B27" s="431" t="s">
        <v>373</v>
      </c>
      <c r="C27" s="432"/>
      <c r="D27" s="432"/>
      <c r="E27" s="432"/>
      <c r="F27" s="432"/>
      <c r="G27" s="433"/>
    </row>
    <row r="28" spans="2:7" ht="14.25" customHeight="1">
      <c r="B28" s="442" t="s">
        <v>374</v>
      </c>
      <c r="C28" s="443"/>
      <c r="D28" s="442" t="s">
        <v>398</v>
      </c>
      <c r="E28" s="443"/>
      <c r="F28" s="5" t="s">
        <v>376</v>
      </c>
      <c r="G28" s="6" t="s">
        <v>377</v>
      </c>
    </row>
    <row r="29" spans="2:7" ht="14.25" customHeight="1">
      <c r="B29" s="453" t="s">
        <v>652</v>
      </c>
      <c r="C29" s="446"/>
      <c r="D29" s="447">
        <v>250000</v>
      </c>
      <c r="E29" s="448"/>
      <c r="F29" s="13">
        <v>0.1</v>
      </c>
      <c r="G29" s="24">
        <f>D29*F29</f>
        <v>25000</v>
      </c>
    </row>
    <row r="30" spans="2:7" ht="18" customHeight="1">
      <c r="B30" s="439" t="s">
        <v>168</v>
      </c>
      <c r="C30" s="440"/>
      <c r="D30" s="440"/>
      <c r="E30" s="440"/>
      <c r="F30" s="441"/>
      <c r="G30" s="24">
        <f>G29</f>
        <v>25000</v>
      </c>
    </row>
    <row r="31" spans="2:7" ht="15.2" customHeight="1">
      <c r="B31" s="577" t="s">
        <v>380</v>
      </c>
      <c r="C31" s="578"/>
      <c r="D31" s="578"/>
      <c r="E31" s="578"/>
      <c r="F31" s="579"/>
      <c r="G31" s="27">
        <f>G15+G21+G26+G30</f>
        <v>115650</v>
      </c>
    </row>
    <row r="32" spans="2:7" ht="15.2" customHeight="1">
      <c r="B32" s="434"/>
      <c r="C32" s="435"/>
      <c r="D32" s="435"/>
      <c r="E32" s="435"/>
      <c r="F32" s="435"/>
      <c r="G32" s="436"/>
    </row>
    <row r="33" spans="2:7" ht="15.2" customHeight="1">
      <c r="B33" s="434"/>
      <c r="C33" s="435"/>
      <c r="D33" s="435"/>
      <c r="E33" s="435"/>
      <c r="F33" s="435"/>
      <c r="G33" s="436"/>
    </row>
    <row r="34" spans="2:7" ht="15.2" customHeight="1">
      <c r="B34" s="434"/>
      <c r="C34" s="435"/>
      <c r="D34" s="435"/>
      <c r="E34" s="435"/>
      <c r="F34" s="435"/>
      <c r="G34" s="436"/>
    </row>
    <row r="35" spans="2:7" ht="15.2" customHeight="1" thickBot="1">
      <c r="B35" s="479"/>
      <c r="C35" s="480"/>
      <c r="D35" s="480"/>
      <c r="E35" s="480"/>
      <c r="F35" s="480"/>
      <c r="G35" s="481"/>
    </row>
    <row r="36" spans="2:7" ht="15.2" customHeight="1" thickBot="1">
      <c r="B36" s="412"/>
      <c r="C36" s="413"/>
      <c r="D36" s="414"/>
      <c r="E36" s="415"/>
      <c r="F36" s="416"/>
      <c r="G36" s="417"/>
    </row>
    <row r="37" spans="2:7" ht="13.5" thickBot="1">
      <c r="B37" s="424" t="s">
        <v>383</v>
      </c>
      <c r="C37" s="425"/>
      <c r="D37" s="425"/>
      <c r="E37" s="418"/>
      <c r="F37" s="419"/>
      <c r="G37" s="420"/>
    </row>
    <row r="38" spans="2:7" ht="13.5" thickBot="1">
      <c r="B38" s="426" t="s">
        <v>384</v>
      </c>
      <c r="C38" s="427"/>
      <c r="D38" s="427"/>
      <c r="E38" s="418"/>
      <c r="F38" s="419"/>
      <c r="G38" s="420"/>
    </row>
    <row r="39" spans="2:7" ht="13.5" thickBot="1">
      <c r="B39" s="55"/>
      <c r="C39" s="55"/>
      <c r="D39" s="55"/>
      <c r="E39" s="421"/>
      <c r="F39" s="422"/>
      <c r="G39" s="423"/>
    </row>
    <row r="40" spans="2:7">
      <c r="B40" s="571"/>
      <c r="C40" s="571"/>
      <c r="D40" s="571"/>
      <c r="E40" s="571"/>
      <c r="F40" s="571"/>
      <c r="G40" s="571"/>
    </row>
  </sheetData>
  <mergeCells count="44">
    <mergeCell ref="B40:G40"/>
    <mergeCell ref="B31:F31"/>
    <mergeCell ref="B30:F30"/>
    <mergeCell ref="B16:G16"/>
    <mergeCell ref="B32:G32"/>
    <mergeCell ref="B33:G33"/>
    <mergeCell ref="B34:G34"/>
    <mergeCell ref="B35:G35"/>
    <mergeCell ref="B17:C17"/>
    <mergeCell ref="B21:F21"/>
    <mergeCell ref="B22:G22"/>
    <mergeCell ref="B28:C28"/>
    <mergeCell ref="B26:F26"/>
    <mergeCell ref="B27:G27"/>
    <mergeCell ref="D28:E28"/>
    <mergeCell ref="B36:D36"/>
    <mergeCell ref="E36:G39"/>
    <mergeCell ref="B37:D37"/>
    <mergeCell ref="B38:D38"/>
    <mergeCell ref="B20:C20"/>
    <mergeCell ref="B23:C23"/>
    <mergeCell ref="B24:C24"/>
    <mergeCell ref="B29:C29"/>
    <mergeCell ref="D29:E29"/>
    <mergeCell ref="B25:C25"/>
    <mergeCell ref="C11:D11"/>
    <mergeCell ref="B12:G12"/>
    <mergeCell ref="B13:C13"/>
    <mergeCell ref="B18:C18"/>
    <mergeCell ref="B19:C19"/>
    <mergeCell ref="B15:F15"/>
    <mergeCell ref="B14:C14"/>
    <mergeCell ref="B7:G7"/>
    <mergeCell ref="B2:F2"/>
    <mergeCell ref="G2:G6"/>
    <mergeCell ref="B3:F3"/>
    <mergeCell ref="B4:F4"/>
    <mergeCell ref="B6:F6"/>
    <mergeCell ref="B8:E8"/>
    <mergeCell ref="F8:G8"/>
    <mergeCell ref="B9:D9"/>
    <mergeCell ref="F9:G9"/>
    <mergeCell ref="B10:D10"/>
    <mergeCell ref="F10:G10"/>
  </mergeCells>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codeName="Sheet47">
    <tabColor rgb="FFFFFF00"/>
  </sheetPr>
  <dimension ref="B1:I46"/>
  <sheetViews>
    <sheetView topLeftCell="A28" workbookViewId="0">
      <selection activeCell="D78" sqref="D78"/>
    </sheetView>
  </sheetViews>
  <sheetFormatPr baseColWidth="10" defaultColWidth="9.33203125" defaultRowHeight="12.75"/>
  <cols>
    <col min="2" max="2" width="30.6640625" customWidth="1"/>
    <col min="3" max="3" width="23.33203125" customWidth="1"/>
    <col min="4" max="4" width="18.1640625" customWidth="1"/>
    <col min="5" max="5" width="17.33203125" customWidth="1"/>
    <col min="6" max="6" width="19.33203125" customWidth="1"/>
    <col min="7" max="7" width="24" customWidth="1"/>
    <col min="9" max="9" width="19.33203125" customWidth="1"/>
  </cols>
  <sheetData>
    <row r="1" spans="2:9" ht="27" customHeight="1" thickBot="1">
      <c r="B1" s="534"/>
      <c r="C1" s="535"/>
      <c r="D1" s="535"/>
      <c r="E1" s="535"/>
      <c r="F1" s="535"/>
      <c r="G1" s="536"/>
    </row>
    <row r="2" spans="2:9" ht="14.45" customHeight="1" thickBot="1">
      <c r="B2" s="373" t="s">
        <v>108</v>
      </c>
      <c r="C2" s="374"/>
      <c r="D2" s="374"/>
      <c r="E2" s="374"/>
      <c r="F2" s="375"/>
      <c r="G2" s="409"/>
    </row>
    <row r="3" spans="2:9" ht="14.45" customHeight="1" thickBot="1">
      <c r="B3" s="373" t="s">
        <v>109</v>
      </c>
      <c r="C3" s="374"/>
      <c r="D3" s="374"/>
      <c r="E3" s="374"/>
      <c r="F3" s="375"/>
      <c r="G3" s="410"/>
    </row>
    <row r="4" spans="2:9" ht="14.45" customHeight="1" thickBot="1">
      <c r="B4" s="373" t="s">
        <v>342</v>
      </c>
      <c r="C4" s="374"/>
      <c r="D4" s="374"/>
      <c r="E4" s="374"/>
      <c r="F4" s="375"/>
      <c r="G4" s="410"/>
    </row>
    <row r="5" spans="2:9" ht="47.85" customHeight="1" thickBot="1">
      <c r="B5" s="428" t="s">
        <v>343</v>
      </c>
      <c r="C5" s="429"/>
      <c r="D5" s="429"/>
      <c r="E5" s="429"/>
      <c r="F5" s="430"/>
      <c r="G5" s="411"/>
    </row>
    <row r="6" spans="2:9" ht="14.45" customHeight="1">
      <c r="B6" s="457" t="s">
        <v>344</v>
      </c>
      <c r="C6" s="458"/>
      <c r="D6" s="458"/>
      <c r="E6" s="458"/>
      <c r="F6" s="458"/>
      <c r="G6" s="459"/>
    </row>
    <row r="7" spans="2:9" ht="14.45" customHeight="1">
      <c r="B7" s="457" t="s">
        <v>345</v>
      </c>
      <c r="C7" s="458"/>
      <c r="D7" s="458"/>
      <c r="E7" s="459"/>
      <c r="F7" s="457" t="s">
        <v>299</v>
      </c>
      <c r="G7" s="459"/>
    </row>
    <row r="8" spans="2:9" ht="14.45" customHeight="1">
      <c r="B8" s="460" t="s">
        <v>346</v>
      </c>
      <c r="C8" s="461"/>
      <c r="D8" s="462"/>
      <c r="E8" s="1" t="s">
        <v>347</v>
      </c>
      <c r="F8" s="460" t="s">
        <v>348</v>
      </c>
      <c r="G8" s="462"/>
    </row>
    <row r="9" spans="2:9" ht="14.45" customHeight="1">
      <c r="B9" s="463" t="s">
        <v>653</v>
      </c>
      <c r="C9" s="464"/>
      <c r="D9" s="465"/>
      <c r="E9" s="19" t="s">
        <v>347</v>
      </c>
      <c r="F9" s="466">
        <v>1</v>
      </c>
      <c r="G9" s="467"/>
    </row>
    <row r="10" spans="2:9" ht="14.45" customHeight="1">
      <c r="B10" s="3" t="s">
        <v>350</v>
      </c>
      <c r="C10" s="565" t="s">
        <v>351</v>
      </c>
      <c r="D10" s="566"/>
      <c r="E10" s="3" t="s">
        <v>352</v>
      </c>
      <c r="F10" s="3" t="s">
        <v>353</v>
      </c>
      <c r="G10" s="3" t="s">
        <v>354</v>
      </c>
      <c r="H10" s="25"/>
    </row>
    <row r="11" spans="2:9" ht="14.45" customHeight="1">
      <c r="B11" s="431" t="s">
        <v>355</v>
      </c>
      <c r="C11" s="432"/>
      <c r="D11" s="432"/>
      <c r="E11" s="432"/>
      <c r="F11" s="432"/>
      <c r="G11" s="433"/>
    </row>
    <row r="12" spans="2:9" ht="14.45" customHeight="1">
      <c r="B12" s="442" t="s">
        <v>356</v>
      </c>
      <c r="C12" s="443"/>
      <c r="D12" s="5" t="s">
        <v>357</v>
      </c>
      <c r="E12" s="5" t="s">
        <v>358</v>
      </c>
      <c r="F12" s="5" t="s">
        <v>359</v>
      </c>
      <c r="G12" s="20" t="s">
        <v>360</v>
      </c>
    </row>
    <row r="13" spans="2:9" ht="21" customHeight="1">
      <c r="B13" s="445" t="s">
        <v>654</v>
      </c>
      <c r="C13" s="446"/>
      <c r="D13" s="8" t="s">
        <v>362</v>
      </c>
      <c r="E13" s="9">
        <v>0.03</v>
      </c>
      <c r="F13" s="10">
        <v>50000</v>
      </c>
      <c r="G13" s="14">
        <v>1500</v>
      </c>
    </row>
    <row r="14" spans="2:9" ht="14.25" customHeight="1">
      <c r="B14" s="439" t="s">
        <v>363</v>
      </c>
      <c r="C14" s="440"/>
      <c r="D14" s="440"/>
      <c r="E14" s="440"/>
      <c r="F14" s="441"/>
      <c r="G14" s="14">
        <v>6500</v>
      </c>
    </row>
    <row r="15" spans="2:9" ht="14.25" customHeight="1">
      <c r="B15" s="431" t="s">
        <v>364</v>
      </c>
      <c r="C15" s="432"/>
      <c r="D15" s="432"/>
      <c r="E15" s="432"/>
      <c r="F15" s="432"/>
      <c r="G15" s="433"/>
    </row>
    <row r="16" spans="2:9" ht="28.7" customHeight="1">
      <c r="B16" s="442" t="s">
        <v>356</v>
      </c>
      <c r="C16" s="443"/>
      <c r="D16" s="5" t="s">
        <v>357</v>
      </c>
      <c r="E16" s="5" t="s">
        <v>365</v>
      </c>
      <c r="F16" s="5" t="s">
        <v>359</v>
      </c>
      <c r="G16" s="20" t="s">
        <v>360</v>
      </c>
      <c r="H16" s="25"/>
      <c r="I16" s="84"/>
    </row>
    <row r="17" spans="2:8" ht="28.5" customHeight="1">
      <c r="B17" s="453" t="s">
        <v>655</v>
      </c>
      <c r="C17" s="446"/>
      <c r="D17" s="8" t="s">
        <v>430</v>
      </c>
      <c r="E17" s="13">
        <v>1</v>
      </c>
      <c r="F17" s="10">
        <v>120000</v>
      </c>
      <c r="G17" s="24">
        <f>E17*F17</f>
        <v>120000</v>
      </c>
    </row>
    <row r="18" spans="2:8" ht="14.45" customHeight="1">
      <c r="B18" s="453" t="s">
        <v>656</v>
      </c>
      <c r="C18" s="446"/>
      <c r="D18" s="8" t="s">
        <v>579</v>
      </c>
      <c r="E18" s="13">
        <v>3</v>
      </c>
      <c r="F18" s="10">
        <v>1300</v>
      </c>
      <c r="G18" s="24">
        <f t="shared" ref="G18:G22" si="0">E18*F18</f>
        <v>3900</v>
      </c>
    </row>
    <row r="19" spans="2:8" ht="14.45" customHeight="1">
      <c r="B19" s="453" t="s">
        <v>657</v>
      </c>
      <c r="C19" s="446"/>
      <c r="D19" s="8" t="s">
        <v>430</v>
      </c>
      <c r="E19" s="13">
        <v>1</v>
      </c>
      <c r="F19" s="10">
        <v>15000</v>
      </c>
      <c r="G19" s="24">
        <f t="shared" si="0"/>
        <v>15000</v>
      </c>
    </row>
    <row r="20" spans="2:8" ht="14.45" customHeight="1">
      <c r="B20" s="453" t="s">
        <v>658</v>
      </c>
      <c r="C20" s="446"/>
      <c r="D20" s="8" t="s">
        <v>430</v>
      </c>
      <c r="E20" s="13">
        <v>1</v>
      </c>
      <c r="F20" s="10">
        <v>15000</v>
      </c>
      <c r="G20" s="24">
        <f t="shared" si="0"/>
        <v>15000</v>
      </c>
    </row>
    <row r="21" spans="2:8" ht="14.45" customHeight="1">
      <c r="B21" s="453" t="s">
        <v>576</v>
      </c>
      <c r="C21" s="446"/>
      <c r="D21" s="8" t="s">
        <v>579</v>
      </c>
      <c r="E21" s="13">
        <v>3</v>
      </c>
      <c r="F21" s="10">
        <v>12000</v>
      </c>
      <c r="G21" s="24">
        <f t="shared" si="0"/>
        <v>36000</v>
      </c>
    </row>
    <row r="22" spans="2:8" ht="14.45" customHeight="1">
      <c r="B22" s="479" t="s">
        <v>590</v>
      </c>
      <c r="C22" s="481"/>
      <c r="D22" s="8" t="s">
        <v>430</v>
      </c>
      <c r="E22" s="13">
        <v>1</v>
      </c>
      <c r="F22" s="10">
        <v>1500</v>
      </c>
      <c r="G22" s="24">
        <f t="shared" si="0"/>
        <v>1500</v>
      </c>
    </row>
    <row r="23" spans="2:8" ht="14.45" customHeight="1">
      <c r="B23" s="439" t="s">
        <v>363</v>
      </c>
      <c r="C23" s="440"/>
      <c r="D23" s="440"/>
      <c r="E23" s="440"/>
      <c r="F23" s="441"/>
      <c r="G23" s="24">
        <v>223500</v>
      </c>
    </row>
    <row r="24" spans="2:8" ht="14.45" customHeight="1">
      <c r="B24" s="431" t="s">
        <v>370</v>
      </c>
      <c r="C24" s="432"/>
      <c r="D24" s="432"/>
      <c r="E24" s="432"/>
      <c r="F24" s="432"/>
      <c r="G24" s="433"/>
    </row>
    <row r="25" spans="2:8" ht="14.45" customHeight="1">
      <c r="B25" s="442" t="s">
        <v>356</v>
      </c>
      <c r="C25" s="443"/>
      <c r="D25" s="5" t="s">
        <v>357</v>
      </c>
      <c r="E25" s="5" t="s">
        <v>358</v>
      </c>
      <c r="F25" s="5" t="s">
        <v>359</v>
      </c>
      <c r="G25" s="20" t="s">
        <v>360</v>
      </c>
    </row>
    <row r="26" spans="2:8" ht="14.45" customHeight="1">
      <c r="B26" s="453" t="s">
        <v>655</v>
      </c>
      <c r="C26" s="446"/>
      <c r="D26" s="8" t="s">
        <v>602</v>
      </c>
      <c r="E26" s="13">
        <v>0.03</v>
      </c>
      <c r="F26" s="10">
        <v>7000</v>
      </c>
      <c r="G26" s="24">
        <f>E26*F26</f>
        <v>210</v>
      </c>
    </row>
    <row r="27" spans="2:8" ht="14.45" customHeight="1">
      <c r="B27" s="453" t="s">
        <v>656</v>
      </c>
      <c r="C27" s="446"/>
      <c r="D27" s="8" t="s">
        <v>602</v>
      </c>
      <c r="E27" s="13">
        <v>0.01</v>
      </c>
      <c r="F27" s="10">
        <v>7000</v>
      </c>
      <c r="G27" s="24">
        <f t="shared" ref="G27:G31" si="1">E27*F27</f>
        <v>70</v>
      </c>
    </row>
    <row r="28" spans="2:8" ht="14.45" customHeight="1">
      <c r="B28" s="453" t="s">
        <v>657</v>
      </c>
      <c r="C28" s="446"/>
      <c r="D28" s="8" t="s">
        <v>602</v>
      </c>
      <c r="E28" s="13">
        <v>0.01</v>
      </c>
      <c r="F28" s="10">
        <v>7000</v>
      </c>
      <c r="G28" s="24">
        <f t="shared" si="1"/>
        <v>70</v>
      </c>
    </row>
    <row r="29" spans="2:8" ht="14.45" customHeight="1">
      <c r="B29" s="453" t="s">
        <v>658</v>
      </c>
      <c r="C29" s="446"/>
      <c r="D29" s="8" t="s">
        <v>602</v>
      </c>
      <c r="E29" s="13">
        <v>0.01</v>
      </c>
      <c r="F29" s="10">
        <v>7000</v>
      </c>
      <c r="G29" s="24">
        <f t="shared" si="1"/>
        <v>70</v>
      </c>
    </row>
    <row r="30" spans="2:8" ht="14.45" customHeight="1">
      <c r="B30" s="453" t="s">
        <v>576</v>
      </c>
      <c r="C30" s="446"/>
      <c r="D30" s="8" t="s">
        <v>602</v>
      </c>
      <c r="E30" s="13">
        <v>0.02</v>
      </c>
      <c r="F30" s="10">
        <v>7000</v>
      </c>
      <c r="G30" s="24">
        <f t="shared" si="1"/>
        <v>140</v>
      </c>
      <c r="H30" s="25"/>
    </row>
    <row r="31" spans="2:8" ht="14.45" customHeight="1">
      <c r="B31" s="479" t="s">
        <v>590</v>
      </c>
      <c r="C31" s="481"/>
      <c r="D31" s="8" t="s">
        <v>602</v>
      </c>
      <c r="E31" s="13">
        <v>0.01</v>
      </c>
      <c r="F31" s="10">
        <v>7000</v>
      </c>
      <c r="G31" s="24">
        <f t="shared" si="1"/>
        <v>70</v>
      </c>
    </row>
    <row r="32" spans="2:8" ht="14.45" customHeight="1">
      <c r="B32" s="439" t="s">
        <v>363</v>
      </c>
      <c r="C32" s="440"/>
      <c r="D32" s="440"/>
      <c r="E32" s="440"/>
      <c r="F32" s="441"/>
      <c r="G32" s="68">
        <f>SUM(G26:G31)</f>
        <v>630</v>
      </c>
    </row>
    <row r="33" spans="2:7" ht="14.45" customHeight="1">
      <c r="B33" s="431" t="s">
        <v>373</v>
      </c>
      <c r="C33" s="432"/>
      <c r="D33" s="432"/>
      <c r="E33" s="432"/>
      <c r="F33" s="432"/>
      <c r="G33" s="433"/>
    </row>
    <row r="34" spans="2:7" ht="14.45" customHeight="1">
      <c r="B34" s="442" t="s">
        <v>659</v>
      </c>
      <c r="C34" s="443"/>
      <c r="D34" s="442" t="s">
        <v>398</v>
      </c>
      <c r="E34" s="443"/>
      <c r="F34" s="5" t="s">
        <v>376</v>
      </c>
      <c r="G34" s="20" t="s">
        <v>377</v>
      </c>
    </row>
    <row r="35" spans="2:7" ht="14.45" customHeight="1">
      <c r="B35" s="453" t="s">
        <v>585</v>
      </c>
      <c r="C35" s="446"/>
      <c r="D35" s="569">
        <v>250000</v>
      </c>
      <c r="E35" s="570"/>
      <c r="F35" s="13">
        <v>0.1</v>
      </c>
      <c r="G35" s="24">
        <f>D35*F35</f>
        <v>25000</v>
      </c>
    </row>
    <row r="36" spans="2:7" ht="14.45" customHeight="1">
      <c r="B36" s="434"/>
      <c r="C36" s="436"/>
      <c r="D36" s="434"/>
      <c r="E36" s="436"/>
      <c r="F36" s="12"/>
      <c r="G36" s="89"/>
    </row>
    <row r="37" spans="2:7" ht="61.7" customHeight="1">
      <c r="B37" s="439" t="s">
        <v>363</v>
      </c>
      <c r="C37" s="440"/>
      <c r="D37" s="440"/>
      <c r="E37" s="440"/>
      <c r="F37" s="441"/>
      <c r="G37" s="24">
        <f>G35</f>
        <v>25000</v>
      </c>
    </row>
    <row r="38" spans="2:7" ht="15.6" customHeight="1">
      <c r="B38" s="484" t="s">
        <v>380</v>
      </c>
      <c r="C38" s="485"/>
      <c r="D38" s="485"/>
      <c r="E38" s="485"/>
      <c r="F38" s="486"/>
      <c r="G38" s="27">
        <v>280000</v>
      </c>
    </row>
    <row r="39" spans="2:7">
      <c r="B39" s="431" t="s">
        <v>381</v>
      </c>
      <c r="C39" s="432"/>
      <c r="D39" s="432"/>
      <c r="E39" s="432"/>
      <c r="F39" s="432"/>
      <c r="G39" s="433"/>
    </row>
    <row r="40" spans="2:7">
      <c r="B40" s="434"/>
      <c r="C40" s="435"/>
      <c r="D40" s="435"/>
      <c r="E40" s="435"/>
      <c r="F40" s="435"/>
      <c r="G40" s="436"/>
    </row>
    <row r="41" spans="2:7">
      <c r="B41" s="431" t="s">
        <v>382</v>
      </c>
      <c r="C41" s="432"/>
      <c r="D41" s="432"/>
      <c r="E41" s="432"/>
      <c r="F41" s="432"/>
      <c r="G41" s="433"/>
    </row>
    <row r="42" spans="2:7" ht="13.5" thickBot="1">
      <c r="B42" s="479"/>
      <c r="C42" s="480"/>
      <c r="D42" s="480"/>
      <c r="E42" s="480"/>
      <c r="F42" s="480"/>
      <c r="G42" s="481"/>
    </row>
    <row r="43" spans="2:7" ht="13.5" thickBot="1">
      <c r="B43" s="412"/>
      <c r="C43" s="413"/>
      <c r="D43" s="414"/>
      <c r="E43" s="415"/>
      <c r="F43" s="416"/>
      <c r="G43" s="417"/>
    </row>
    <row r="44" spans="2:7" ht="13.5" thickBot="1">
      <c r="B44" s="424" t="s">
        <v>383</v>
      </c>
      <c r="C44" s="425"/>
      <c r="D44" s="425"/>
      <c r="E44" s="418"/>
      <c r="F44" s="419"/>
      <c r="G44" s="420"/>
    </row>
    <row r="45" spans="2:7" ht="13.5" thickBot="1">
      <c r="B45" s="426" t="s">
        <v>384</v>
      </c>
      <c r="C45" s="427"/>
      <c r="D45" s="427"/>
      <c r="E45" s="418"/>
      <c r="F45" s="419"/>
      <c r="G45" s="420"/>
    </row>
    <row r="46" spans="2:7" ht="13.5" thickBot="1">
      <c r="B46" s="55"/>
      <c r="C46" s="55"/>
      <c r="D46" s="55"/>
      <c r="E46" s="421"/>
      <c r="F46" s="422"/>
      <c r="G46" s="423"/>
    </row>
  </sheetData>
  <mergeCells count="53">
    <mergeCell ref="B6:G6"/>
    <mergeCell ref="B7:E7"/>
    <mergeCell ref="F7:G7"/>
    <mergeCell ref="B1:G1"/>
    <mergeCell ref="B2:F2"/>
    <mergeCell ref="G2:G5"/>
    <mergeCell ref="B3:F3"/>
    <mergeCell ref="B4:F4"/>
    <mergeCell ref="B5:F5"/>
    <mergeCell ref="B8:D8"/>
    <mergeCell ref="F8:G8"/>
    <mergeCell ref="B9:D9"/>
    <mergeCell ref="F9:G9"/>
    <mergeCell ref="C10:D10"/>
    <mergeCell ref="B11:G11"/>
    <mergeCell ref="B12:C12"/>
    <mergeCell ref="B13:C13"/>
    <mergeCell ref="B14:F14"/>
    <mergeCell ref="B15:G15"/>
    <mergeCell ref="B16:C16"/>
    <mergeCell ref="B17:C17"/>
    <mergeCell ref="B18:C18"/>
    <mergeCell ref="B19:C19"/>
    <mergeCell ref="B20:C20"/>
    <mergeCell ref="B21:C21"/>
    <mergeCell ref="B22:C22"/>
    <mergeCell ref="B23:F23"/>
    <mergeCell ref="B24:G24"/>
    <mergeCell ref="B25:C25"/>
    <mergeCell ref="B29:C29"/>
    <mergeCell ref="B31:C31"/>
    <mergeCell ref="B32:F32"/>
    <mergeCell ref="B26:C26"/>
    <mergeCell ref="B27:C27"/>
    <mergeCell ref="B28:C28"/>
    <mergeCell ref="B30:C30"/>
    <mergeCell ref="B33:G33"/>
    <mergeCell ref="B34:C34"/>
    <mergeCell ref="D34:E34"/>
    <mergeCell ref="B35:C35"/>
    <mergeCell ref="D35:E35"/>
    <mergeCell ref="B36:C36"/>
    <mergeCell ref="D36:E36"/>
    <mergeCell ref="B37:F37"/>
    <mergeCell ref="B38:F38"/>
    <mergeCell ref="B39:G39"/>
    <mergeCell ref="B40:G40"/>
    <mergeCell ref="B41:G41"/>
    <mergeCell ref="B42:G42"/>
    <mergeCell ref="B43:D43"/>
    <mergeCell ref="E43:G46"/>
    <mergeCell ref="B44:D44"/>
    <mergeCell ref="B45:D45"/>
  </mergeCell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7A00-000000000000}">
  <sheetPr codeName="Sheet48">
    <tabColor rgb="FFFFFF00"/>
  </sheetPr>
  <dimension ref="B1:H42"/>
  <sheetViews>
    <sheetView topLeftCell="A28"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36.75" customHeight="1" thickBot="1">
      <c r="B1" s="534"/>
      <c r="C1" s="535"/>
      <c r="D1" s="535"/>
      <c r="E1" s="535"/>
      <c r="F1" s="535"/>
      <c r="G1" s="536"/>
    </row>
    <row r="2" spans="2:8" ht="14.45" customHeight="1" thickBot="1">
      <c r="B2" s="373" t="s">
        <v>108</v>
      </c>
      <c r="C2" s="374"/>
      <c r="D2" s="374"/>
      <c r="E2" s="374"/>
      <c r="F2" s="375"/>
      <c r="G2" s="409"/>
    </row>
    <row r="3" spans="2:8" ht="14.25" customHeight="1" thickBot="1">
      <c r="B3" s="373" t="s">
        <v>109</v>
      </c>
      <c r="C3" s="374"/>
      <c r="D3" s="374"/>
      <c r="E3" s="374"/>
      <c r="F3" s="375"/>
      <c r="G3" s="410"/>
    </row>
    <row r="4" spans="2:8" ht="14.45" customHeight="1" thickBot="1">
      <c r="B4" s="373" t="s">
        <v>342</v>
      </c>
      <c r="C4" s="374"/>
      <c r="D4" s="374"/>
      <c r="E4" s="374"/>
      <c r="F4" s="375"/>
      <c r="G4" s="410"/>
    </row>
    <row r="5" spans="2:8" ht="28.7" customHeight="1" thickBot="1">
      <c r="B5" s="428" t="s">
        <v>343</v>
      </c>
      <c r="C5" s="429"/>
      <c r="D5" s="429"/>
      <c r="E5" s="429"/>
      <c r="F5" s="430"/>
      <c r="G5" s="411"/>
    </row>
    <row r="6" spans="2:8" ht="14.45" customHeight="1">
      <c r="B6" s="457" t="s">
        <v>344</v>
      </c>
      <c r="C6" s="458"/>
      <c r="D6" s="458"/>
      <c r="E6" s="458"/>
      <c r="F6" s="458"/>
      <c r="G6" s="459"/>
    </row>
    <row r="7" spans="2:8" ht="14.45" customHeight="1">
      <c r="B7" s="457" t="s">
        <v>345</v>
      </c>
      <c r="C7" s="458"/>
      <c r="D7" s="458"/>
      <c r="E7" s="459"/>
      <c r="F7" s="457" t="s">
        <v>301</v>
      </c>
      <c r="G7" s="459"/>
    </row>
    <row r="8" spans="2:8" ht="14.25" customHeight="1">
      <c r="B8" s="460" t="s">
        <v>346</v>
      </c>
      <c r="C8" s="461"/>
      <c r="D8" s="462"/>
      <c r="E8" s="1" t="s">
        <v>347</v>
      </c>
      <c r="F8" s="460" t="s">
        <v>348</v>
      </c>
      <c r="G8" s="462"/>
    </row>
    <row r="9" spans="2:8" ht="14.45" customHeight="1">
      <c r="B9" s="463" t="s">
        <v>660</v>
      </c>
      <c r="C9" s="464"/>
      <c r="D9" s="465"/>
      <c r="E9" s="19" t="s">
        <v>347</v>
      </c>
      <c r="F9" s="575">
        <v>1</v>
      </c>
      <c r="G9" s="576"/>
    </row>
    <row r="10" spans="2:8" ht="14.25" customHeight="1">
      <c r="B10" s="3" t="s">
        <v>350</v>
      </c>
      <c r="C10" s="468" t="s">
        <v>351</v>
      </c>
      <c r="D10" s="469"/>
      <c r="E10" s="3" t="s">
        <v>352</v>
      </c>
      <c r="F10" s="3" t="s">
        <v>353</v>
      </c>
      <c r="G10" s="4" t="s">
        <v>354</v>
      </c>
      <c r="H10" s="25"/>
    </row>
    <row r="11" spans="2:8" ht="14.2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361</v>
      </c>
      <c r="C13" s="446"/>
      <c r="D13" s="8" t="s">
        <v>362</v>
      </c>
      <c r="E13" s="9">
        <v>0.03</v>
      </c>
      <c r="F13" s="10">
        <f>G33</f>
        <v>25000</v>
      </c>
      <c r="G13" s="26">
        <f>E13*F13</f>
        <v>750</v>
      </c>
    </row>
    <row r="14" spans="2:8" ht="14.25" customHeight="1">
      <c r="B14" s="439" t="s">
        <v>363</v>
      </c>
      <c r="C14" s="440"/>
      <c r="D14" s="440"/>
      <c r="E14" s="440"/>
      <c r="F14" s="441"/>
      <c r="G14" s="26">
        <f>G13</f>
        <v>750</v>
      </c>
    </row>
    <row r="15" spans="2:8" ht="14.45" customHeight="1">
      <c r="B15" s="431" t="s">
        <v>364</v>
      </c>
      <c r="C15" s="432"/>
      <c r="D15" s="432"/>
      <c r="E15" s="432"/>
      <c r="F15" s="432"/>
      <c r="G15" s="433"/>
    </row>
    <row r="16" spans="2:8" ht="14.45" customHeight="1">
      <c r="B16" s="442" t="s">
        <v>356</v>
      </c>
      <c r="C16" s="443"/>
      <c r="D16" s="5" t="s">
        <v>357</v>
      </c>
      <c r="E16" s="5" t="s">
        <v>365</v>
      </c>
      <c r="F16" s="5" t="s">
        <v>359</v>
      </c>
      <c r="G16" s="6" t="s">
        <v>360</v>
      </c>
    </row>
    <row r="17" spans="2:8" ht="14.25" customHeight="1">
      <c r="B17" s="453" t="s">
        <v>661</v>
      </c>
      <c r="C17" s="446"/>
      <c r="D17" s="8" t="s">
        <v>430</v>
      </c>
      <c r="E17" s="13">
        <v>1</v>
      </c>
      <c r="F17" s="10">
        <v>8500</v>
      </c>
      <c r="G17" s="24">
        <f>E17*F17</f>
        <v>8500</v>
      </c>
    </row>
    <row r="18" spans="2:8" ht="14.45" customHeight="1">
      <c r="B18" s="453" t="s">
        <v>576</v>
      </c>
      <c r="C18" s="446"/>
      <c r="D18" s="28" t="s">
        <v>188</v>
      </c>
      <c r="E18" s="16">
        <v>9.9000000000000005E-2</v>
      </c>
      <c r="F18" s="10">
        <v>250000</v>
      </c>
      <c r="G18" s="24">
        <f t="shared" ref="G18:G20" si="0">E18*F18</f>
        <v>24750</v>
      </c>
    </row>
    <row r="19" spans="2:8" ht="14.45" customHeight="1">
      <c r="B19" s="445" t="s">
        <v>662</v>
      </c>
      <c r="C19" s="446"/>
      <c r="D19" s="8" t="s">
        <v>579</v>
      </c>
      <c r="E19" s="13">
        <v>3.3</v>
      </c>
      <c r="F19" s="10">
        <f>9600/6</f>
        <v>1600</v>
      </c>
      <c r="G19" s="24">
        <f t="shared" si="0"/>
        <v>5280</v>
      </c>
    </row>
    <row r="20" spans="2:8" ht="14.45" customHeight="1">
      <c r="B20" s="453" t="s">
        <v>580</v>
      </c>
      <c r="C20" s="446"/>
      <c r="D20" s="8" t="s">
        <v>430</v>
      </c>
      <c r="E20" s="32">
        <v>0.01</v>
      </c>
      <c r="F20" s="10">
        <f>G17+G18+G19</f>
        <v>38530</v>
      </c>
      <c r="G20" s="24">
        <f t="shared" si="0"/>
        <v>385.3</v>
      </c>
    </row>
    <row r="21" spans="2:8" ht="14.25" customHeight="1">
      <c r="B21" s="439" t="s">
        <v>363</v>
      </c>
      <c r="C21" s="440"/>
      <c r="D21" s="440"/>
      <c r="E21" s="440"/>
      <c r="F21" s="450"/>
      <c r="G21" s="24">
        <f>SUM(G17:G20)</f>
        <v>38915.300000000003</v>
      </c>
    </row>
    <row r="22" spans="2:8" ht="14.45" customHeight="1">
      <c r="B22" s="431" t="s">
        <v>370</v>
      </c>
      <c r="C22" s="432"/>
      <c r="D22" s="432"/>
      <c r="E22" s="432"/>
      <c r="F22" s="451"/>
      <c r="G22" s="452"/>
    </row>
    <row r="23" spans="2:8" ht="14.25" customHeight="1">
      <c r="B23" s="442" t="s">
        <v>356</v>
      </c>
      <c r="C23" s="443"/>
      <c r="D23" s="5" t="s">
        <v>357</v>
      </c>
      <c r="E23" s="5" t="s">
        <v>358</v>
      </c>
      <c r="F23" s="5" t="s">
        <v>359</v>
      </c>
      <c r="G23" s="6" t="s">
        <v>360</v>
      </c>
    </row>
    <row r="24" spans="2:8" ht="14.25" customHeight="1">
      <c r="B24" s="453" t="s">
        <v>661</v>
      </c>
      <c r="C24" s="446"/>
      <c r="D24" s="8" t="s">
        <v>602</v>
      </c>
      <c r="E24" s="13">
        <v>0.02</v>
      </c>
      <c r="F24" s="10">
        <v>7000</v>
      </c>
      <c r="G24" s="24">
        <f t="shared" ref="G24:G27" si="1">E24*F24</f>
        <v>140</v>
      </c>
    </row>
    <row r="25" spans="2:8" ht="14.45" customHeight="1">
      <c r="B25" s="453" t="s">
        <v>576</v>
      </c>
      <c r="C25" s="446"/>
      <c r="D25" s="8" t="s">
        <v>602</v>
      </c>
      <c r="E25" s="13">
        <v>0.03</v>
      </c>
      <c r="F25" s="10">
        <v>7000</v>
      </c>
      <c r="G25" s="24">
        <f t="shared" si="1"/>
        <v>210</v>
      </c>
    </row>
    <row r="26" spans="2:8" ht="14.25" customHeight="1">
      <c r="B26" s="445" t="s">
        <v>643</v>
      </c>
      <c r="C26" s="446"/>
      <c r="D26" s="8" t="s">
        <v>602</v>
      </c>
      <c r="E26" s="13">
        <v>0.01</v>
      </c>
      <c r="F26" s="10">
        <v>7000</v>
      </c>
      <c r="G26" s="24">
        <f t="shared" si="1"/>
        <v>70</v>
      </c>
    </row>
    <row r="27" spans="2:8" ht="14.45" customHeight="1">
      <c r="B27" s="453" t="s">
        <v>580</v>
      </c>
      <c r="C27" s="446"/>
      <c r="D27" s="8" t="s">
        <v>602</v>
      </c>
      <c r="E27" s="13">
        <v>0.01</v>
      </c>
      <c r="F27" s="10">
        <v>7000</v>
      </c>
      <c r="G27" s="24">
        <f t="shared" si="1"/>
        <v>70</v>
      </c>
      <c r="H27" s="25"/>
    </row>
    <row r="28" spans="2:8" ht="14.25" customHeight="1">
      <c r="B28" s="439" t="s">
        <v>363</v>
      </c>
      <c r="C28" s="440"/>
      <c r="D28" s="440"/>
      <c r="E28" s="440"/>
      <c r="F28" s="441"/>
      <c r="G28" s="68">
        <f>SUM(G24:G27)</f>
        <v>490</v>
      </c>
    </row>
    <row r="29" spans="2:8" ht="14.45" customHeight="1">
      <c r="B29" s="431" t="s">
        <v>373</v>
      </c>
      <c r="C29" s="432"/>
      <c r="D29" s="432"/>
      <c r="E29" s="432"/>
      <c r="F29" s="432"/>
      <c r="G29" s="433"/>
    </row>
    <row r="30" spans="2:8" ht="14.25" customHeight="1">
      <c r="B30" s="442" t="s">
        <v>374</v>
      </c>
      <c r="C30" s="443"/>
      <c r="D30" s="442" t="s">
        <v>398</v>
      </c>
      <c r="E30" s="443"/>
      <c r="F30" s="5" t="s">
        <v>376</v>
      </c>
      <c r="G30" s="6" t="s">
        <v>377</v>
      </c>
    </row>
    <row r="31" spans="2:8" ht="15.2" customHeight="1">
      <c r="B31" s="453" t="s">
        <v>585</v>
      </c>
      <c r="C31" s="446"/>
      <c r="D31" s="447">
        <v>250000</v>
      </c>
      <c r="E31" s="448"/>
      <c r="F31" s="13">
        <v>0.1</v>
      </c>
      <c r="G31" s="24">
        <f>D31*F31</f>
        <v>25000</v>
      </c>
    </row>
    <row r="32" spans="2:8">
      <c r="B32" s="434"/>
      <c r="C32" s="436"/>
      <c r="D32" s="434"/>
      <c r="E32" s="436"/>
      <c r="F32" s="12"/>
      <c r="G32" s="89"/>
    </row>
    <row r="33" spans="2:7">
      <c r="B33" s="439" t="s">
        <v>363</v>
      </c>
      <c r="C33" s="440"/>
      <c r="D33" s="440"/>
      <c r="E33" s="440"/>
      <c r="F33" s="441"/>
      <c r="G33" s="24">
        <f>G31</f>
        <v>25000</v>
      </c>
    </row>
    <row r="34" spans="2:7">
      <c r="B34" s="484" t="s">
        <v>380</v>
      </c>
      <c r="C34" s="485"/>
      <c r="D34" s="485"/>
      <c r="E34" s="485"/>
      <c r="F34" s="486"/>
      <c r="G34" s="90">
        <f>G14+G21+G28+G33</f>
        <v>65155.3</v>
      </c>
    </row>
    <row r="35" spans="2:7">
      <c r="B35" s="431" t="s">
        <v>381</v>
      </c>
      <c r="C35" s="432"/>
      <c r="D35" s="432"/>
      <c r="E35" s="432"/>
      <c r="F35" s="432"/>
      <c r="G35" s="433"/>
    </row>
    <row r="36" spans="2:7">
      <c r="B36" s="434"/>
      <c r="C36" s="435"/>
      <c r="D36" s="435"/>
      <c r="E36" s="435"/>
      <c r="F36" s="435"/>
      <c r="G36" s="436"/>
    </row>
    <row r="37" spans="2:7">
      <c r="B37" s="431" t="s">
        <v>382</v>
      </c>
      <c r="C37" s="432"/>
      <c r="D37" s="432"/>
      <c r="E37" s="432"/>
      <c r="F37" s="432"/>
      <c r="G37" s="433"/>
    </row>
    <row r="38" spans="2:7" ht="13.5" thickBot="1">
      <c r="B38" s="479"/>
      <c r="C38" s="480"/>
      <c r="D38" s="480"/>
      <c r="E38" s="480"/>
      <c r="F38" s="480"/>
      <c r="G38" s="481"/>
    </row>
    <row r="39" spans="2:7" ht="13.5" thickBot="1">
      <c r="B39" s="412"/>
      <c r="C39" s="413"/>
      <c r="D39" s="414"/>
      <c r="E39" s="415"/>
      <c r="F39" s="416"/>
      <c r="G39" s="417"/>
    </row>
    <row r="40" spans="2:7" ht="13.5" thickBot="1">
      <c r="B40" s="424" t="s">
        <v>383</v>
      </c>
      <c r="C40" s="425"/>
      <c r="D40" s="425"/>
      <c r="E40" s="418"/>
      <c r="F40" s="419"/>
      <c r="G40" s="420"/>
    </row>
    <row r="41" spans="2:7" ht="13.5" thickBot="1">
      <c r="B41" s="426" t="s">
        <v>384</v>
      </c>
      <c r="C41" s="427"/>
      <c r="D41" s="427"/>
      <c r="E41" s="418"/>
      <c r="F41" s="419"/>
      <c r="G41" s="420"/>
    </row>
    <row r="42" spans="2:7" ht="13.5" thickBot="1">
      <c r="B42" s="55"/>
      <c r="C42" s="55"/>
      <c r="D42" s="55"/>
      <c r="E42" s="421"/>
      <c r="F42" s="422"/>
      <c r="G42" s="423"/>
    </row>
  </sheetData>
  <mergeCells count="49">
    <mergeCell ref="B6:G6"/>
    <mergeCell ref="B1:G1"/>
    <mergeCell ref="B2:F2"/>
    <mergeCell ref="G2:G5"/>
    <mergeCell ref="B3:F3"/>
    <mergeCell ref="B4:F4"/>
    <mergeCell ref="B5:F5"/>
    <mergeCell ref="B7:E7"/>
    <mergeCell ref="F7:G7"/>
    <mergeCell ref="B8:D8"/>
    <mergeCell ref="F8:G8"/>
    <mergeCell ref="B9:D9"/>
    <mergeCell ref="F9:G9"/>
    <mergeCell ref="C10:D10"/>
    <mergeCell ref="B11:G11"/>
    <mergeCell ref="B12:C12"/>
    <mergeCell ref="B13:C13"/>
    <mergeCell ref="B14:F14"/>
    <mergeCell ref="B15:G15"/>
    <mergeCell ref="B16:C16"/>
    <mergeCell ref="B17:C17"/>
    <mergeCell ref="B18:C18"/>
    <mergeCell ref="B19:C19"/>
    <mergeCell ref="B20:C20"/>
    <mergeCell ref="B21:F21"/>
    <mergeCell ref="B22:G22"/>
    <mergeCell ref="B23:C23"/>
    <mergeCell ref="B26:C26"/>
    <mergeCell ref="B27:C27"/>
    <mergeCell ref="B24:C24"/>
    <mergeCell ref="B25:C25"/>
    <mergeCell ref="B28:F28"/>
    <mergeCell ref="B29:G29"/>
    <mergeCell ref="B33:F33"/>
    <mergeCell ref="B34:F34"/>
    <mergeCell ref="B35:G35"/>
    <mergeCell ref="B30:C30"/>
    <mergeCell ref="D30:E30"/>
    <mergeCell ref="B31:C31"/>
    <mergeCell ref="D31:E31"/>
    <mergeCell ref="B32:C32"/>
    <mergeCell ref="D32:E32"/>
    <mergeCell ref="B36:G36"/>
    <mergeCell ref="B37:G37"/>
    <mergeCell ref="B38:G38"/>
    <mergeCell ref="B39:D39"/>
    <mergeCell ref="E39:G42"/>
    <mergeCell ref="B40:D40"/>
    <mergeCell ref="B41:D41"/>
  </mergeCell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100-000000000000}">
  <sheetPr codeName="Sheet49">
    <tabColor rgb="FFFFFF00"/>
  </sheetPr>
  <dimension ref="B1:H40"/>
  <sheetViews>
    <sheetView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5" customWidth="1"/>
    <col min="7" max="7" width="22" customWidth="1"/>
    <col min="9" max="9" width="19.33203125" customWidth="1"/>
  </cols>
  <sheetData>
    <row r="1" spans="2:8" ht="36.75" customHeight="1" thickBot="1">
      <c r="B1" s="534"/>
      <c r="C1" s="535"/>
      <c r="D1" s="535"/>
      <c r="E1" s="535"/>
      <c r="F1" s="535"/>
      <c r="G1" s="536"/>
    </row>
    <row r="2" spans="2:8" ht="14.45" customHeight="1" thickBot="1">
      <c r="B2" s="373" t="s">
        <v>108</v>
      </c>
      <c r="C2" s="374"/>
      <c r="D2" s="374"/>
      <c r="E2" s="374"/>
      <c r="F2" s="375"/>
      <c r="G2" s="409"/>
    </row>
    <row r="3" spans="2:8" ht="14.25" customHeight="1" thickBot="1">
      <c r="B3" s="373" t="s">
        <v>109</v>
      </c>
      <c r="C3" s="374"/>
      <c r="D3" s="374"/>
      <c r="E3" s="374"/>
      <c r="F3" s="375"/>
      <c r="G3" s="410"/>
    </row>
    <row r="4" spans="2:8" ht="14.45" customHeight="1" thickBot="1">
      <c r="B4" s="373" t="s">
        <v>342</v>
      </c>
      <c r="C4" s="374"/>
      <c r="D4" s="374"/>
      <c r="E4" s="374"/>
      <c r="F4" s="375"/>
      <c r="G4" s="410"/>
    </row>
    <row r="5" spans="2:8" ht="26.25" customHeight="1" thickBot="1">
      <c r="B5" s="428" t="s">
        <v>343</v>
      </c>
      <c r="C5" s="429"/>
      <c r="D5" s="429"/>
      <c r="E5" s="429"/>
      <c r="F5" s="430"/>
      <c r="G5" s="411"/>
    </row>
    <row r="6" spans="2:8" ht="14.25" customHeight="1">
      <c r="B6" s="457" t="s">
        <v>344</v>
      </c>
      <c r="C6" s="458"/>
      <c r="D6" s="458"/>
      <c r="E6" s="458"/>
      <c r="F6" s="458"/>
      <c r="G6" s="459"/>
    </row>
    <row r="7" spans="2:8" ht="14.45" customHeight="1">
      <c r="B7" s="457" t="s">
        <v>345</v>
      </c>
      <c r="C7" s="458"/>
      <c r="D7" s="458"/>
      <c r="E7" s="459"/>
      <c r="F7" s="580" t="s">
        <v>304</v>
      </c>
      <c r="G7" s="459"/>
    </row>
    <row r="8" spans="2:8" ht="14.25" customHeight="1">
      <c r="B8" s="460" t="s">
        <v>346</v>
      </c>
      <c r="C8" s="461"/>
      <c r="D8" s="462"/>
      <c r="E8" s="1" t="s">
        <v>347</v>
      </c>
      <c r="F8" s="460" t="s">
        <v>348</v>
      </c>
      <c r="G8" s="462"/>
    </row>
    <row r="9" spans="2:8" ht="14.25" customHeight="1">
      <c r="B9" s="463" t="s">
        <v>663</v>
      </c>
      <c r="C9" s="464"/>
      <c r="D9" s="465"/>
      <c r="E9" s="19" t="s">
        <v>604</v>
      </c>
      <c r="F9" s="575">
        <v>1</v>
      </c>
      <c r="G9" s="576"/>
      <c r="H9">
        <f>E14*F14</f>
        <v>0</v>
      </c>
    </row>
    <row r="10" spans="2:8" ht="14.25" customHeight="1">
      <c r="B10" s="3" t="s">
        <v>350</v>
      </c>
      <c r="C10" s="468" t="s">
        <v>351</v>
      </c>
      <c r="D10" s="469"/>
      <c r="E10" s="3" t="s">
        <v>352</v>
      </c>
      <c r="F10" s="3" t="s">
        <v>353</v>
      </c>
      <c r="G10" s="3" t="s">
        <v>354</v>
      </c>
    </row>
    <row r="11" spans="2:8" ht="14.45" customHeight="1">
      <c r="B11" s="431" t="s">
        <v>355</v>
      </c>
      <c r="C11" s="432"/>
      <c r="D11" s="432"/>
      <c r="E11" s="432"/>
      <c r="F11" s="432"/>
      <c r="G11" s="433"/>
      <c r="H11" s="25"/>
    </row>
    <row r="12" spans="2:8" ht="14.45" customHeight="1">
      <c r="B12" s="442" t="s">
        <v>356</v>
      </c>
      <c r="C12" s="443"/>
      <c r="D12" s="5" t="s">
        <v>357</v>
      </c>
      <c r="E12" s="5" t="s">
        <v>358</v>
      </c>
      <c r="F12" s="5" t="s">
        <v>359</v>
      </c>
      <c r="G12" s="20" t="s">
        <v>360</v>
      </c>
    </row>
    <row r="13" spans="2:8" ht="14.25" customHeight="1">
      <c r="B13" s="453" t="s">
        <v>605</v>
      </c>
      <c r="C13" s="446"/>
      <c r="D13" s="8" t="s">
        <v>362</v>
      </c>
      <c r="E13" s="9">
        <v>0.03</v>
      </c>
      <c r="F13" s="10">
        <f>G31</f>
        <v>8000</v>
      </c>
      <c r="G13" s="26">
        <f>E13*F13</f>
        <v>240</v>
      </c>
    </row>
    <row r="14" spans="2:8" ht="14.25" customHeight="1">
      <c r="B14" s="434" t="s">
        <v>664</v>
      </c>
      <c r="C14" s="436"/>
      <c r="D14" s="12"/>
      <c r="E14" s="23">
        <v>0.05</v>
      </c>
      <c r="F14" s="12">
        <f>H27</f>
        <v>0</v>
      </c>
      <c r="G14" s="62" t="s">
        <v>665</v>
      </c>
    </row>
    <row r="15" spans="2:8" ht="14.25" customHeight="1">
      <c r="B15" s="439" t="s">
        <v>363</v>
      </c>
      <c r="C15" s="440"/>
      <c r="D15" s="440"/>
      <c r="E15" s="440"/>
      <c r="F15" s="441"/>
      <c r="G15" s="26">
        <f>G13</f>
        <v>240</v>
      </c>
    </row>
    <row r="16" spans="2:8" ht="14.25" customHeight="1">
      <c r="B16" s="431" t="s">
        <v>364</v>
      </c>
      <c r="C16" s="432"/>
      <c r="D16" s="432"/>
      <c r="E16" s="432"/>
      <c r="F16" s="432"/>
      <c r="G16" s="433"/>
    </row>
    <row r="17" spans="2:8" ht="14.25" customHeight="1">
      <c r="B17" s="442" t="s">
        <v>356</v>
      </c>
      <c r="C17" s="443"/>
      <c r="D17" s="5" t="s">
        <v>357</v>
      </c>
      <c r="E17" s="5" t="s">
        <v>365</v>
      </c>
      <c r="F17" s="5" t="s">
        <v>359</v>
      </c>
      <c r="G17" s="20" t="s">
        <v>360</v>
      </c>
      <c r="H17" s="25"/>
    </row>
    <row r="18" spans="2:8" ht="14.45" customHeight="1">
      <c r="B18" s="453" t="s">
        <v>666</v>
      </c>
      <c r="C18" s="446"/>
      <c r="D18" s="8" t="s">
        <v>579</v>
      </c>
      <c r="E18" s="13">
        <v>1</v>
      </c>
      <c r="F18" s="10">
        <v>2700</v>
      </c>
      <c r="G18" s="24">
        <f>E18*F18</f>
        <v>2700</v>
      </c>
    </row>
    <row r="19" spans="2:8" ht="14.45" customHeight="1">
      <c r="B19" s="453" t="s">
        <v>667</v>
      </c>
      <c r="C19" s="446"/>
      <c r="D19" s="8" t="s">
        <v>430</v>
      </c>
      <c r="E19" s="13">
        <v>0.5</v>
      </c>
      <c r="F19" s="10">
        <v>350</v>
      </c>
      <c r="G19" s="24">
        <f t="shared" ref="G19:G20" si="0">E19*F19</f>
        <v>175</v>
      </c>
    </row>
    <row r="20" spans="2:8" ht="14.45" customHeight="1">
      <c r="B20" s="453" t="s">
        <v>668</v>
      </c>
      <c r="C20" s="446"/>
      <c r="D20" s="8" t="s">
        <v>430</v>
      </c>
      <c r="E20" s="13">
        <v>0.01</v>
      </c>
      <c r="F20" s="10">
        <v>50000</v>
      </c>
      <c r="G20" s="24">
        <f t="shared" si="0"/>
        <v>500</v>
      </c>
    </row>
    <row r="21" spans="2:8" ht="14.25" customHeight="1">
      <c r="B21" s="439" t="s">
        <v>363</v>
      </c>
      <c r="C21" s="440"/>
      <c r="D21" s="440"/>
      <c r="E21" s="440"/>
      <c r="F21" s="450"/>
      <c r="G21" s="24">
        <f>SUM(G18:G20)</f>
        <v>3375</v>
      </c>
    </row>
    <row r="22" spans="2:8" ht="14.45" customHeight="1">
      <c r="B22" s="431" t="s">
        <v>370</v>
      </c>
      <c r="C22" s="432"/>
      <c r="D22" s="432"/>
      <c r="E22" s="432"/>
      <c r="F22" s="432"/>
      <c r="G22" s="433"/>
    </row>
    <row r="23" spans="2:8" ht="14.25" customHeight="1">
      <c r="B23" s="442" t="s">
        <v>356</v>
      </c>
      <c r="C23" s="443"/>
      <c r="D23" s="5" t="s">
        <v>357</v>
      </c>
      <c r="E23" s="5" t="s">
        <v>358</v>
      </c>
      <c r="F23" s="5" t="s">
        <v>359</v>
      </c>
      <c r="G23" s="20" t="s">
        <v>360</v>
      </c>
    </row>
    <row r="24" spans="2:8" ht="14.25" customHeight="1">
      <c r="B24" s="453" t="s">
        <v>666</v>
      </c>
      <c r="C24" s="446"/>
      <c r="D24" s="28" t="s">
        <v>602</v>
      </c>
      <c r="E24" s="13">
        <v>0.01</v>
      </c>
      <c r="F24" s="10">
        <v>7000</v>
      </c>
      <c r="G24" s="24">
        <f>E24*F24</f>
        <v>70</v>
      </c>
    </row>
    <row r="25" spans="2:8" ht="14.45" customHeight="1">
      <c r="B25" s="453" t="s">
        <v>667</v>
      </c>
      <c r="C25" s="446"/>
      <c r="D25" s="28" t="s">
        <v>602</v>
      </c>
      <c r="E25" s="13">
        <v>0.02</v>
      </c>
      <c r="F25" s="10">
        <v>7000</v>
      </c>
      <c r="G25" s="24">
        <f t="shared" ref="G25:G26" si="1">E25*F25</f>
        <v>140</v>
      </c>
    </row>
    <row r="26" spans="2:8" ht="14.45" customHeight="1">
      <c r="B26" s="453" t="s">
        <v>668</v>
      </c>
      <c r="C26" s="446"/>
      <c r="D26" s="28" t="s">
        <v>602</v>
      </c>
      <c r="E26" s="13">
        <v>0.01</v>
      </c>
      <c r="F26" s="10">
        <v>7000</v>
      </c>
      <c r="G26" s="24">
        <f t="shared" si="1"/>
        <v>70</v>
      </c>
    </row>
    <row r="27" spans="2:8" ht="14.25" customHeight="1">
      <c r="B27" s="439" t="s">
        <v>363</v>
      </c>
      <c r="C27" s="440"/>
      <c r="D27" s="440"/>
      <c r="E27" s="440"/>
      <c r="F27" s="450"/>
      <c r="G27" s="24">
        <f>SUM(G24:G26)</f>
        <v>280</v>
      </c>
      <c r="H27" s="25"/>
    </row>
    <row r="28" spans="2:8" ht="14.25" customHeight="1">
      <c r="B28" s="431" t="s">
        <v>373</v>
      </c>
      <c r="C28" s="432"/>
      <c r="D28" s="432"/>
      <c r="E28" s="432"/>
      <c r="F28" s="432"/>
      <c r="G28" s="433"/>
    </row>
    <row r="29" spans="2:8" ht="14.45" customHeight="1">
      <c r="B29" s="442" t="s">
        <v>374</v>
      </c>
      <c r="C29" s="443"/>
      <c r="D29" s="442" t="s">
        <v>398</v>
      </c>
      <c r="E29" s="443"/>
      <c r="F29" s="5" t="s">
        <v>376</v>
      </c>
      <c r="G29" s="20" t="s">
        <v>377</v>
      </c>
    </row>
    <row r="30" spans="2:8" ht="14.45" customHeight="1">
      <c r="B30" s="453" t="s">
        <v>669</v>
      </c>
      <c r="C30" s="446"/>
      <c r="D30" s="447">
        <v>200000</v>
      </c>
      <c r="E30" s="448"/>
      <c r="F30" s="13">
        <v>0.04</v>
      </c>
      <c r="G30" s="24">
        <f>D30*F30</f>
        <v>8000</v>
      </c>
    </row>
    <row r="31" spans="2:8" ht="61.7" customHeight="1">
      <c r="B31" s="439" t="s">
        <v>379</v>
      </c>
      <c r="C31" s="440"/>
      <c r="D31" s="440"/>
      <c r="E31" s="440"/>
      <c r="F31" s="441"/>
      <c r="G31" s="24">
        <f>G30</f>
        <v>8000</v>
      </c>
    </row>
    <row r="32" spans="2:8" ht="15.2" customHeight="1">
      <c r="B32" s="484" t="s">
        <v>380</v>
      </c>
      <c r="C32" s="485"/>
      <c r="D32" s="485"/>
      <c r="E32" s="485"/>
      <c r="F32" s="486"/>
      <c r="G32" s="27">
        <f>G15+G21+G27+G31</f>
        <v>11895</v>
      </c>
    </row>
    <row r="33" spans="2:7">
      <c r="B33" s="431" t="s">
        <v>381</v>
      </c>
      <c r="C33" s="432"/>
      <c r="D33" s="432"/>
      <c r="E33" s="432"/>
      <c r="F33" s="432"/>
      <c r="G33" s="433"/>
    </row>
    <row r="34" spans="2:7">
      <c r="B34" s="434"/>
      <c r="C34" s="435"/>
      <c r="D34" s="435"/>
      <c r="E34" s="435"/>
      <c r="F34" s="435"/>
      <c r="G34" s="436"/>
    </row>
    <row r="35" spans="2:7">
      <c r="B35" s="431" t="s">
        <v>382</v>
      </c>
      <c r="C35" s="432"/>
      <c r="D35" s="432"/>
      <c r="E35" s="432"/>
      <c r="F35" s="432"/>
      <c r="G35" s="433"/>
    </row>
    <row r="36" spans="2:7" ht="13.5" thickBot="1">
      <c r="B36" s="479"/>
      <c r="C36" s="480"/>
      <c r="D36" s="480"/>
      <c r="E36" s="480"/>
      <c r="F36" s="480"/>
      <c r="G36" s="481"/>
    </row>
    <row r="37" spans="2:7" ht="12.75" customHeight="1" thickBot="1">
      <c r="B37" s="412"/>
      <c r="C37" s="413"/>
      <c r="D37" s="414"/>
      <c r="E37" s="415"/>
      <c r="F37" s="416"/>
      <c r="G37" s="417"/>
    </row>
    <row r="38" spans="2:7" ht="13.5" thickBot="1">
      <c r="B38" s="424" t="s">
        <v>383</v>
      </c>
      <c r="C38" s="425"/>
      <c r="D38" s="425"/>
      <c r="E38" s="418"/>
      <c r="F38" s="419"/>
      <c r="G38" s="420"/>
    </row>
    <row r="39" spans="2:7" ht="13.5" thickBot="1">
      <c r="B39" s="426" t="s">
        <v>384</v>
      </c>
      <c r="C39" s="427"/>
      <c r="D39" s="427"/>
      <c r="E39" s="418"/>
      <c r="F39" s="419"/>
      <c r="G39" s="420"/>
    </row>
    <row r="40" spans="2:7" ht="13.5" thickBot="1">
      <c r="B40" s="55"/>
      <c r="C40" s="55"/>
      <c r="D40" s="55"/>
      <c r="E40" s="421"/>
      <c r="F40" s="422"/>
      <c r="G40" s="423"/>
    </row>
  </sheetData>
  <mergeCells count="46">
    <mergeCell ref="B6:G6"/>
    <mergeCell ref="B7:E7"/>
    <mergeCell ref="F7:G7"/>
    <mergeCell ref="B1:G1"/>
    <mergeCell ref="B2:F2"/>
    <mergeCell ref="G2:G5"/>
    <mergeCell ref="B3:F3"/>
    <mergeCell ref="B4:F4"/>
    <mergeCell ref="B5:F5"/>
    <mergeCell ref="B8:D8"/>
    <mergeCell ref="F8:G8"/>
    <mergeCell ref="B9:D9"/>
    <mergeCell ref="F9:G9"/>
    <mergeCell ref="C10:D10"/>
    <mergeCell ref="B11:G11"/>
    <mergeCell ref="B12:C12"/>
    <mergeCell ref="B13:C13"/>
    <mergeCell ref="B14:C14"/>
    <mergeCell ref="B15:F15"/>
    <mergeCell ref="B29:C29"/>
    <mergeCell ref="D29:E29"/>
    <mergeCell ref="B20:C20"/>
    <mergeCell ref="B21:F21"/>
    <mergeCell ref="B22:G22"/>
    <mergeCell ref="B23:C23"/>
    <mergeCell ref="B25:C25"/>
    <mergeCell ref="B24:C24"/>
    <mergeCell ref="B26:C26"/>
    <mergeCell ref="B27:F27"/>
    <mergeCell ref="B28:G28"/>
    <mergeCell ref="B16:G16"/>
    <mergeCell ref="B17:C17"/>
    <mergeCell ref="B18:C18"/>
    <mergeCell ref="B19:C19"/>
    <mergeCell ref="B37:D37"/>
    <mergeCell ref="E37:G40"/>
    <mergeCell ref="B38:D38"/>
    <mergeCell ref="B39:D39"/>
    <mergeCell ref="B30:C30"/>
    <mergeCell ref="D30:E30"/>
    <mergeCell ref="B31:F31"/>
    <mergeCell ref="B32:F32"/>
    <mergeCell ref="B33:G33"/>
    <mergeCell ref="B34:G34"/>
    <mergeCell ref="B35:G35"/>
    <mergeCell ref="B36:G36"/>
  </mergeCell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BD158-A5A8-48C5-BFC8-D15B8664F4DE}">
  <sheetPr codeName="Sheet50">
    <tabColor rgb="FFFFFF00"/>
  </sheetPr>
  <dimension ref="B1:H45"/>
  <sheetViews>
    <sheetView topLeftCell="A7"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5" customWidth="1"/>
    <col min="7" max="7" width="22" customWidth="1"/>
    <col min="9" max="9" width="19.33203125" customWidth="1"/>
  </cols>
  <sheetData>
    <row r="1" spans="2:8" ht="36.75" customHeight="1" thickBot="1">
      <c r="B1" s="534"/>
      <c r="C1" s="535"/>
      <c r="D1" s="535"/>
      <c r="E1" s="535"/>
      <c r="F1" s="535"/>
      <c r="G1" s="536"/>
    </row>
    <row r="2" spans="2:8" ht="14.45" customHeight="1" thickBot="1">
      <c r="B2" s="373" t="s">
        <v>108</v>
      </c>
      <c r="C2" s="374"/>
      <c r="D2" s="374"/>
      <c r="E2" s="374"/>
      <c r="F2" s="375"/>
      <c r="G2" s="409"/>
    </row>
    <row r="3" spans="2:8" ht="14.25" customHeight="1" thickBot="1">
      <c r="B3" s="373" t="s">
        <v>109</v>
      </c>
      <c r="C3" s="374"/>
      <c r="D3" s="374"/>
      <c r="E3" s="374"/>
      <c r="F3" s="375"/>
      <c r="G3" s="410"/>
    </row>
    <row r="4" spans="2:8" ht="14.45" customHeight="1" thickBot="1">
      <c r="B4" s="373" t="s">
        <v>342</v>
      </c>
      <c r="C4" s="374"/>
      <c r="D4" s="374"/>
      <c r="E4" s="374"/>
      <c r="F4" s="375"/>
      <c r="G4" s="410"/>
    </row>
    <row r="5" spans="2:8" ht="26.25" customHeight="1" thickBot="1">
      <c r="B5" s="428" t="s">
        <v>343</v>
      </c>
      <c r="C5" s="429"/>
      <c r="D5" s="429"/>
      <c r="E5" s="429"/>
      <c r="F5" s="430"/>
      <c r="G5" s="411"/>
    </row>
    <row r="6" spans="2:8" ht="14.25" customHeight="1">
      <c r="B6" s="457" t="s">
        <v>344</v>
      </c>
      <c r="C6" s="458"/>
      <c r="D6" s="458"/>
      <c r="E6" s="458"/>
      <c r="F6" s="458"/>
      <c r="G6" s="459"/>
    </row>
    <row r="7" spans="2:8" ht="14.45" customHeight="1">
      <c r="B7" s="457" t="s">
        <v>345</v>
      </c>
      <c r="C7" s="458"/>
      <c r="D7" s="458"/>
      <c r="E7" s="459"/>
      <c r="F7" s="580" t="s">
        <v>307</v>
      </c>
      <c r="G7" s="459"/>
    </row>
    <row r="8" spans="2:8" ht="14.25" customHeight="1">
      <c r="B8" s="460" t="s">
        <v>346</v>
      </c>
      <c r="C8" s="461"/>
      <c r="D8" s="462"/>
      <c r="E8" s="1" t="s">
        <v>347</v>
      </c>
      <c r="F8" s="460" t="s">
        <v>348</v>
      </c>
      <c r="G8" s="462"/>
    </row>
    <row r="9" spans="2:8" ht="14.25" customHeight="1">
      <c r="B9" s="463" t="s">
        <v>670</v>
      </c>
      <c r="C9" s="464"/>
      <c r="D9" s="465"/>
      <c r="E9" s="19" t="s">
        <v>604</v>
      </c>
      <c r="F9" s="575">
        <v>1</v>
      </c>
      <c r="G9" s="576"/>
    </row>
    <row r="10" spans="2:8" ht="14.45" customHeight="1">
      <c r="B10" s="3" t="s">
        <v>350</v>
      </c>
      <c r="C10" s="468" t="s">
        <v>351</v>
      </c>
      <c r="D10" s="469"/>
      <c r="E10" s="3" t="s">
        <v>352</v>
      </c>
      <c r="F10" s="3" t="s">
        <v>353</v>
      </c>
      <c r="G10" s="3" t="s">
        <v>354</v>
      </c>
      <c r="H10" s="25"/>
    </row>
    <row r="11" spans="2:8" ht="14.45" customHeight="1">
      <c r="B11" s="431" t="s">
        <v>355</v>
      </c>
      <c r="C11" s="432"/>
      <c r="D11" s="432"/>
      <c r="E11" s="432"/>
      <c r="F11" s="432"/>
      <c r="G11" s="433"/>
    </row>
    <row r="12" spans="2:8" ht="14.25" customHeight="1">
      <c r="B12" s="442" t="s">
        <v>356</v>
      </c>
      <c r="C12" s="443"/>
      <c r="D12" s="5" t="s">
        <v>357</v>
      </c>
      <c r="E12" s="5" t="s">
        <v>358</v>
      </c>
      <c r="F12" s="5" t="s">
        <v>359</v>
      </c>
      <c r="G12" s="20" t="s">
        <v>360</v>
      </c>
    </row>
    <row r="13" spans="2:8" ht="14.25" customHeight="1">
      <c r="B13" s="445" t="s">
        <v>361</v>
      </c>
      <c r="C13" s="446"/>
      <c r="D13" s="8" t="s">
        <v>362</v>
      </c>
      <c r="E13" s="9">
        <v>0.03</v>
      </c>
      <c r="F13" s="10">
        <f>G36</f>
        <v>25000</v>
      </c>
      <c r="G13" s="11">
        <f>E13*F13</f>
        <v>750</v>
      </c>
    </row>
    <row r="14" spans="2:8" ht="14.25" customHeight="1">
      <c r="B14" s="439" t="s">
        <v>363</v>
      </c>
      <c r="C14" s="440"/>
      <c r="D14" s="440"/>
      <c r="E14" s="440"/>
      <c r="F14" s="441"/>
      <c r="G14" s="11">
        <f>G13</f>
        <v>750</v>
      </c>
    </row>
    <row r="15" spans="2:8" ht="14.25" customHeight="1">
      <c r="B15" s="431" t="s">
        <v>364</v>
      </c>
      <c r="C15" s="432"/>
      <c r="D15" s="432"/>
      <c r="E15" s="432"/>
      <c r="F15" s="432"/>
      <c r="G15" s="433"/>
    </row>
    <row r="16" spans="2:8" ht="14.25" customHeight="1">
      <c r="B16" s="442" t="s">
        <v>356</v>
      </c>
      <c r="C16" s="443"/>
      <c r="D16" s="5" t="s">
        <v>357</v>
      </c>
      <c r="E16" s="5" t="s">
        <v>365</v>
      </c>
      <c r="F16" s="5" t="s">
        <v>359</v>
      </c>
      <c r="G16" s="20" t="s">
        <v>360</v>
      </c>
    </row>
    <row r="17" spans="2:8" ht="14.25" customHeight="1">
      <c r="B17" s="445" t="s">
        <v>671</v>
      </c>
      <c r="C17" s="446"/>
      <c r="D17" s="28" t="s">
        <v>282</v>
      </c>
      <c r="E17" s="13">
        <v>1</v>
      </c>
      <c r="F17" s="10">
        <v>24500</v>
      </c>
      <c r="G17" s="14">
        <f>E17*F17</f>
        <v>24500</v>
      </c>
    </row>
    <row r="18" spans="2:8" ht="14.25" customHeight="1">
      <c r="B18" s="445" t="s">
        <v>672</v>
      </c>
      <c r="C18" s="446"/>
      <c r="D18" s="8" t="s">
        <v>306</v>
      </c>
      <c r="E18" s="13">
        <v>0.02</v>
      </c>
      <c r="F18" s="10">
        <v>2900</v>
      </c>
      <c r="G18" s="14">
        <f t="shared" ref="G18:G22" si="0">E18*F18</f>
        <v>58</v>
      </c>
    </row>
    <row r="19" spans="2:8" ht="14.25" customHeight="1">
      <c r="B19" s="445" t="s">
        <v>673</v>
      </c>
      <c r="C19" s="446"/>
      <c r="D19" s="8" t="s">
        <v>282</v>
      </c>
      <c r="E19" s="13">
        <v>1</v>
      </c>
      <c r="F19" s="10">
        <v>22900</v>
      </c>
      <c r="G19" s="14">
        <f t="shared" si="0"/>
        <v>22900</v>
      </c>
      <c r="H19" s="25"/>
    </row>
    <row r="20" spans="2:8" ht="14.45" customHeight="1">
      <c r="B20" s="445" t="s">
        <v>674</v>
      </c>
      <c r="C20" s="446"/>
      <c r="D20" s="8" t="s">
        <v>675</v>
      </c>
      <c r="E20" s="13">
        <v>0.01</v>
      </c>
      <c r="F20" s="10">
        <v>8500</v>
      </c>
      <c r="G20" s="14">
        <f t="shared" si="0"/>
        <v>85</v>
      </c>
    </row>
    <row r="21" spans="2:8" ht="14.45" customHeight="1">
      <c r="B21" s="445" t="s">
        <v>676</v>
      </c>
      <c r="C21" s="446"/>
      <c r="D21" s="8" t="s">
        <v>430</v>
      </c>
      <c r="E21" s="13">
        <v>2</v>
      </c>
      <c r="F21" s="10">
        <v>350</v>
      </c>
      <c r="G21" s="14">
        <f t="shared" si="0"/>
        <v>700</v>
      </c>
    </row>
    <row r="22" spans="2:8" ht="14.45" customHeight="1">
      <c r="B22" s="445" t="s">
        <v>668</v>
      </c>
      <c r="C22" s="446"/>
      <c r="D22" s="28" t="s">
        <v>369</v>
      </c>
      <c r="E22" s="13">
        <v>0.01</v>
      </c>
      <c r="F22" s="10">
        <v>50000</v>
      </c>
      <c r="G22" s="14">
        <f t="shared" si="0"/>
        <v>500</v>
      </c>
    </row>
    <row r="23" spans="2:8" ht="14.45" customHeight="1">
      <c r="B23" s="439" t="s">
        <v>363</v>
      </c>
      <c r="C23" s="440"/>
      <c r="D23" s="440"/>
      <c r="E23" s="440"/>
      <c r="F23" s="450"/>
      <c r="G23" s="14">
        <f>SUM(G17:G22)</f>
        <v>48743</v>
      </c>
    </row>
    <row r="24" spans="2:8" ht="14.45" customHeight="1">
      <c r="B24" s="431" t="s">
        <v>370</v>
      </c>
      <c r="C24" s="432"/>
      <c r="D24" s="432"/>
      <c r="E24" s="432"/>
      <c r="F24" s="432"/>
      <c r="G24" s="433"/>
    </row>
    <row r="25" spans="2:8" ht="14.45" customHeight="1">
      <c r="B25" s="442" t="s">
        <v>356</v>
      </c>
      <c r="C25" s="443"/>
      <c r="D25" s="5" t="s">
        <v>357</v>
      </c>
      <c r="E25" s="5" t="s">
        <v>358</v>
      </c>
      <c r="F25" s="5" t="s">
        <v>359</v>
      </c>
      <c r="G25" s="20" t="s">
        <v>360</v>
      </c>
    </row>
    <row r="26" spans="2:8" ht="14.25" customHeight="1">
      <c r="B26" s="445" t="s">
        <v>677</v>
      </c>
      <c r="C26" s="446"/>
      <c r="D26" s="28" t="s">
        <v>602</v>
      </c>
      <c r="E26" s="13">
        <v>1</v>
      </c>
      <c r="F26" s="10">
        <v>7000</v>
      </c>
      <c r="G26" s="14">
        <f>E26*F26</f>
        <v>7000</v>
      </c>
    </row>
    <row r="27" spans="2:8" ht="14.45" customHeight="1">
      <c r="B27" s="445" t="s">
        <v>672</v>
      </c>
      <c r="C27" s="446"/>
      <c r="D27" s="28" t="s">
        <v>602</v>
      </c>
      <c r="E27" s="13">
        <v>0.01</v>
      </c>
      <c r="F27" s="10">
        <v>7000</v>
      </c>
      <c r="G27" s="14">
        <f t="shared" ref="G27:G31" si="1">E27*F27</f>
        <v>70</v>
      </c>
    </row>
    <row r="28" spans="2:8" ht="14.25" customHeight="1">
      <c r="B28" s="445" t="s">
        <v>673</v>
      </c>
      <c r="C28" s="446"/>
      <c r="D28" s="28" t="s">
        <v>602</v>
      </c>
      <c r="E28" s="13">
        <v>0.05</v>
      </c>
      <c r="F28" s="10">
        <v>7000</v>
      </c>
      <c r="G28" s="14">
        <f t="shared" si="1"/>
        <v>350</v>
      </c>
    </row>
    <row r="29" spans="2:8" ht="14.25" customHeight="1">
      <c r="B29" s="445" t="s">
        <v>674</v>
      </c>
      <c r="C29" s="446"/>
      <c r="D29" s="28" t="s">
        <v>602</v>
      </c>
      <c r="E29" s="13">
        <v>0.01</v>
      </c>
      <c r="F29" s="10">
        <v>7000</v>
      </c>
      <c r="G29" s="14">
        <f t="shared" si="1"/>
        <v>70</v>
      </c>
    </row>
    <row r="30" spans="2:8" ht="14.45" customHeight="1">
      <c r="B30" s="445" t="s">
        <v>676</v>
      </c>
      <c r="C30" s="446"/>
      <c r="D30" s="28" t="s">
        <v>602</v>
      </c>
      <c r="E30" s="13">
        <v>0.02</v>
      </c>
      <c r="F30" s="10">
        <v>7000</v>
      </c>
      <c r="G30" s="14">
        <f t="shared" si="1"/>
        <v>140</v>
      </c>
    </row>
    <row r="31" spans="2:8" ht="14.45" customHeight="1">
      <c r="B31" s="445" t="s">
        <v>668</v>
      </c>
      <c r="C31" s="446"/>
      <c r="D31" s="28" t="s">
        <v>602</v>
      </c>
      <c r="E31" s="13">
        <v>0.01</v>
      </c>
      <c r="F31" s="10">
        <v>7000</v>
      </c>
      <c r="G31" s="14">
        <f t="shared" si="1"/>
        <v>70</v>
      </c>
    </row>
    <row r="32" spans="2:8" ht="14.25" customHeight="1">
      <c r="B32" s="439" t="s">
        <v>363</v>
      </c>
      <c r="C32" s="440"/>
      <c r="D32" s="440"/>
      <c r="E32" s="440"/>
      <c r="F32" s="450"/>
      <c r="G32" s="14">
        <f>SUM(G26:G31)</f>
        <v>7700</v>
      </c>
      <c r="H32" s="25"/>
    </row>
    <row r="33" spans="2:7" ht="14.25" customHeight="1">
      <c r="B33" s="431" t="s">
        <v>373</v>
      </c>
      <c r="C33" s="432"/>
      <c r="D33" s="432"/>
      <c r="E33" s="432"/>
      <c r="F33" s="432"/>
      <c r="G33" s="433"/>
    </row>
    <row r="34" spans="2:7" ht="14.45" customHeight="1">
      <c r="B34" s="442" t="s">
        <v>374</v>
      </c>
      <c r="C34" s="443"/>
      <c r="D34" s="442" t="s">
        <v>398</v>
      </c>
      <c r="E34" s="443"/>
      <c r="F34" s="5" t="s">
        <v>376</v>
      </c>
      <c r="G34" s="20" t="s">
        <v>377</v>
      </c>
    </row>
    <row r="35" spans="2:7" ht="14.45" customHeight="1">
      <c r="B35" s="453" t="s">
        <v>669</v>
      </c>
      <c r="C35" s="446"/>
      <c r="D35" s="447">
        <v>250000</v>
      </c>
      <c r="E35" s="448"/>
      <c r="F35" s="13">
        <v>0.1</v>
      </c>
      <c r="G35" s="14">
        <f>D35*F35</f>
        <v>25000</v>
      </c>
    </row>
    <row r="36" spans="2:7" ht="61.7" customHeight="1">
      <c r="B36" s="439" t="s">
        <v>379</v>
      </c>
      <c r="C36" s="440"/>
      <c r="D36" s="440"/>
      <c r="E36" s="440"/>
      <c r="F36" s="441"/>
      <c r="G36" s="14">
        <f>G35</f>
        <v>25000</v>
      </c>
    </row>
    <row r="37" spans="2:7" ht="15.2" customHeight="1">
      <c r="B37" s="484" t="s">
        <v>587</v>
      </c>
      <c r="C37" s="485"/>
      <c r="D37" s="485"/>
      <c r="E37" s="485"/>
      <c r="F37" s="486"/>
      <c r="G37" s="15">
        <f>G14+G23+G32+G36</f>
        <v>82193</v>
      </c>
    </row>
    <row r="38" spans="2:7">
      <c r="B38" s="431" t="s">
        <v>381</v>
      </c>
      <c r="C38" s="432"/>
      <c r="D38" s="432"/>
      <c r="E38" s="432"/>
      <c r="F38" s="432"/>
      <c r="G38" s="433"/>
    </row>
    <row r="39" spans="2:7">
      <c r="B39" s="434"/>
      <c r="C39" s="435"/>
      <c r="D39" s="435"/>
      <c r="E39" s="435"/>
      <c r="F39" s="435"/>
      <c r="G39" s="436"/>
    </row>
    <row r="40" spans="2:7">
      <c r="B40" s="431" t="s">
        <v>382</v>
      </c>
      <c r="C40" s="432"/>
      <c r="D40" s="432"/>
      <c r="E40" s="432"/>
      <c r="F40" s="432"/>
      <c r="G40" s="433"/>
    </row>
    <row r="41" spans="2:7" ht="13.5" thickBot="1">
      <c r="B41" s="479"/>
      <c r="C41" s="480"/>
      <c r="D41" s="480"/>
      <c r="E41" s="480"/>
      <c r="F41" s="480"/>
      <c r="G41" s="481"/>
    </row>
    <row r="42" spans="2:7" ht="12.75" customHeight="1" thickBot="1">
      <c r="B42" s="412"/>
      <c r="C42" s="413"/>
      <c r="D42" s="414"/>
      <c r="E42" s="415"/>
      <c r="F42" s="416"/>
      <c r="G42" s="417"/>
    </row>
    <row r="43" spans="2:7" ht="13.5" thickBot="1">
      <c r="B43" s="424" t="s">
        <v>383</v>
      </c>
      <c r="C43" s="425"/>
      <c r="D43" s="425"/>
      <c r="E43" s="418"/>
      <c r="F43" s="419"/>
      <c r="G43" s="420"/>
    </row>
    <row r="44" spans="2:7" ht="13.5" thickBot="1">
      <c r="B44" s="426" t="s">
        <v>384</v>
      </c>
      <c r="C44" s="427"/>
      <c r="D44" s="427"/>
      <c r="E44" s="418"/>
      <c r="F44" s="419"/>
      <c r="G44" s="420"/>
    </row>
    <row r="45" spans="2:7" ht="13.5" thickBot="1">
      <c r="B45" s="55"/>
      <c r="C45" s="55"/>
      <c r="D45" s="55"/>
      <c r="E45" s="421"/>
      <c r="F45" s="422"/>
      <c r="G45" s="423"/>
    </row>
  </sheetData>
  <mergeCells count="51">
    <mergeCell ref="B1:G1"/>
    <mergeCell ref="B2:F2"/>
    <mergeCell ref="G2:G5"/>
    <mergeCell ref="B3:F3"/>
    <mergeCell ref="B11:G11"/>
    <mergeCell ref="B6:G6"/>
    <mergeCell ref="B7:E7"/>
    <mergeCell ref="F7:G7"/>
    <mergeCell ref="B8:D8"/>
    <mergeCell ref="F8:G8"/>
    <mergeCell ref="B9:D9"/>
    <mergeCell ref="F9:G9"/>
    <mergeCell ref="C10:D10"/>
    <mergeCell ref="B4:F4"/>
    <mergeCell ref="B5:F5"/>
    <mergeCell ref="B42:D42"/>
    <mergeCell ref="E42:G45"/>
    <mergeCell ref="B43:D43"/>
    <mergeCell ref="B44:D44"/>
    <mergeCell ref="B23:F23"/>
    <mergeCell ref="B24:G24"/>
    <mergeCell ref="B40:G40"/>
    <mergeCell ref="B41:G41"/>
    <mergeCell ref="B35:C35"/>
    <mergeCell ref="D35:E35"/>
    <mergeCell ref="B36:F36"/>
    <mergeCell ref="B37:F37"/>
    <mergeCell ref="B38:G38"/>
    <mergeCell ref="B39:G39"/>
    <mergeCell ref="B29:C29"/>
    <mergeCell ref="B30:C30"/>
    <mergeCell ref="B31:C31"/>
    <mergeCell ref="B32:F32"/>
    <mergeCell ref="B33:G33"/>
    <mergeCell ref="B34:C34"/>
    <mergeCell ref="D34:E34"/>
    <mergeCell ref="B26:C26"/>
    <mergeCell ref="B27:C27"/>
    <mergeCell ref="B28:C28"/>
    <mergeCell ref="B25:C25"/>
    <mergeCell ref="B18:C18"/>
    <mergeCell ref="B19:C19"/>
    <mergeCell ref="B20:C20"/>
    <mergeCell ref="B22:C22"/>
    <mergeCell ref="B21:C21"/>
    <mergeCell ref="B17:C17"/>
    <mergeCell ref="B12:C12"/>
    <mergeCell ref="B13:C13"/>
    <mergeCell ref="B14:F14"/>
    <mergeCell ref="B15:G15"/>
    <mergeCell ref="B16:C16"/>
  </mergeCells>
  <pageMargins left="0.7" right="0.7" top="0.75" bottom="0.75" header="0.3" footer="0.3"/>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06C7BD-5FDC-46EB-9284-B5569D95C5E4}">
  <sheetPr codeName="Sheet51">
    <tabColor rgb="FFFFFF00"/>
  </sheetPr>
  <dimension ref="B1:G39"/>
  <sheetViews>
    <sheetView topLeftCell="A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21.75" customHeight="1" thickBot="1"/>
    <row r="2" spans="2:7" ht="14.25" customHeight="1" thickBot="1">
      <c r="B2" s="373" t="s">
        <v>108</v>
      </c>
      <c r="C2" s="374"/>
      <c r="D2" s="374"/>
      <c r="E2" s="374"/>
      <c r="F2" s="374"/>
      <c r="G2" s="470"/>
    </row>
    <row r="3" spans="2:7" ht="18" customHeight="1" thickBot="1">
      <c r="B3" s="373" t="s">
        <v>109</v>
      </c>
      <c r="C3" s="374"/>
      <c r="D3" s="374"/>
      <c r="E3" s="374"/>
      <c r="F3" s="374"/>
      <c r="G3" s="471"/>
    </row>
    <row r="4" spans="2:7" ht="16.5" customHeight="1" thickBot="1">
      <c r="B4" s="373" t="s">
        <v>342</v>
      </c>
      <c r="C4" s="374"/>
      <c r="D4" s="374"/>
      <c r="E4" s="374"/>
      <c r="F4" s="374"/>
      <c r="G4" s="471"/>
    </row>
    <row r="5" spans="2:7" ht="14.45" customHeight="1" thickBot="1">
      <c r="B5" s="48"/>
      <c r="C5" s="48"/>
      <c r="D5" s="48"/>
      <c r="E5" s="48"/>
      <c r="F5" s="48"/>
      <c r="G5" s="471"/>
    </row>
    <row r="6" spans="2:7" ht="29.25" customHeight="1" thickBot="1">
      <c r="B6" s="428" t="s">
        <v>343</v>
      </c>
      <c r="C6" s="429"/>
      <c r="D6" s="429"/>
      <c r="E6" s="429"/>
      <c r="F6" s="430"/>
      <c r="G6" s="472"/>
    </row>
    <row r="7" spans="2:7" ht="14.25" customHeight="1">
      <c r="B7" s="457" t="s">
        <v>344</v>
      </c>
      <c r="C7" s="458"/>
      <c r="D7" s="458"/>
      <c r="E7" s="458"/>
      <c r="F7" s="458"/>
      <c r="G7" s="459"/>
    </row>
    <row r="8" spans="2:7" ht="16.5" customHeight="1">
      <c r="B8" s="457" t="s">
        <v>345</v>
      </c>
      <c r="C8" s="458"/>
      <c r="D8" s="458"/>
      <c r="E8" s="459"/>
      <c r="F8" s="457" t="s">
        <v>304</v>
      </c>
      <c r="G8" s="459"/>
    </row>
    <row r="9" spans="2:7" ht="15.75" customHeight="1">
      <c r="B9" s="460" t="s">
        <v>346</v>
      </c>
      <c r="C9" s="461"/>
      <c r="D9" s="462"/>
      <c r="E9" s="1" t="s">
        <v>347</v>
      </c>
      <c r="F9" s="460" t="s">
        <v>348</v>
      </c>
      <c r="G9" s="462"/>
    </row>
    <row r="10" spans="2:7" ht="78" customHeight="1">
      <c r="B10" s="463" t="s">
        <v>678</v>
      </c>
      <c r="C10" s="464"/>
      <c r="D10" s="465"/>
      <c r="E10" s="2" t="s">
        <v>220</v>
      </c>
      <c r="F10" s="482">
        <v>1</v>
      </c>
      <c r="G10" s="483"/>
    </row>
    <row r="11" spans="2:7" ht="14.25" customHeight="1">
      <c r="B11" s="3" t="s">
        <v>350</v>
      </c>
      <c r="C11" s="468" t="s">
        <v>351</v>
      </c>
      <c r="D11" s="469"/>
      <c r="E11" s="3" t="s">
        <v>352</v>
      </c>
      <c r="F11" s="3" t="s">
        <v>353</v>
      </c>
      <c r="G11" s="3" t="s">
        <v>354</v>
      </c>
    </row>
    <row r="12" spans="2:7" ht="14.25" customHeight="1">
      <c r="B12" s="431" t="s">
        <v>355</v>
      </c>
      <c r="C12" s="432"/>
      <c r="D12" s="432"/>
      <c r="E12" s="432"/>
      <c r="F12" s="432"/>
      <c r="G12" s="433"/>
    </row>
    <row r="13" spans="2:7" ht="14.45" customHeight="1">
      <c r="B13" s="442" t="s">
        <v>356</v>
      </c>
      <c r="C13" s="492"/>
      <c r="D13" s="5" t="s">
        <v>357</v>
      </c>
      <c r="E13" s="5" t="s">
        <v>358</v>
      </c>
      <c r="F13" s="5" t="s">
        <v>359</v>
      </c>
      <c r="G13" s="5" t="s">
        <v>360</v>
      </c>
    </row>
    <row r="14" spans="2:7" ht="14.45" customHeight="1">
      <c r="B14" s="445" t="s">
        <v>361</v>
      </c>
      <c r="C14" s="446"/>
      <c r="D14" s="8" t="s">
        <v>362</v>
      </c>
      <c r="E14" s="9">
        <v>0.03</v>
      </c>
      <c r="F14" s="10">
        <f>G30</f>
        <v>25000</v>
      </c>
      <c r="G14" s="26">
        <f>E14*F14</f>
        <v>750</v>
      </c>
    </row>
    <row r="15" spans="2:7" ht="14.45" customHeight="1">
      <c r="B15" s="439" t="s">
        <v>363</v>
      </c>
      <c r="C15" s="440"/>
      <c r="D15" s="440"/>
      <c r="E15" s="440"/>
      <c r="F15" s="441"/>
      <c r="G15" s="24">
        <f>G14</f>
        <v>750</v>
      </c>
    </row>
    <row r="16" spans="2:7" ht="14.25" customHeight="1">
      <c r="B16" s="431" t="s">
        <v>364</v>
      </c>
      <c r="C16" s="432"/>
      <c r="D16" s="432"/>
      <c r="E16" s="432"/>
      <c r="F16" s="432"/>
      <c r="G16" s="433"/>
    </row>
    <row r="17" spans="2:7" ht="14.25" customHeight="1">
      <c r="B17" s="442" t="s">
        <v>356</v>
      </c>
      <c r="C17" s="443"/>
      <c r="D17" s="5" t="s">
        <v>357</v>
      </c>
      <c r="E17" s="5" t="s">
        <v>365</v>
      </c>
      <c r="F17" s="5" t="s">
        <v>359</v>
      </c>
      <c r="G17" s="6" t="s">
        <v>360</v>
      </c>
    </row>
    <row r="18" spans="2:7" ht="14.45" customHeight="1">
      <c r="B18" s="453" t="s">
        <v>679</v>
      </c>
      <c r="C18" s="446"/>
      <c r="D18" s="8" t="s">
        <v>680</v>
      </c>
      <c r="E18" s="13">
        <v>1.1000000000000001</v>
      </c>
      <c r="F18" s="10">
        <v>105800</v>
      </c>
      <c r="G18" s="24">
        <f>F18*E18</f>
        <v>116380.00000000001</v>
      </c>
    </row>
    <row r="19" spans="2:7" ht="14.45" customHeight="1">
      <c r="B19" s="453" t="s">
        <v>681</v>
      </c>
      <c r="C19" s="446"/>
      <c r="D19" s="8" t="s">
        <v>682</v>
      </c>
      <c r="E19" s="13">
        <v>5.71</v>
      </c>
      <c r="F19" s="10">
        <v>2500</v>
      </c>
      <c r="G19" s="24">
        <f t="shared" ref="G19:G20" si="0">F19*E19</f>
        <v>14275</v>
      </c>
    </row>
    <row r="20" spans="2:7" ht="90.75" customHeight="1">
      <c r="B20" s="445" t="s">
        <v>683</v>
      </c>
      <c r="C20" s="446"/>
      <c r="D20" s="28" t="s">
        <v>684</v>
      </c>
      <c r="E20" s="13">
        <v>0.05</v>
      </c>
      <c r="F20" s="10">
        <v>180000</v>
      </c>
      <c r="G20" s="10">
        <f t="shared" si="0"/>
        <v>9000</v>
      </c>
    </row>
    <row r="21" spans="2:7" ht="14.45" customHeight="1">
      <c r="B21" s="439" t="s">
        <v>363</v>
      </c>
      <c r="C21" s="440"/>
      <c r="D21" s="440"/>
      <c r="E21" s="440"/>
      <c r="F21" s="441"/>
      <c r="G21" s="83">
        <f>G18+G19+G20</f>
        <v>139655</v>
      </c>
    </row>
    <row r="22" spans="2:7" ht="14.25" customHeight="1">
      <c r="B22" s="442" t="s">
        <v>356</v>
      </c>
      <c r="C22" s="443"/>
      <c r="D22" s="5" t="s">
        <v>357</v>
      </c>
      <c r="E22" s="5" t="s">
        <v>358</v>
      </c>
      <c r="F22" s="5" t="s">
        <v>359</v>
      </c>
      <c r="G22" s="6" t="s">
        <v>360</v>
      </c>
    </row>
    <row r="23" spans="2:7" ht="14.25" customHeight="1">
      <c r="B23" s="453" t="s">
        <v>679</v>
      </c>
      <c r="C23" s="446"/>
      <c r="D23" s="8" t="s">
        <v>443</v>
      </c>
      <c r="E23" s="13">
        <v>2.4</v>
      </c>
      <c r="F23" s="10">
        <v>7000</v>
      </c>
      <c r="G23" s="24">
        <f>E23*F23</f>
        <v>16800</v>
      </c>
    </row>
    <row r="24" spans="2:7" ht="14.25" customHeight="1">
      <c r="B24" s="453" t="s">
        <v>685</v>
      </c>
      <c r="C24" s="446"/>
      <c r="D24" s="8" t="s">
        <v>602</v>
      </c>
      <c r="E24" s="13">
        <v>0.2</v>
      </c>
      <c r="F24" s="10">
        <v>7000</v>
      </c>
      <c r="G24" s="24">
        <f t="shared" ref="G24:G25" si="1">E24*F24</f>
        <v>1400</v>
      </c>
    </row>
    <row r="25" spans="2:7" ht="14.25" customHeight="1">
      <c r="B25" s="453" t="s">
        <v>681</v>
      </c>
      <c r="C25" s="446"/>
      <c r="D25" s="8" t="s">
        <v>602</v>
      </c>
      <c r="E25" s="13">
        <v>5.71</v>
      </c>
      <c r="F25" s="10">
        <v>7000</v>
      </c>
      <c r="G25" s="24">
        <f t="shared" si="1"/>
        <v>39970</v>
      </c>
    </row>
    <row r="26" spans="2:7" ht="14.25" customHeight="1">
      <c r="B26" s="439" t="s">
        <v>363</v>
      </c>
      <c r="C26" s="440"/>
      <c r="D26" s="440"/>
      <c r="E26" s="440"/>
      <c r="F26" s="441"/>
      <c r="G26" s="24">
        <f>G23+G25</f>
        <v>56770</v>
      </c>
    </row>
    <row r="27" spans="2:7" ht="30" customHeight="1">
      <c r="B27" s="431" t="s">
        <v>373</v>
      </c>
      <c r="C27" s="432"/>
      <c r="D27" s="432"/>
      <c r="E27" s="432"/>
      <c r="F27" s="432"/>
      <c r="G27" s="433"/>
    </row>
    <row r="28" spans="2:7" ht="14.25" customHeight="1">
      <c r="B28" s="442" t="s">
        <v>374</v>
      </c>
      <c r="C28" s="443"/>
      <c r="D28" s="442" t="s">
        <v>398</v>
      </c>
      <c r="E28" s="443"/>
      <c r="F28" s="5" t="s">
        <v>376</v>
      </c>
      <c r="G28" s="6" t="s">
        <v>377</v>
      </c>
    </row>
    <row r="29" spans="2:7" ht="14.25" customHeight="1">
      <c r="B29" s="445" t="s">
        <v>426</v>
      </c>
      <c r="C29" s="533"/>
      <c r="D29" s="447">
        <v>200000</v>
      </c>
      <c r="E29" s="448"/>
      <c r="F29" s="16">
        <v>0.125</v>
      </c>
      <c r="G29" s="24">
        <f>D29*F29</f>
        <v>25000</v>
      </c>
    </row>
    <row r="30" spans="2:7" ht="18" customHeight="1">
      <c r="B30" s="439" t="s">
        <v>168</v>
      </c>
      <c r="C30" s="440"/>
      <c r="D30" s="440"/>
      <c r="E30" s="440"/>
      <c r="F30" s="441"/>
      <c r="G30" s="24">
        <f>G29</f>
        <v>25000</v>
      </c>
    </row>
    <row r="31" spans="2:7" ht="15.2" customHeight="1">
      <c r="B31" s="484" t="s">
        <v>587</v>
      </c>
      <c r="C31" s="485"/>
      <c r="D31" s="485"/>
      <c r="E31" s="485"/>
      <c r="F31" s="486"/>
      <c r="G31" s="27">
        <f>G15+G21+G26+G30</f>
        <v>222175</v>
      </c>
    </row>
    <row r="32" spans="2:7">
      <c r="B32" s="431" t="s">
        <v>381</v>
      </c>
      <c r="C32" s="432"/>
      <c r="D32" s="432"/>
      <c r="E32" s="432"/>
      <c r="F32" s="432"/>
      <c r="G32" s="433"/>
    </row>
    <row r="33" spans="2:7" ht="45.75" customHeight="1">
      <c r="B33" s="434"/>
      <c r="C33" s="435"/>
      <c r="D33" s="435"/>
      <c r="E33" s="435"/>
      <c r="F33" s="435"/>
      <c r="G33" s="436"/>
    </row>
    <row r="34" spans="2:7">
      <c r="B34" s="431" t="s">
        <v>382</v>
      </c>
      <c r="C34" s="432"/>
      <c r="D34" s="432"/>
      <c r="E34" s="432"/>
      <c r="F34" s="432"/>
      <c r="G34" s="433"/>
    </row>
    <row r="35" spans="2:7" ht="13.5" thickBot="1">
      <c r="B35" s="479"/>
      <c r="C35" s="480"/>
      <c r="D35" s="480"/>
      <c r="E35" s="480"/>
      <c r="F35" s="480"/>
      <c r="G35" s="481"/>
    </row>
    <row r="36" spans="2:7" ht="13.5" thickBot="1">
      <c r="B36" s="412"/>
      <c r="C36" s="413"/>
      <c r="D36" s="414"/>
      <c r="E36" s="415"/>
      <c r="F36" s="416"/>
      <c r="G36" s="417"/>
    </row>
    <row r="37" spans="2:7" ht="13.5" thickBot="1">
      <c r="B37" s="424" t="s">
        <v>383</v>
      </c>
      <c r="C37" s="425"/>
      <c r="D37" s="425"/>
      <c r="E37" s="418"/>
      <c r="F37" s="419"/>
      <c r="G37" s="420"/>
    </row>
    <row r="38" spans="2:7" ht="13.5" thickBot="1">
      <c r="B38" s="426" t="s">
        <v>384</v>
      </c>
      <c r="C38" s="427"/>
      <c r="D38" s="427"/>
      <c r="E38" s="418"/>
      <c r="F38" s="419"/>
      <c r="G38" s="420"/>
    </row>
    <row r="39" spans="2:7" ht="13.5" thickBot="1">
      <c r="B39" s="55"/>
      <c r="C39" s="55"/>
      <c r="D39" s="55"/>
      <c r="E39" s="421"/>
      <c r="F39" s="422"/>
      <c r="G39" s="423"/>
    </row>
  </sheetData>
  <mergeCells count="43">
    <mergeCell ref="B34:G34"/>
    <mergeCell ref="B35:G35"/>
    <mergeCell ref="B29:C29"/>
    <mergeCell ref="D29:E29"/>
    <mergeCell ref="B30:F30"/>
    <mergeCell ref="B31:F31"/>
    <mergeCell ref="B20:C20"/>
    <mergeCell ref="B21:F21"/>
    <mergeCell ref="B24:C24"/>
    <mergeCell ref="B32:G32"/>
    <mergeCell ref="B33:G33"/>
    <mergeCell ref="B23:C23"/>
    <mergeCell ref="B25:C25"/>
    <mergeCell ref="B26:F26"/>
    <mergeCell ref="B27:G27"/>
    <mergeCell ref="B28:C28"/>
    <mergeCell ref="D28:E28"/>
    <mergeCell ref="B12:G12"/>
    <mergeCell ref="B13:C13"/>
    <mergeCell ref="B15:F15"/>
    <mergeCell ref="B16:G16"/>
    <mergeCell ref="B14:C14"/>
    <mergeCell ref="B2:F2"/>
    <mergeCell ref="G2:G6"/>
    <mergeCell ref="B3:F3"/>
    <mergeCell ref="B4:F4"/>
    <mergeCell ref="B6:F6"/>
    <mergeCell ref="B36:D36"/>
    <mergeCell ref="E36:G39"/>
    <mergeCell ref="B37:D37"/>
    <mergeCell ref="B38:D38"/>
    <mergeCell ref="B7:G7"/>
    <mergeCell ref="B8:E8"/>
    <mergeCell ref="F8:G8"/>
    <mergeCell ref="B9:D9"/>
    <mergeCell ref="F9:G9"/>
    <mergeCell ref="B10:D10"/>
    <mergeCell ref="F10:G10"/>
    <mergeCell ref="B17:C17"/>
    <mergeCell ref="B18:C18"/>
    <mergeCell ref="B19:C19"/>
    <mergeCell ref="B22:C22"/>
    <mergeCell ref="C11:D11"/>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2D2C9-4F23-4A59-8B79-BCB2DEEAF669}">
  <sheetPr codeName="Sheet52">
    <tabColor rgb="FFFFFF00"/>
  </sheetPr>
  <dimension ref="B1:H39"/>
  <sheetViews>
    <sheetView topLeftCell="A5"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36.75" customHeight="1" thickBot="1">
      <c r="B1" s="534"/>
      <c r="C1" s="535"/>
      <c r="D1" s="535"/>
      <c r="E1" s="535"/>
      <c r="F1" s="535"/>
      <c r="G1" s="536"/>
    </row>
    <row r="2" spans="2:8" ht="14.25" customHeight="1" thickBot="1">
      <c r="B2" s="373" t="s">
        <v>108</v>
      </c>
      <c r="C2" s="374"/>
      <c r="D2" s="374"/>
      <c r="E2" s="374"/>
      <c r="F2" s="375"/>
      <c r="G2" s="409"/>
    </row>
    <row r="3" spans="2:8" ht="14.45" customHeight="1" thickBot="1">
      <c r="B3" s="373" t="s">
        <v>109</v>
      </c>
      <c r="C3" s="374"/>
      <c r="D3" s="374"/>
      <c r="E3" s="374"/>
      <c r="F3" s="375"/>
      <c r="G3" s="410"/>
    </row>
    <row r="4" spans="2:8" ht="14.25" customHeight="1" thickBot="1">
      <c r="B4" s="373" t="s">
        <v>342</v>
      </c>
      <c r="C4" s="374"/>
      <c r="D4" s="374"/>
      <c r="E4" s="374"/>
      <c r="F4" s="375"/>
      <c r="G4" s="410"/>
    </row>
    <row r="5" spans="2:8" ht="43.5" customHeight="1" thickBot="1">
      <c r="B5" s="428" t="s">
        <v>343</v>
      </c>
      <c r="C5" s="429"/>
      <c r="D5" s="429"/>
      <c r="E5" s="429"/>
      <c r="F5" s="430"/>
      <c r="G5" s="411"/>
    </row>
    <row r="6" spans="2:8" ht="14.45" customHeight="1">
      <c r="B6" s="457" t="s">
        <v>344</v>
      </c>
      <c r="C6" s="458"/>
      <c r="D6" s="458"/>
      <c r="E6" s="458"/>
      <c r="F6" s="458"/>
      <c r="G6" s="459"/>
    </row>
    <row r="7" spans="2:8" ht="14.45" customHeight="1">
      <c r="B7" s="457" t="s">
        <v>345</v>
      </c>
      <c r="C7" s="458"/>
      <c r="D7" s="458"/>
      <c r="E7" s="459"/>
      <c r="F7" s="457" t="s">
        <v>310</v>
      </c>
      <c r="G7" s="459"/>
    </row>
    <row r="8" spans="2:8" ht="14.25" customHeight="1">
      <c r="B8" s="460" t="s">
        <v>346</v>
      </c>
      <c r="C8" s="461"/>
      <c r="D8" s="462"/>
      <c r="E8" s="1" t="s">
        <v>347</v>
      </c>
      <c r="F8" s="460" t="s">
        <v>348</v>
      </c>
      <c r="G8" s="462"/>
    </row>
    <row r="9" spans="2:8" ht="14.25" customHeight="1">
      <c r="B9" s="463" t="s">
        <v>686</v>
      </c>
      <c r="C9" s="464"/>
      <c r="D9" s="465"/>
      <c r="E9" s="19" t="s">
        <v>347</v>
      </c>
      <c r="F9" s="466">
        <v>1</v>
      </c>
      <c r="G9" s="467"/>
    </row>
    <row r="10" spans="2:8" ht="14.25" customHeight="1">
      <c r="B10" s="3" t="s">
        <v>350</v>
      </c>
      <c r="C10" s="468" t="s">
        <v>351</v>
      </c>
      <c r="D10" s="469"/>
      <c r="E10" s="3" t="s">
        <v>352</v>
      </c>
      <c r="F10" s="3" t="s">
        <v>353</v>
      </c>
      <c r="G10" s="4" t="s">
        <v>354</v>
      </c>
      <c r="H10" s="25"/>
    </row>
    <row r="11" spans="2:8" ht="14.4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361</v>
      </c>
      <c r="C13" s="446"/>
      <c r="D13" s="8" t="s">
        <v>362</v>
      </c>
      <c r="E13" s="9">
        <v>0.03</v>
      </c>
      <c r="F13" s="10">
        <f>G30</f>
        <v>20000</v>
      </c>
      <c r="G13" s="11">
        <f>E13*F13</f>
        <v>600</v>
      </c>
    </row>
    <row r="14" spans="2:8" ht="14.25" customHeight="1">
      <c r="B14" s="439" t="s">
        <v>363</v>
      </c>
      <c r="C14" s="440"/>
      <c r="D14" s="440"/>
      <c r="E14" s="440"/>
      <c r="F14" s="441"/>
      <c r="G14" s="11">
        <v>270</v>
      </c>
    </row>
    <row r="15" spans="2:8" ht="14.25" customHeight="1">
      <c r="B15" s="431" t="s">
        <v>364</v>
      </c>
      <c r="C15" s="432"/>
      <c r="D15" s="432"/>
      <c r="E15" s="432"/>
      <c r="F15" s="432"/>
      <c r="G15" s="433"/>
    </row>
    <row r="16" spans="2:8" ht="14.45" customHeight="1">
      <c r="B16" s="442" t="s">
        <v>356</v>
      </c>
      <c r="C16" s="443"/>
      <c r="D16" s="5" t="s">
        <v>357</v>
      </c>
      <c r="E16" s="5" t="s">
        <v>365</v>
      </c>
      <c r="F16" s="5" t="s">
        <v>359</v>
      </c>
      <c r="G16" s="6" t="s">
        <v>360</v>
      </c>
      <c r="H16" s="25"/>
    </row>
    <row r="17" spans="2:8" ht="14.45" customHeight="1">
      <c r="B17" s="445" t="s">
        <v>687</v>
      </c>
      <c r="C17" s="446"/>
      <c r="D17" s="8" t="s">
        <v>579</v>
      </c>
      <c r="E17" s="13">
        <v>1</v>
      </c>
      <c r="F17" s="10">
        <v>25600</v>
      </c>
      <c r="G17" s="14">
        <f>E17*F17</f>
        <v>25600</v>
      </c>
    </row>
    <row r="18" spans="2:8" ht="14.45" customHeight="1">
      <c r="B18" s="453" t="s">
        <v>688</v>
      </c>
      <c r="C18" s="446"/>
      <c r="D18" s="8" t="s">
        <v>430</v>
      </c>
      <c r="E18" s="13">
        <v>1.5</v>
      </c>
      <c r="F18" s="10">
        <v>13200</v>
      </c>
      <c r="G18" s="14">
        <f t="shared" ref="G18:G19" si="0">E18*F18</f>
        <v>19800</v>
      </c>
    </row>
    <row r="19" spans="2:8" ht="14.25" customHeight="1">
      <c r="B19" s="453" t="s">
        <v>668</v>
      </c>
      <c r="C19" s="446"/>
      <c r="D19" s="8" t="s">
        <v>430</v>
      </c>
      <c r="E19" s="13">
        <v>0.03</v>
      </c>
      <c r="F19" s="10">
        <v>50000</v>
      </c>
      <c r="G19" s="14">
        <f t="shared" si="0"/>
        <v>1500</v>
      </c>
    </row>
    <row r="20" spans="2:8" ht="14.45" customHeight="1">
      <c r="B20" s="439" t="s">
        <v>363</v>
      </c>
      <c r="C20" s="440"/>
      <c r="D20" s="440"/>
      <c r="E20" s="440"/>
      <c r="F20" s="450"/>
      <c r="G20" s="10">
        <f>SUM(G17:G19)</f>
        <v>46900</v>
      </c>
    </row>
    <row r="21" spans="2:8" ht="14.25" customHeight="1">
      <c r="B21" s="431" t="s">
        <v>370</v>
      </c>
      <c r="C21" s="432"/>
      <c r="D21" s="432"/>
      <c r="E21" s="432"/>
      <c r="F21" s="432"/>
      <c r="G21" s="433"/>
    </row>
    <row r="22" spans="2:8" ht="14.25" customHeight="1">
      <c r="B22" s="442" t="s">
        <v>356</v>
      </c>
      <c r="C22" s="443"/>
      <c r="D22" s="5" t="s">
        <v>357</v>
      </c>
      <c r="E22" s="5" t="s">
        <v>358</v>
      </c>
      <c r="F22" s="5" t="s">
        <v>359</v>
      </c>
      <c r="G22" s="6" t="s">
        <v>360</v>
      </c>
    </row>
    <row r="23" spans="2:8" ht="14.45" customHeight="1">
      <c r="B23" s="445" t="s">
        <v>689</v>
      </c>
      <c r="C23" s="446"/>
      <c r="D23" s="28" t="s">
        <v>372</v>
      </c>
      <c r="E23" s="13">
        <v>1</v>
      </c>
      <c r="F23" s="10">
        <v>7000</v>
      </c>
      <c r="G23" s="14">
        <f>E23*F23</f>
        <v>7000</v>
      </c>
    </row>
    <row r="24" spans="2:8" ht="14.25" customHeight="1">
      <c r="B24" s="453" t="s">
        <v>690</v>
      </c>
      <c r="C24" s="446"/>
      <c r="D24" s="28" t="s">
        <v>372</v>
      </c>
      <c r="E24" s="13">
        <v>0.01</v>
      </c>
      <c r="F24" s="10">
        <v>7000</v>
      </c>
      <c r="G24" s="14">
        <f t="shared" ref="G24:G25" si="1">E24*F24</f>
        <v>70</v>
      </c>
    </row>
    <row r="25" spans="2:8" ht="14.25" customHeight="1">
      <c r="B25" s="453" t="s">
        <v>668</v>
      </c>
      <c r="C25" s="446"/>
      <c r="D25" s="28" t="s">
        <v>372</v>
      </c>
      <c r="E25" s="13">
        <v>0.01</v>
      </c>
      <c r="F25" s="10">
        <v>7000</v>
      </c>
      <c r="G25" s="14">
        <f t="shared" si="1"/>
        <v>70</v>
      </c>
    </row>
    <row r="26" spans="2:8" ht="14.25" customHeight="1">
      <c r="B26" s="439" t="s">
        <v>363</v>
      </c>
      <c r="C26" s="440"/>
      <c r="D26" s="440"/>
      <c r="E26" s="440"/>
      <c r="F26" s="450"/>
      <c r="G26" s="14">
        <f>SUM(G23:G25)</f>
        <v>7140</v>
      </c>
      <c r="H26" s="25"/>
    </row>
    <row r="27" spans="2:8" ht="14.45" customHeight="1">
      <c r="B27" s="431" t="s">
        <v>373</v>
      </c>
      <c r="C27" s="432"/>
      <c r="D27" s="432"/>
      <c r="E27" s="432"/>
      <c r="F27" s="432"/>
      <c r="G27" s="433"/>
    </row>
    <row r="28" spans="2:8" ht="14.45" customHeight="1">
      <c r="B28" s="442" t="s">
        <v>374</v>
      </c>
      <c r="C28" s="443"/>
      <c r="D28" s="442" t="s">
        <v>398</v>
      </c>
      <c r="E28" s="443"/>
      <c r="F28" s="5" t="s">
        <v>376</v>
      </c>
      <c r="G28" s="6" t="s">
        <v>377</v>
      </c>
    </row>
    <row r="29" spans="2:8" ht="14.25" customHeight="1">
      <c r="B29" s="453" t="s">
        <v>669</v>
      </c>
      <c r="C29" s="446"/>
      <c r="D29" s="447">
        <v>200000</v>
      </c>
      <c r="E29" s="448"/>
      <c r="F29" s="13">
        <v>0.1</v>
      </c>
      <c r="G29" s="14">
        <f>D29*F29</f>
        <v>20000</v>
      </c>
    </row>
    <row r="30" spans="2:8" ht="61.7" customHeight="1">
      <c r="B30" s="439" t="s">
        <v>379</v>
      </c>
      <c r="C30" s="440"/>
      <c r="D30" s="440"/>
      <c r="E30" s="440"/>
      <c r="F30" s="441"/>
      <c r="G30" s="14">
        <f>G29</f>
        <v>20000</v>
      </c>
    </row>
    <row r="31" spans="2:8" ht="15.2" customHeight="1">
      <c r="B31" s="484" t="s">
        <v>380</v>
      </c>
      <c r="C31" s="485"/>
      <c r="D31" s="485"/>
      <c r="E31" s="485"/>
      <c r="F31" s="486"/>
      <c r="G31" s="15">
        <f>G30+G14+G20+G26</f>
        <v>74310</v>
      </c>
    </row>
    <row r="32" spans="2:8">
      <c r="B32" s="431" t="s">
        <v>381</v>
      </c>
      <c r="C32" s="432"/>
      <c r="D32" s="432"/>
      <c r="E32" s="432"/>
      <c r="F32" s="432"/>
      <c r="G32" s="433"/>
    </row>
    <row r="33" spans="2:7">
      <c r="B33" s="434"/>
      <c r="C33" s="435"/>
      <c r="D33" s="435"/>
      <c r="E33" s="435"/>
      <c r="F33" s="435"/>
      <c r="G33" s="436"/>
    </row>
    <row r="34" spans="2:7">
      <c r="B34" s="431" t="s">
        <v>382</v>
      </c>
      <c r="C34" s="432"/>
      <c r="D34" s="432"/>
      <c r="E34" s="432"/>
      <c r="F34" s="432"/>
      <c r="G34" s="433"/>
    </row>
    <row r="35" spans="2:7" ht="13.5" thickBot="1">
      <c r="B35" s="479"/>
      <c r="C35" s="480"/>
      <c r="D35" s="480"/>
      <c r="E35" s="480"/>
      <c r="F35" s="480"/>
      <c r="G35" s="481"/>
    </row>
    <row r="36" spans="2:7" ht="13.5" thickBot="1">
      <c r="B36" s="412"/>
      <c r="C36" s="413"/>
      <c r="D36" s="414"/>
      <c r="E36" s="415"/>
      <c r="F36" s="416"/>
      <c r="G36" s="417"/>
    </row>
    <row r="37" spans="2:7" ht="13.5" thickBot="1">
      <c r="B37" s="424" t="s">
        <v>383</v>
      </c>
      <c r="C37" s="425"/>
      <c r="D37" s="425"/>
      <c r="E37" s="418"/>
      <c r="F37" s="419"/>
      <c r="G37" s="420"/>
    </row>
    <row r="38" spans="2:7" ht="13.5" thickBot="1">
      <c r="B38" s="426" t="s">
        <v>384</v>
      </c>
      <c r="C38" s="427"/>
      <c r="D38" s="427"/>
      <c r="E38" s="418"/>
      <c r="F38" s="419"/>
      <c r="G38" s="420"/>
    </row>
    <row r="39" spans="2:7" ht="13.5" thickBot="1">
      <c r="B39" s="55"/>
      <c r="C39" s="55"/>
      <c r="D39" s="55"/>
      <c r="E39" s="421"/>
      <c r="F39" s="422"/>
      <c r="G39" s="423"/>
    </row>
  </sheetData>
  <mergeCells count="45">
    <mergeCell ref="B1:G1"/>
    <mergeCell ref="B2:F2"/>
    <mergeCell ref="G2:G5"/>
    <mergeCell ref="B3:F3"/>
    <mergeCell ref="B11:G11"/>
    <mergeCell ref="B6:G6"/>
    <mergeCell ref="B7:E7"/>
    <mergeCell ref="F7:G7"/>
    <mergeCell ref="B8:D8"/>
    <mergeCell ref="F8:G8"/>
    <mergeCell ref="B9:D9"/>
    <mergeCell ref="F9:G9"/>
    <mergeCell ref="C10:D10"/>
    <mergeCell ref="B21:G21"/>
    <mergeCell ref="B22:C22"/>
    <mergeCell ref="D28:E28"/>
    <mergeCell ref="B29:C29"/>
    <mergeCell ref="D29:E29"/>
    <mergeCell ref="B16:C16"/>
    <mergeCell ref="B17:C17"/>
    <mergeCell ref="B18:C18"/>
    <mergeCell ref="B19:C19"/>
    <mergeCell ref="B20:F20"/>
    <mergeCell ref="B30:F30"/>
    <mergeCell ref="B31:F31"/>
    <mergeCell ref="B4:F4"/>
    <mergeCell ref="B5:F5"/>
    <mergeCell ref="B33:G33"/>
    <mergeCell ref="B24:C24"/>
    <mergeCell ref="B25:C25"/>
    <mergeCell ref="B26:F26"/>
    <mergeCell ref="B27:G27"/>
    <mergeCell ref="B28:C28"/>
    <mergeCell ref="B32:G32"/>
    <mergeCell ref="B23:C23"/>
    <mergeCell ref="B12:C12"/>
    <mergeCell ref="B13:C13"/>
    <mergeCell ref="B14:F14"/>
    <mergeCell ref="B15:G15"/>
    <mergeCell ref="B34:G34"/>
    <mergeCell ref="B35:G35"/>
    <mergeCell ref="B36:D36"/>
    <mergeCell ref="E36:G39"/>
    <mergeCell ref="B37:D37"/>
    <mergeCell ref="B38:D38"/>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1605C-51E5-41DB-B605-3BDE5AFDFBB3}">
  <sheetPr codeName="Sheet53">
    <tabColor rgb="FFFFFF00"/>
  </sheetPr>
  <dimension ref="B1:H39"/>
  <sheetViews>
    <sheetView topLeftCell="A7"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36.75" customHeight="1" thickBot="1">
      <c r="B1" s="534"/>
      <c r="C1" s="535"/>
      <c r="D1" s="535"/>
      <c r="E1" s="535"/>
      <c r="F1" s="535"/>
      <c r="G1" s="536"/>
    </row>
    <row r="2" spans="2:8" ht="14.25" customHeight="1" thickBot="1">
      <c r="B2" s="373" t="s">
        <v>108</v>
      </c>
      <c r="C2" s="374"/>
      <c r="D2" s="374"/>
      <c r="E2" s="374"/>
      <c r="F2" s="375"/>
      <c r="G2" s="409"/>
    </row>
    <row r="3" spans="2:8" ht="14.45" customHeight="1" thickBot="1">
      <c r="B3" s="373" t="s">
        <v>109</v>
      </c>
      <c r="C3" s="374"/>
      <c r="D3" s="374"/>
      <c r="E3" s="374"/>
      <c r="F3" s="375"/>
      <c r="G3" s="410"/>
    </row>
    <row r="4" spans="2:8" ht="14.25" customHeight="1" thickBot="1">
      <c r="B4" s="373" t="s">
        <v>342</v>
      </c>
      <c r="C4" s="374"/>
      <c r="D4" s="374"/>
      <c r="E4" s="374"/>
      <c r="F4" s="375"/>
      <c r="G4" s="410"/>
    </row>
    <row r="5" spans="2:8" ht="27" customHeight="1" thickBot="1">
      <c r="B5" s="428" t="s">
        <v>343</v>
      </c>
      <c r="C5" s="429"/>
      <c r="D5" s="429"/>
      <c r="E5" s="429"/>
      <c r="F5" s="430"/>
      <c r="G5" s="411"/>
    </row>
    <row r="6" spans="2:8" ht="14.45" customHeight="1">
      <c r="B6" s="457" t="s">
        <v>344</v>
      </c>
      <c r="C6" s="458"/>
      <c r="D6" s="458"/>
      <c r="E6" s="458"/>
      <c r="F6" s="458"/>
      <c r="G6" s="459"/>
    </row>
    <row r="7" spans="2:8" ht="14.45" customHeight="1">
      <c r="B7" s="457" t="s">
        <v>345</v>
      </c>
      <c r="C7" s="458"/>
      <c r="D7" s="458"/>
      <c r="E7" s="459"/>
      <c r="F7" s="457" t="s">
        <v>312</v>
      </c>
      <c r="G7" s="459"/>
    </row>
    <row r="8" spans="2:8" ht="14.25" customHeight="1">
      <c r="B8" s="460" t="s">
        <v>346</v>
      </c>
      <c r="C8" s="461"/>
      <c r="D8" s="462"/>
      <c r="E8" s="1" t="s">
        <v>347</v>
      </c>
      <c r="F8" s="460" t="s">
        <v>348</v>
      </c>
      <c r="G8" s="462"/>
    </row>
    <row r="9" spans="2:8" ht="14.25" customHeight="1">
      <c r="B9" s="463" t="s">
        <v>691</v>
      </c>
      <c r="C9" s="464"/>
      <c r="D9" s="465"/>
      <c r="E9" s="19" t="s">
        <v>347</v>
      </c>
      <c r="F9" s="466">
        <v>1</v>
      </c>
      <c r="G9" s="467"/>
    </row>
    <row r="10" spans="2:8" ht="14.25" customHeight="1">
      <c r="B10" s="3" t="s">
        <v>350</v>
      </c>
      <c r="C10" s="468" t="s">
        <v>351</v>
      </c>
      <c r="D10" s="469"/>
      <c r="E10" s="3" t="s">
        <v>352</v>
      </c>
      <c r="F10" s="3" t="s">
        <v>353</v>
      </c>
      <c r="G10" s="4" t="s">
        <v>354</v>
      </c>
      <c r="H10" s="25"/>
    </row>
    <row r="11" spans="2:8" ht="14.4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361</v>
      </c>
      <c r="C13" s="446"/>
      <c r="D13" s="8" t="s">
        <v>362</v>
      </c>
      <c r="E13" s="9">
        <v>0.03</v>
      </c>
      <c r="F13" s="10">
        <f>G30</f>
        <v>10000</v>
      </c>
      <c r="G13" s="11">
        <f>E13*F13</f>
        <v>300</v>
      </c>
    </row>
    <row r="14" spans="2:8" ht="14.25" customHeight="1">
      <c r="B14" s="439" t="s">
        <v>363</v>
      </c>
      <c r="C14" s="440"/>
      <c r="D14" s="440"/>
      <c r="E14" s="440"/>
      <c r="F14" s="441"/>
      <c r="G14" s="11">
        <f>G13</f>
        <v>300</v>
      </c>
    </row>
    <row r="15" spans="2:8" ht="14.25" customHeight="1">
      <c r="B15" s="431" t="s">
        <v>364</v>
      </c>
      <c r="C15" s="432"/>
      <c r="D15" s="432"/>
      <c r="E15" s="432"/>
      <c r="F15" s="432"/>
      <c r="G15" s="433"/>
    </row>
    <row r="16" spans="2:8" ht="14.45" customHeight="1">
      <c r="B16" s="442" t="s">
        <v>356</v>
      </c>
      <c r="C16" s="443"/>
      <c r="D16" s="5" t="s">
        <v>357</v>
      </c>
      <c r="E16" s="5" t="s">
        <v>365</v>
      </c>
      <c r="F16" s="5" t="s">
        <v>359</v>
      </c>
      <c r="G16" s="6" t="s">
        <v>360</v>
      </c>
      <c r="H16" s="25"/>
    </row>
    <row r="17" spans="2:8" ht="14.45" customHeight="1">
      <c r="B17" s="445" t="s">
        <v>692</v>
      </c>
      <c r="C17" s="446"/>
      <c r="D17" s="8" t="s">
        <v>579</v>
      </c>
      <c r="E17" s="13">
        <v>1</v>
      </c>
      <c r="F17" s="10">
        <v>16700</v>
      </c>
      <c r="G17" s="14">
        <f>E17*F17</f>
        <v>16700</v>
      </c>
    </row>
    <row r="18" spans="2:8" ht="14.45" customHeight="1">
      <c r="B18" s="453" t="s">
        <v>693</v>
      </c>
      <c r="C18" s="446"/>
      <c r="D18" s="8" t="s">
        <v>694</v>
      </c>
      <c r="E18" s="13">
        <v>0.37</v>
      </c>
      <c r="F18" s="13">
        <v>8000</v>
      </c>
      <c r="G18" s="14">
        <f>E18*F18</f>
        <v>2960</v>
      </c>
    </row>
    <row r="19" spans="2:8" ht="14.25" customHeight="1">
      <c r="B19" s="453" t="s">
        <v>668</v>
      </c>
      <c r="C19" s="446"/>
      <c r="D19" s="8" t="s">
        <v>430</v>
      </c>
      <c r="E19" s="13">
        <v>0.02</v>
      </c>
      <c r="F19" s="13">
        <v>50000</v>
      </c>
      <c r="G19" s="14">
        <f>E19*F19</f>
        <v>1000</v>
      </c>
    </row>
    <row r="20" spans="2:8" ht="14.45" customHeight="1">
      <c r="B20" s="439" t="s">
        <v>363</v>
      </c>
      <c r="C20" s="440"/>
      <c r="D20" s="440"/>
      <c r="E20" s="440"/>
      <c r="F20" s="450"/>
      <c r="G20" s="14">
        <f>G17+G18+G19</f>
        <v>20660</v>
      </c>
    </row>
    <row r="21" spans="2:8" ht="14.25" customHeight="1">
      <c r="B21" s="431" t="s">
        <v>370</v>
      </c>
      <c r="C21" s="432"/>
      <c r="D21" s="432"/>
      <c r="E21" s="432"/>
      <c r="F21" s="432"/>
      <c r="G21" s="433"/>
    </row>
    <row r="22" spans="2:8" ht="14.25" customHeight="1">
      <c r="B22" s="442" t="s">
        <v>356</v>
      </c>
      <c r="C22" s="443"/>
      <c r="D22" s="5" t="s">
        <v>357</v>
      </c>
      <c r="E22" s="5" t="s">
        <v>358</v>
      </c>
      <c r="F22" s="5" t="s">
        <v>359</v>
      </c>
      <c r="G22" s="6" t="s">
        <v>360</v>
      </c>
    </row>
    <row r="23" spans="2:8" ht="14.45" customHeight="1">
      <c r="B23" s="445" t="s">
        <v>692</v>
      </c>
      <c r="C23" s="446"/>
      <c r="D23" s="28" t="s">
        <v>602</v>
      </c>
      <c r="E23" s="72">
        <v>2</v>
      </c>
      <c r="F23" s="10">
        <v>7000</v>
      </c>
      <c r="G23" s="14">
        <f>E23*F23</f>
        <v>14000</v>
      </c>
    </row>
    <row r="24" spans="2:8" ht="14.25" customHeight="1">
      <c r="B24" s="453" t="s">
        <v>693</v>
      </c>
      <c r="C24" s="446"/>
      <c r="D24" s="28" t="s">
        <v>602</v>
      </c>
      <c r="E24" s="13">
        <v>0.22</v>
      </c>
      <c r="F24" s="10">
        <v>7000</v>
      </c>
      <c r="G24" s="14">
        <f>E24*F24</f>
        <v>1540</v>
      </c>
    </row>
    <row r="25" spans="2:8" ht="14.25" customHeight="1">
      <c r="B25" s="453" t="s">
        <v>668</v>
      </c>
      <c r="C25" s="446"/>
      <c r="D25" s="28" t="s">
        <v>602</v>
      </c>
      <c r="E25" s="13">
        <v>0.01</v>
      </c>
      <c r="F25" s="10">
        <v>7000</v>
      </c>
      <c r="G25" s="14">
        <f>E25*F25</f>
        <v>70</v>
      </c>
    </row>
    <row r="26" spans="2:8" ht="14.25" customHeight="1">
      <c r="B26" s="439" t="s">
        <v>363</v>
      </c>
      <c r="C26" s="440"/>
      <c r="D26" s="440"/>
      <c r="E26" s="440"/>
      <c r="F26" s="450"/>
      <c r="G26" s="14">
        <f>G23+G24+G25</f>
        <v>15610</v>
      </c>
      <c r="H26" s="25"/>
    </row>
    <row r="27" spans="2:8" ht="14.45" customHeight="1">
      <c r="B27" s="431" t="s">
        <v>373</v>
      </c>
      <c r="C27" s="432"/>
      <c r="D27" s="432"/>
      <c r="E27" s="432"/>
      <c r="F27" s="432"/>
      <c r="G27" s="433"/>
    </row>
    <row r="28" spans="2:8" ht="14.45" customHeight="1">
      <c r="B28" s="442" t="s">
        <v>374</v>
      </c>
      <c r="C28" s="443"/>
      <c r="D28" s="442" t="s">
        <v>398</v>
      </c>
      <c r="E28" s="443"/>
      <c r="F28" s="5" t="s">
        <v>376</v>
      </c>
      <c r="G28" s="6" t="s">
        <v>377</v>
      </c>
    </row>
    <row r="29" spans="2:8" ht="14.25" customHeight="1">
      <c r="B29" s="453" t="s">
        <v>669</v>
      </c>
      <c r="C29" s="446"/>
      <c r="D29" s="447">
        <v>250000</v>
      </c>
      <c r="E29" s="448"/>
      <c r="F29" s="13">
        <v>0.04</v>
      </c>
      <c r="G29" s="14">
        <f>D29*F29</f>
        <v>10000</v>
      </c>
    </row>
    <row r="30" spans="2:8" ht="61.7" customHeight="1">
      <c r="B30" s="439" t="s">
        <v>695</v>
      </c>
      <c r="C30" s="440"/>
      <c r="D30" s="440"/>
      <c r="E30" s="440"/>
      <c r="F30" s="441"/>
      <c r="G30" s="14">
        <f>G29</f>
        <v>10000</v>
      </c>
    </row>
    <row r="31" spans="2:8" ht="15.2" customHeight="1">
      <c r="B31" s="484" t="s">
        <v>380</v>
      </c>
      <c r="C31" s="485"/>
      <c r="D31" s="485"/>
      <c r="E31" s="485"/>
      <c r="F31" s="486"/>
      <c r="G31" s="15">
        <f>G14+G20+G26+G30</f>
        <v>46570</v>
      </c>
    </row>
    <row r="32" spans="2:8">
      <c r="B32" s="431" t="s">
        <v>381</v>
      </c>
      <c r="C32" s="432"/>
      <c r="D32" s="432"/>
      <c r="E32" s="432"/>
      <c r="F32" s="432"/>
      <c r="G32" s="433"/>
    </row>
    <row r="33" spans="2:7">
      <c r="B33" s="434"/>
      <c r="C33" s="435"/>
      <c r="D33" s="435"/>
      <c r="E33" s="435"/>
      <c r="F33" s="435"/>
      <c r="G33" s="436"/>
    </row>
    <row r="34" spans="2:7">
      <c r="B34" s="431" t="s">
        <v>382</v>
      </c>
      <c r="C34" s="432"/>
      <c r="D34" s="432"/>
      <c r="E34" s="432"/>
      <c r="F34" s="432"/>
      <c r="G34" s="433"/>
    </row>
    <row r="35" spans="2:7" ht="13.5" thickBot="1">
      <c r="B35" s="479"/>
      <c r="C35" s="480"/>
      <c r="D35" s="480"/>
      <c r="E35" s="480"/>
      <c r="F35" s="480"/>
      <c r="G35" s="481"/>
    </row>
    <row r="36" spans="2:7" ht="13.5" thickBot="1">
      <c r="B36" s="412"/>
      <c r="C36" s="413"/>
      <c r="D36" s="414"/>
      <c r="E36" s="415"/>
      <c r="F36" s="416"/>
      <c r="G36" s="417"/>
    </row>
    <row r="37" spans="2:7" ht="13.5" thickBot="1">
      <c r="B37" s="424" t="s">
        <v>383</v>
      </c>
      <c r="C37" s="425"/>
      <c r="D37" s="425"/>
      <c r="E37" s="418"/>
      <c r="F37" s="419"/>
      <c r="G37" s="420"/>
    </row>
    <row r="38" spans="2:7" ht="13.5" thickBot="1">
      <c r="B38" s="426" t="s">
        <v>384</v>
      </c>
      <c r="C38" s="427"/>
      <c r="D38" s="427"/>
      <c r="E38" s="418"/>
      <c r="F38" s="419"/>
      <c r="G38" s="420"/>
    </row>
    <row r="39" spans="2:7" ht="13.5" thickBot="1">
      <c r="B39" s="55"/>
      <c r="C39" s="55"/>
      <c r="D39" s="55"/>
      <c r="E39" s="421"/>
      <c r="F39" s="422"/>
      <c r="G39" s="423"/>
    </row>
  </sheetData>
  <mergeCells count="45">
    <mergeCell ref="B1:G1"/>
    <mergeCell ref="B2:F2"/>
    <mergeCell ref="G2:G5"/>
    <mergeCell ref="B3:F3"/>
    <mergeCell ref="B11:G11"/>
    <mergeCell ref="B6:G6"/>
    <mergeCell ref="B7:E7"/>
    <mergeCell ref="F7:G7"/>
    <mergeCell ref="B8:D8"/>
    <mergeCell ref="F8:G8"/>
    <mergeCell ref="B9:D9"/>
    <mergeCell ref="F9:G9"/>
    <mergeCell ref="C10:D10"/>
    <mergeCell ref="B21:G21"/>
    <mergeCell ref="B22:C22"/>
    <mergeCell ref="D28:E28"/>
    <mergeCell ref="B29:C29"/>
    <mergeCell ref="D29:E29"/>
    <mergeCell ref="B16:C16"/>
    <mergeCell ref="B17:C17"/>
    <mergeCell ref="B18:C18"/>
    <mergeCell ref="B19:C19"/>
    <mergeCell ref="B20:F20"/>
    <mergeCell ref="B30:F30"/>
    <mergeCell ref="B31:F31"/>
    <mergeCell ref="B4:F4"/>
    <mergeCell ref="B5:F5"/>
    <mergeCell ref="B33:G33"/>
    <mergeCell ref="B24:C24"/>
    <mergeCell ref="B25:C25"/>
    <mergeCell ref="B26:F26"/>
    <mergeCell ref="B27:G27"/>
    <mergeCell ref="B28:C28"/>
    <mergeCell ref="B32:G32"/>
    <mergeCell ref="B23:C23"/>
    <mergeCell ref="B12:C12"/>
    <mergeCell ref="B13:C13"/>
    <mergeCell ref="B14:F14"/>
    <mergeCell ref="B15:G15"/>
    <mergeCell ref="B34:G34"/>
    <mergeCell ref="B35:G35"/>
    <mergeCell ref="B36:D36"/>
    <mergeCell ref="E36:G39"/>
    <mergeCell ref="B37:D37"/>
    <mergeCell ref="B38:D38"/>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9400-000000000000}">
  <sheetPr codeName="Sheet54">
    <tabColor rgb="FFFFFF00"/>
  </sheetPr>
  <dimension ref="B1:H39"/>
  <sheetViews>
    <sheetView topLeftCell="A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36.75" customHeight="1" thickBot="1">
      <c r="B1" s="534"/>
      <c r="C1" s="535"/>
      <c r="D1" s="535"/>
      <c r="E1" s="535"/>
      <c r="F1" s="535"/>
      <c r="G1" s="536"/>
    </row>
    <row r="2" spans="2:8" ht="14.45" customHeight="1" thickBot="1">
      <c r="B2" s="373" t="s">
        <v>108</v>
      </c>
      <c r="C2" s="374"/>
      <c r="D2" s="374"/>
      <c r="E2" s="374"/>
      <c r="F2" s="375"/>
      <c r="G2" s="409"/>
    </row>
    <row r="3" spans="2:8" ht="14.25" customHeight="1" thickBot="1">
      <c r="B3" s="373" t="s">
        <v>109</v>
      </c>
      <c r="C3" s="374"/>
      <c r="D3" s="374"/>
      <c r="E3" s="374"/>
      <c r="F3" s="375"/>
      <c r="G3" s="410"/>
    </row>
    <row r="4" spans="2:8" ht="14.45" customHeight="1" thickBot="1">
      <c r="B4" s="373" t="s">
        <v>342</v>
      </c>
      <c r="C4" s="374"/>
      <c r="D4" s="374"/>
      <c r="E4" s="374"/>
      <c r="F4" s="375"/>
      <c r="G4" s="410"/>
    </row>
    <row r="5" spans="2:8" ht="28.5" customHeight="1" thickBot="1">
      <c r="B5" s="428" t="s">
        <v>343</v>
      </c>
      <c r="C5" s="429"/>
      <c r="D5" s="429"/>
      <c r="E5" s="429"/>
      <c r="F5" s="430"/>
      <c r="G5" s="411"/>
    </row>
    <row r="6" spans="2:8" ht="14.45" customHeight="1">
      <c r="B6" s="457" t="s">
        <v>344</v>
      </c>
      <c r="C6" s="458"/>
      <c r="D6" s="458"/>
      <c r="E6" s="458"/>
      <c r="F6" s="458"/>
      <c r="G6" s="459"/>
    </row>
    <row r="7" spans="2:8" ht="14.45" customHeight="1">
      <c r="B7" s="457" t="s">
        <v>345</v>
      </c>
      <c r="C7" s="458"/>
      <c r="D7" s="458"/>
      <c r="E7" s="459"/>
      <c r="F7" s="457" t="s">
        <v>314</v>
      </c>
      <c r="G7" s="459"/>
    </row>
    <row r="8" spans="2:8" ht="14.25" customHeight="1">
      <c r="B8" s="460" t="s">
        <v>346</v>
      </c>
      <c r="C8" s="461"/>
      <c r="D8" s="462"/>
      <c r="E8" s="1" t="s">
        <v>347</v>
      </c>
      <c r="F8" s="460" t="s">
        <v>348</v>
      </c>
      <c r="G8" s="462"/>
    </row>
    <row r="9" spans="2:8" ht="14.25" customHeight="1">
      <c r="B9" s="581" t="s">
        <v>696</v>
      </c>
      <c r="C9" s="582"/>
      <c r="D9" s="583"/>
      <c r="E9" s="19" t="s">
        <v>205</v>
      </c>
      <c r="F9" s="575">
        <v>1</v>
      </c>
      <c r="G9" s="576"/>
    </row>
    <row r="10" spans="2:8" ht="14.45" customHeight="1">
      <c r="B10" s="3" t="s">
        <v>350</v>
      </c>
      <c r="C10" s="468" t="s">
        <v>351</v>
      </c>
      <c r="D10" s="469"/>
      <c r="E10" s="3" t="s">
        <v>352</v>
      </c>
      <c r="F10" s="3" t="s">
        <v>353</v>
      </c>
      <c r="G10" s="4" t="s">
        <v>354</v>
      </c>
      <c r="H10" s="25"/>
    </row>
    <row r="11" spans="2:8" ht="14.25" customHeight="1">
      <c r="B11" s="431" t="s">
        <v>355</v>
      </c>
      <c r="C11" s="432"/>
      <c r="D11" s="432"/>
      <c r="E11" s="432"/>
      <c r="F11" s="432"/>
      <c r="G11" s="433"/>
    </row>
    <row r="12" spans="2:8" ht="14.25" customHeight="1">
      <c r="B12" s="442" t="s">
        <v>356</v>
      </c>
      <c r="C12" s="443"/>
      <c r="D12" s="5" t="s">
        <v>357</v>
      </c>
      <c r="E12" s="5" t="s">
        <v>358</v>
      </c>
      <c r="F12" s="5" t="s">
        <v>359</v>
      </c>
      <c r="G12" s="6" t="s">
        <v>360</v>
      </c>
    </row>
    <row r="13" spans="2:8" ht="14.25" customHeight="1">
      <c r="B13" s="445" t="s">
        <v>361</v>
      </c>
      <c r="C13" s="446"/>
      <c r="D13" s="8" t="s">
        <v>362</v>
      </c>
      <c r="E13" s="9">
        <v>0.03</v>
      </c>
      <c r="F13" s="10">
        <f>G30</f>
        <v>10000</v>
      </c>
      <c r="G13" s="26">
        <f>E13*F13</f>
        <v>300</v>
      </c>
    </row>
    <row r="14" spans="2:8" ht="14.25" customHeight="1">
      <c r="B14" s="439" t="s">
        <v>363</v>
      </c>
      <c r="C14" s="440"/>
      <c r="D14" s="440"/>
      <c r="E14" s="440"/>
      <c r="F14" s="441"/>
      <c r="G14" s="26">
        <f>G13</f>
        <v>300</v>
      </c>
      <c r="H14" s="25"/>
    </row>
    <row r="15" spans="2:8" ht="14.45" customHeight="1">
      <c r="B15" s="431" t="s">
        <v>364</v>
      </c>
      <c r="C15" s="432"/>
      <c r="D15" s="432"/>
      <c r="E15" s="432"/>
      <c r="F15" s="432"/>
      <c r="G15" s="433"/>
    </row>
    <row r="16" spans="2:8" ht="14.45" customHeight="1">
      <c r="B16" s="442" t="s">
        <v>356</v>
      </c>
      <c r="C16" s="443"/>
      <c r="D16" s="5" t="s">
        <v>357</v>
      </c>
      <c r="E16" s="5" t="s">
        <v>365</v>
      </c>
      <c r="F16" s="5" t="s">
        <v>359</v>
      </c>
      <c r="G16" s="6" t="s">
        <v>360</v>
      </c>
    </row>
    <row r="17" spans="2:8" ht="14.45" customHeight="1">
      <c r="B17" s="445" t="s">
        <v>697</v>
      </c>
      <c r="C17" s="446"/>
      <c r="D17" s="8" t="s">
        <v>430</v>
      </c>
      <c r="E17" s="13">
        <v>1</v>
      </c>
      <c r="F17" s="10">
        <v>15400</v>
      </c>
      <c r="G17" s="24">
        <f>E17*F17</f>
        <v>15400</v>
      </c>
    </row>
    <row r="18" spans="2:8" ht="14.45" customHeight="1">
      <c r="B18" s="453" t="s">
        <v>698</v>
      </c>
      <c r="C18" s="446"/>
      <c r="D18" s="28" t="s">
        <v>699</v>
      </c>
      <c r="E18" s="13">
        <v>0.01</v>
      </c>
      <c r="F18" s="13">
        <v>30000</v>
      </c>
      <c r="G18" s="24">
        <f>E18*F18</f>
        <v>300</v>
      </c>
    </row>
    <row r="19" spans="2:8" ht="14.25" customHeight="1">
      <c r="B19" s="439" t="s">
        <v>363</v>
      </c>
      <c r="C19" s="440"/>
      <c r="D19" s="440"/>
      <c r="E19" s="440"/>
      <c r="F19" s="441"/>
      <c r="G19" s="24">
        <f>SUM(G17:G18)</f>
        <v>15700</v>
      </c>
    </row>
    <row r="20" spans="2:8" ht="14.25" customHeight="1">
      <c r="B20" s="431" t="s">
        <v>370</v>
      </c>
      <c r="C20" s="432"/>
      <c r="D20" s="432"/>
      <c r="E20" s="432"/>
      <c r="F20" s="432"/>
      <c r="G20" s="433"/>
    </row>
    <row r="21" spans="2:8" ht="14.45" customHeight="1">
      <c r="B21" s="442" t="s">
        <v>356</v>
      </c>
      <c r="C21" s="443"/>
      <c r="D21" s="5" t="s">
        <v>357</v>
      </c>
      <c r="E21" s="5" t="s">
        <v>358</v>
      </c>
      <c r="F21" s="5" t="s">
        <v>359</v>
      </c>
      <c r="G21" s="6" t="s">
        <v>360</v>
      </c>
    </row>
    <row r="22" spans="2:8" ht="14.25" customHeight="1">
      <c r="B22" s="445" t="s">
        <v>700</v>
      </c>
      <c r="C22" s="446"/>
      <c r="D22" s="28" t="s">
        <v>602</v>
      </c>
      <c r="E22" s="13">
        <v>0.04</v>
      </c>
      <c r="F22" s="10">
        <v>7000</v>
      </c>
      <c r="G22" s="24">
        <f>E22*F22</f>
        <v>280</v>
      </c>
    </row>
    <row r="23" spans="2:8" ht="14.45" customHeight="1">
      <c r="B23" s="453" t="s">
        <v>701</v>
      </c>
      <c r="C23" s="446"/>
      <c r="D23" s="28" t="s">
        <v>602</v>
      </c>
      <c r="E23" s="13">
        <v>0.01</v>
      </c>
      <c r="F23" s="10">
        <v>7000</v>
      </c>
      <c r="G23" s="24">
        <f>E23*F23</f>
        <v>70</v>
      </c>
    </row>
    <row r="24" spans="2:8" ht="14.25" customHeight="1">
      <c r="B24" s="453"/>
      <c r="C24" s="446"/>
      <c r="D24" s="28"/>
      <c r="E24" s="13"/>
      <c r="F24" s="13"/>
      <c r="G24" s="24"/>
    </row>
    <row r="25" spans="2:8" ht="14.45" customHeight="1">
      <c r="B25" s="453"/>
      <c r="C25" s="446"/>
      <c r="D25" s="28"/>
      <c r="E25" s="13"/>
      <c r="F25" s="13"/>
      <c r="G25" s="24"/>
      <c r="H25" s="25"/>
    </row>
    <row r="26" spans="2:8" ht="14.25" customHeight="1">
      <c r="B26" s="439" t="s">
        <v>363</v>
      </c>
      <c r="C26" s="440"/>
      <c r="D26" s="440"/>
      <c r="E26" s="440"/>
      <c r="F26" s="441"/>
      <c r="G26" s="24">
        <f>SUM(G22:G25)</f>
        <v>350</v>
      </c>
    </row>
    <row r="27" spans="2:8" ht="14.45" customHeight="1">
      <c r="B27" s="431" t="s">
        <v>373</v>
      </c>
      <c r="C27" s="432"/>
      <c r="D27" s="432"/>
      <c r="E27" s="432"/>
      <c r="F27" s="432"/>
      <c r="G27" s="433"/>
    </row>
    <row r="28" spans="2:8" ht="14.25" customHeight="1">
      <c r="B28" s="442" t="s">
        <v>374</v>
      </c>
      <c r="C28" s="443"/>
      <c r="D28" s="442" t="s">
        <v>398</v>
      </c>
      <c r="E28" s="443"/>
      <c r="F28" s="5" t="s">
        <v>376</v>
      </c>
      <c r="G28" s="6" t="s">
        <v>377</v>
      </c>
    </row>
    <row r="29" spans="2:8" ht="14.45" customHeight="1">
      <c r="B29" s="453" t="s">
        <v>669</v>
      </c>
      <c r="C29" s="446"/>
      <c r="D29" s="447">
        <v>200000</v>
      </c>
      <c r="E29" s="448"/>
      <c r="F29" s="13">
        <v>0.05</v>
      </c>
      <c r="G29" s="24">
        <f>D29*F29</f>
        <v>10000</v>
      </c>
    </row>
    <row r="30" spans="2:8" ht="61.7" customHeight="1">
      <c r="B30" s="439" t="s">
        <v>363</v>
      </c>
      <c r="C30" s="440"/>
      <c r="D30" s="440"/>
      <c r="E30" s="440"/>
      <c r="F30" s="441"/>
      <c r="G30" s="24">
        <f>G29</f>
        <v>10000</v>
      </c>
    </row>
    <row r="31" spans="2:8" ht="15.2" customHeight="1">
      <c r="B31" s="484" t="s">
        <v>380</v>
      </c>
      <c r="C31" s="485"/>
      <c r="D31" s="485"/>
      <c r="E31" s="485"/>
      <c r="F31" s="486"/>
      <c r="G31" s="27">
        <f>G14+G19+G26+G30</f>
        <v>26350</v>
      </c>
    </row>
    <row r="32" spans="2:8">
      <c r="B32" s="431" t="s">
        <v>381</v>
      </c>
      <c r="C32" s="432"/>
      <c r="D32" s="432"/>
      <c r="E32" s="432"/>
      <c r="F32" s="432"/>
      <c r="G32" s="433"/>
    </row>
    <row r="33" spans="2:7">
      <c r="B33" s="434"/>
      <c r="C33" s="435"/>
      <c r="D33" s="435"/>
      <c r="E33" s="435"/>
      <c r="F33" s="435"/>
      <c r="G33" s="436"/>
    </row>
    <row r="34" spans="2:7">
      <c r="B34" s="431" t="s">
        <v>382</v>
      </c>
      <c r="C34" s="432"/>
      <c r="D34" s="432"/>
      <c r="E34" s="432"/>
      <c r="F34" s="432"/>
      <c r="G34" s="433"/>
    </row>
    <row r="35" spans="2:7" ht="13.5" thickBot="1">
      <c r="B35" s="479"/>
      <c r="C35" s="480"/>
      <c r="D35" s="480"/>
      <c r="E35" s="480"/>
      <c r="F35" s="480"/>
      <c r="G35" s="481"/>
    </row>
    <row r="36" spans="2:7" ht="13.5" thickBot="1">
      <c r="B36" s="412"/>
      <c r="C36" s="413"/>
      <c r="D36" s="414"/>
      <c r="E36" s="415"/>
      <c r="F36" s="416"/>
      <c r="G36" s="417"/>
    </row>
    <row r="37" spans="2:7" ht="13.5" thickBot="1">
      <c r="B37" s="424" t="s">
        <v>383</v>
      </c>
      <c r="C37" s="425"/>
      <c r="D37" s="425"/>
      <c r="E37" s="418"/>
      <c r="F37" s="419"/>
      <c r="G37" s="420"/>
    </row>
    <row r="38" spans="2:7" ht="13.5" thickBot="1">
      <c r="B38" s="426" t="s">
        <v>384</v>
      </c>
      <c r="C38" s="427"/>
      <c r="D38" s="427"/>
      <c r="E38" s="418"/>
      <c r="F38" s="419"/>
      <c r="G38" s="420"/>
    </row>
    <row r="39" spans="2:7" ht="13.5" thickBot="1">
      <c r="B39" s="55"/>
      <c r="C39" s="55"/>
      <c r="D39" s="55"/>
      <c r="E39" s="421"/>
      <c r="F39" s="422"/>
      <c r="G39" s="423"/>
    </row>
  </sheetData>
  <mergeCells count="45">
    <mergeCell ref="B1:G1"/>
    <mergeCell ref="B2:F2"/>
    <mergeCell ref="G2:G5"/>
    <mergeCell ref="B3:F3"/>
    <mergeCell ref="B4:F4"/>
    <mergeCell ref="B5:F5"/>
    <mergeCell ref="B27:G27"/>
    <mergeCell ref="B22:C22"/>
    <mergeCell ref="B6:G6"/>
    <mergeCell ref="B7:E7"/>
    <mergeCell ref="F7:G7"/>
    <mergeCell ref="B8:D8"/>
    <mergeCell ref="F8:G8"/>
    <mergeCell ref="B9:D9"/>
    <mergeCell ref="F9:G9"/>
    <mergeCell ref="C10:D10"/>
    <mergeCell ref="B11:G11"/>
    <mergeCell ref="B12:C12"/>
    <mergeCell ref="B13:C13"/>
    <mergeCell ref="B14:F14"/>
    <mergeCell ref="B24:C24"/>
    <mergeCell ref="B23:C23"/>
    <mergeCell ref="B19:F19"/>
    <mergeCell ref="B20:G20"/>
    <mergeCell ref="B21:C21"/>
    <mergeCell ref="B15:G15"/>
    <mergeCell ref="B16:C16"/>
    <mergeCell ref="B17:C17"/>
    <mergeCell ref="B18:C18"/>
    <mergeCell ref="B25:C25"/>
    <mergeCell ref="B26:F26"/>
    <mergeCell ref="B28:C28"/>
    <mergeCell ref="D28:E28"/>
    <mergeCell ref="B36:D36"/>
    <mergeCell ref="E36:G39"/>
    <mergeCell ref="B37:D37"/>
    <mergeCell ref="B38:D38"/>
    <mergeCell ref="B34:G34"/>
    <mergeCell ref="B35:G35"/>
    <mergeCell ref="B31:F31"/>
    <mergeCell ref="B32:G32"/>
    <mergeCell ref="B33:G33"/>
    <mergeCell ref="B29:C29"/>
    <mergeCell ref="D29:E29"/>
    <mergeCell ref="B30:F30"/>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79AF3-EA71-426C-87CA-4A94727B586A}">
  <sheetPr codeName="Sheet55">
    <tabColor rgb="FFFFFF00"/>
  </sheetPr>
  <dimension ref="B1:H37"/>
  <sheetViews>
    <sheetView topLeftCell="A2"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36.75" customHeight="1" thickBot="1">
      <c r="B1" s="534"/>
      <c r="C1" s="535"/>
      <c r="D1" s="535"/>
      <c r="E1" s="535"/>
      <c r="F1" s="535"/>
      <c r="G1" s="536"/>
    </row>
    <row r="2" spans="2:8" ht="14.45" customHeight="1" thickBot="1">
      <c r="B2" s="373" t="s">
        <v>108</v>
      </c>
      <c r="C2" s="374"/>
      <c r="D2" s="374"/>
      <c r="E2" s="374"/>
      <c r="F2" s="375"/>
      <c r="G2" s="409"/>
    </row>
    <row r="3" spans="2:8" ht="14.25" customHeight="1" thickBot="1">
      <c r="B3" s="373" t="s">
        <v>109</v>
      </c>
      <c r="C3" s="374"/>
      <c r="D3" s="374"/>
      <c r="E3" s="374"/>
      <c r="F3" s="375"/>
      <c r="G3" s="410"/>
    </row>
    <row r="4" spans="2:8" ht="14.45" customHeight="1" thickBot="1">
      <c r="B4" s="373" t="s">
        <v>342</v>
      </c>
      <c r="C4" s="374"/>
      <c r="D4" s="374"/>
      <c r="E4" s="374"/>
      <c r="F4" s="375"/>
      <c r="G4" s="410"/>
    </row>
    <row r="5" spans="2:8" ht="41.25" customHeight="1" thickBot="1">
      <c r="B5" s="428" t="s">
        <v>343</v>
      </c>
      <c r="C5" s="429"/>
      <c r="D5" s="429"/>
      <c r="E5" s="429"/>
      <c r="F5" s="430"/>
      <c r="G5" s="411"/>
    </row>
    <row r="6" spans="2:8" ht="14.45" customHeight="1">
      <c r="B6" s="457" t="s">
        <v>344</v>
      </c>
      <c r="C6" s="458"/>
      <c r="D6" s="458"/>
      <c r="E6" s="458"/>
      <c r="F6" s="458"/>
      <c r="G6" s="459"/>
    </row>
    <row r="7" spans="2:8" ht="14.45" customHeight="1">
      <c r="B7" s="457" t="s">
        <v>345</v>
      </c>
      <c r="C7" s="458"/>
      <c r="D7" s="458"/>
      <c r="E7" s="459"/>
      <c r="F7" s="457" t="s">
        <v>317</v>
      </c>
      <c r="G7" s="459"/>
    </row>
    <row r="8" spans="2:8" ht="14.25" customHeight="1">
      <c r="B8" s="460" t="s">
        <v>346</v>
      </c>
      <c r="C8" s="461"/>
      <c r="D8" s="462"/>
      <c r="E8" s="1" t="s">
        <v>347</v>
      </c>
      <c r="F8" s="460" t="s">
        <v>348</v>
      </c>
      <c r="G8" s="462"/>
    </row>
    <row r="9" spans="2:8" ht="14.25" customHeight="1">
      <c r="B9" s="463" t="s">
        <v>702</v>
      </c>
      <c r="C9" s="464"/>
      <c r="D9" s="465"/>
      <c r="E9" s="2" t="s">
        <v>220</v>
      </c>
      <c r="F9" s="482">
        <v>1</v>
      </c>
      <c r="G9" s="483"/>
    </row>
    <row r="10" spans="2:8" ht="14.25" customHeight="1">
      <c r="B10" s="3" t="s">
        <v>350</v>
      </c>
      <c r="C10" s="468" t="s">
        <v>351</v>
      </c>
      <c r="D10" s="469"/>
      <c r="E10" s="3" t="s">
        <v>352</v>
      </c>
      <c r="F10" s="3" t="s">
        <v>353</v>
      </c>
      <c r="G10" s="4" t="s">
        <v>354</v>
      </c>
      <c r="H10" s="25"/>
    </row>
    <row r="11" spans="2:8" ht="14.45" customHeight="1">
      <c r="B11" s="431" t="s">
        <v>355</v>
      </c>
      <c r="C11" s="432"/>
      <c r="D11" s="432"/>
      <c r="E11" s="432"/>
      <c r="F11" s="432"/>
      <c r="G11" s="433"/>
    </row>
    <row r="12" spans="2:8" ht="14.45" customHeight="1">
      <c r="B12" s="442" t="s">
        <v>356</v>
      </c>
      <c r="C12" s="443"/>
      <c r="D12" s="5" t="s">
        <v>357</v>
      </c>
      <c r="E12" s="5" t="s">
        <v>358</v>
      </c>
      <c r="F12" s="5" t="s">
        <v>359</v>
      </c>
      <c r="G12" s="6" t="s">
        <v>360</v>
      </c>
    </row>
    <row r="13" spans="2:8" ht="29.25" customHeight="1">
      <c r="B13" s="445" t="s">
        <v>415</v>
      </c>
      <c r="C13" s="446"/>
      <c r="D13" s="8" t="s">
        <v>362</v>
      </c>
      <c r="E13" s="9">
        <v>0.03</v>
      </c>
      <c r="F13" s="10">
        <f>G28</f>
        <v>80000</v>
      </c>
      <c r="G13" s="24">
        <f>E13*F13</f>
        <v>2400</v>
      </c>
    </row>
    <row r="14" spans="2:8" ht="14.45" customHeight="1">
      <c r="B14" s="439" t="s">
        <v>363</v>
      </c>
      <c r="C14" s="440"/>
      <c r="D14" s="440"/>
      <c r="E14" s="440"/>
      <c r="F14" s="441"/>
      <c r="G14" s="24">
        <v>6080</v>
      </c>
    </row>
    <row r="15" spans="2:8" ht="14.25" customHeight="1">
      <c r="B15" s="431" t="s">
        <v>364</v>
      </c>
      <c r="C15" s="432"/>
      <c r="D15" s="432"/>
      <c r="E15" s="432"/>
      <c r="F15" s="432"/>
      <c r="G15" s="433"/>
    </row>
    <row r="16" spans="2:8" ht="14.45" customHeight="1">
      <c r="B16" s="442" t="s">
        <v>356</v>
      </c>
      <c r="C16" s="443"/>
      <c r="D16" s="5" t="s">
        <v>357</v>
      </c>
      <c r="E16" s="5" t="s">
        <v>365</v>
      </c>
      <c r="F16" s="5" t="s">
        <v>359</v>
      </c>
      <c r="G16" s="6" t="s">
        <v>360</v>
      </c>
      <c r="H16" s="25"/>
    </row>
    <row r="17" spans="2:8" ht="14.25" customHeight="1">
      <c r="B17" s="445"/>
      <c r="C17" s="446"/>
      <c r="D17" s="8"/>
      <c r="E17" s="13"/>
      <c r="F17" s="10"/>
      <c r="G17" s="24"/>
    </row>
    <row r="18" spans="2:8" ht="14.45" customHeight="1">
      <c r="B18" s="453"/>
      <c r="C18" s="446"/>
      <c r="D18" s="28"/>
      <c r="E18" s="13"/>
      <c r="F18" s="10"/>
      <c r="G18" s="24"/>
    </row>
    <row r="19" spans="2:8" ht="14.25" customHeight="1">
      <c r="B19" s="439" t="s">
        <v>363</v>
      </c>
      <c r="C19" s="440"/>
      <c r="D19" s="440"/>
      <c r="E19" s="440"/>
      <c r="F19" s="450"/>
      <c r="G19" s="24">
        <f>G17+G18</f>
        <v>0</v>
      </c>
    </row>
    <row r="20" spans="2:8" ht="14.25" customHeight="1">
      <c r="B20" s="431" t="s">
        <v>370</v>
      </c>
      <c r="C20" s="432"/>
      <c r="D20" s="432"/>
      <c r="E20" s="432"/>
      <c r="F20" s="451"/>
      <c r="G20" s="452"/>
    </row>
    <row r="21" spans="2:8" ht="14.45" customHeight="1">
      <c r="B21" s="442" t="s">
        <v>356</v>
      </c>
      <c r="C21" s="443"/>
      <c r="D21" s="5" t="s">
        <v>357</v>
      </c>
      <c r="E21" s="5" t="s">
        <v>358</v>
      </c>
      <c r="F21" s="5" t="s">
        <v>359</v>
      </c>
      <c r="G21" s="6" t="s">
        <v>360</v>
      </c>
    </row>
    <row r="22" spans="2:8" ht="14.25" customHeight="1">
      <c r="B22" s="453"/>
      <c r="C22" s="446"/>
      <c r="D22" s="8"/>
      <c r="E22" s="13"/>
      <c r="F22" s="10"/>
      <c r="G22" s="24"/>
    </row>
    <row r="23" spans="2:8" ht="14.25" customHeight="1">
      <c r="B23" s="434"/>
      <c r="C23" s="436"/>
      <c r="D23" s="12"/>
      <c r="E23" s="12"/>
      <c r="F23" s="12"/>
      <c r="G23" s="62" t="s">
        <v>416</v>
      </c>
    </row>
    <row r="24" spans="2:8" ht="14.25" customHeight="1">
      <c r="B24" s="439" t="s">
        <v>363</v>
      </c>
      <c r="C24" s="440"/>
      <c r="D24" s="440"/>
      <c r="E24" s="440"/>
      <c r="F24" s="441"/>
      <c r="G24" s="24">
        <f>G22</f>
        <v>0</v>
      </c>
    </row>
    <row r="25" spans="2:8" ht="14.45" customHeight="1">
      <c r="B25" s="431" t="s">
        <v>373</v>
      </c>
      <c r="C25" s="432"/>
      <c r="D25" s="432"/>
      <c r="E25" s="432"/>
      <c r="F25" s="432"/>
      <c r="G25" s="433"/>
      <c r="H25" s="25"/>
    </row>
    <row r="26" spans="2:8" ht="14.45" customHeight="1">
      <c r="B26" s="442" t="s">
        <v>374</v>
      </c>
      <c r="C26" s="443"/>
      <c r="D26" s="442" t="s">
        <v>398</v>
      </c>
      <c r="E26" s="443"/>
      <c r="F26" s="5" t="s">
        <v>376</v>
      </c>
      <c r="G26" s="6" t="s">
        <v>377</v>
      </c>
    </row>
    <row r="27" spans="2:8" ht="14.25" customHeight="1">
      <c r="B27" s="453" t="s">
        <v>703</v>
      </c>
      <c r="C27" s="446"/>
      <c r="D27" s="447">
        <v>200000</v>
      </c>
      <c r="E27" s="448"/>
      <c r="F27" s="13">
        <v>0.4</v>
      </c>
      <c r="G27" s="24">
        <f>D27*F27</f>
        <v>80000</v>
      </c>
    </row>
    <row r="28" spans="2:8" ht="61.7" customHeight="1">
      <c r="B28" s="439" t="s">
        <v>363</v>
      </c>
      <c r="C28" s="440"/>
      <c r="D28" s="440"/>
      <c r="E28" s="440"/>
      <c r="F28" s="441"/>
      <c r="G28" s="24">
        <f>G27</f>
        <v>80000</v>
      </c>
    </row>
    <row r="29" spans="2:8" ht="15.2" customHeight="1">
      <c r="B29" s="484" t="s">
        <v>380</v>
      </c>
      <c r="C29" s="485"/>
      <c r="D29" s="485"/>
      <c r="E29" s="485"/>
      <c r="F29" s="486"/>
      <c r="G29" s="27">
        <f>G14+G19+G24+G28</f>
        <v>86080</v>
      </c>
    </row>
    <row r="30" spans="2:8">
      <c r="B30" s="431" t="s">
        <v>381</v>
      </c>
      <c r="C30" s="432"/>
      <c r="D30" s="432"/>
      <c r="E30" s="432"/>
      <c r="F30" s="432"/>
      <c r="G30" s="433"/>
    </row>
    <row r="31" spans="2:8">
      <c r="B31" s="434"/>
      <c r="C31" s="435"/>
      <c r="D31" s="435"/>
      <c r="E31" s="435"/>
      <c r="F31" s="435"/>
      <c r="G31" s="436"/>
    </row>
    <row r="32" spans="2:8">
      <c r="B32" s="431" t="s">
        <v>382</v>
      </c>
      <c r="C32" s="432"/>
      <c r="D32" s="432"/>
      <c r="E32" s="432"/>
      <c r="F32" s="432"/>
      <c r="G32" s="433"/>
    </row>
    <row r="33" spans="2:7" ht="13.5" thickBot="1">
      <c r="B33" s="479"/>
      <c r="C33" s="480"/>
      <c r="D33" s="480"/>
      <c r="E33" s="480"/>
      <c r="F33" s="480"/>
      <c r="G33" s="481"/>
    </row>
    <row r="34" spans="2:7" ht="13.5" thickBot="1">
      <c r="B34" s="412"/>
      <c r="C34" s="413"/>
      <c r="D34" s="414"/>
      <c r="E34" s="415"/>
      <c r="F34" s="416"/>
      <c r="G34" s="417"/>
    </row>
    <row r="35" spans="2:7" ht="13.5" thickBot="1">
      <c r="B35" s="424" t="s">
        <v>383</v>
      </c>
      <c r="C35" s="425"/>
      <c r="D35" s="425"/>
      <c r="E35" s="418"/>
      <c r="F35" s="419"/>
      <c r="G35" s="420"/>
    </row>
    <row r="36" spans="2:7" ht="13.5" thickBot="1">
      <c r="B36" s="426" t="s">
        <v>384</v>
      </c>
      <c r="C36" s="427"/>
      <c r="D36" s="427"/>
      <c r="E36" s="418"/>
      <c r="F36" s="419"/>
      <c r="G36" s="420"/>
    </row>
    <row r="37" spans="2:7" ht="13.5" thickBot="1">
      <c r="B37" s="55"/>
      <c r="C37" s="55"/>
      <c r="D37" s="55"/>
      <c r="E37" s="421"/>
      <c r="F37" s="422"/>
      <c r="G37" s="423"/>
    </row>
  </sheetData>
  <mergeCells count="43">
    <mergeCell ref="B9:D9"/>
    <mergeCell ref="F9:G9"/>
    <mergeCell ref="B1:G1"/>
    <mergeCell ref="B2:F2"/>
    <mergeCell ref="G2:G5"/>
    <mergeCell ref="B3:F3"/>
    <mergeCell ref="B4:F4"/>
    <mergeCell ref="B5:F5"/>
    <mergeCell ref="B6:G6"/>
    <mergeCell ref="B7:E7"/>
    <mergeCell ref="F7:G7"/>
    <mergeCell ref="B8:D8"/>
    <mergeCell ref="F8:G8"/>
    <mergeCell ref="B21:C21"/>
    <mergeCell ref="C10:D10"/>
    <mergeCell ref="B11:G11"/>
    <mergeCell ref="B12:C12"/>
    <mergeCell ref="B13:C13"/>
    <mergeCell ref="B14:F14"/>
    <mergeCell ref="B15:G15"/>
    <mergeCell ref="B16:C16"/>
    <mergeCell ref="B17:C17"/>
    <mergeCell ref="B18:C18"/>
    <mergeCell ref="B19:F19"/>
    <mergeCell ref="B20:G20"/>
    <mergeCell ref="B31:G31"/>
    <mergeCell ref="B22:C22"/>
    <mergeCell ref="B23:C23"/>
    <mergeCell ref="B24:F24"/>
    <mergeCell ref="B25:G25"/>
    <mergeCell ref="B26:C26"/>
    <mergeCell ref="D26:E26"/>
    <mergeCell ref="B27:C27"/>
    <mergeCell ref="D27:E27"/>
    <mergeCell ref="B28:F28"/>
    <mergeCell ref="B29:F29"/>
    <mergeCell ref="B30:G30"/>
    <mergeCell ref="B32:G32"/>
    <mergeCell ref="B33:G33"/>
    <mergeCell ref="B34:D34"/>
    <mergeCell ref="E34:G37"/>
    <mergeCell ref="B35:D35"/>
    <mergeCell ref="B36:D36"/>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56">
    <tabColor rgb="FFFFFF00"/>
  </sheetPr>
  <dimension ref="B1:I38"/>
  <sheetViews>
    <sheetView topLeftCell="A4"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9" ht="36.75" customHeight="1" thickBot="1">
      <c r="B1" s="534"/>
      <c r="C1" s="535"/>
      <c r="D1" s="535"/>
      <c r="E1" s="535"/>
      <c r="F1" s="535"/>
      <c r="G1" s="536"/>
    </row>
    <row r="2" spans="2:9" ht="14.45" customHeight="1" thickBot="1">
      <c r="B2" s="373" t="s">
        <v>108</v>
      </c>
      <c r="C2" s="374"/>
      <c r="D2" s="374"/>
      <c r="E2" s="374"/>
      <c r="F2" s="375"/>
      <c r="G2" s="409"/>
    </row>
    <row r="3" spans="2:9" ht="14.25" customHeight="1" thickBot="1">
      <c r="B3" s="373" t="s">
        <v>109</v>
      </c>
      <c r="C3" s="374"/>
      <c r="D3" s="374"/>
      <c r="E3" s="374"/>
      <c r="F3" s="375"/>
      <c r="G3" s="410"/>
    </row>
    <row r="4" spans="2:9" ht="14.25" customHeight="1" thickBot="1">
      <c r="B4" s="373" t="s">
        <v>342</v>
      </c>
      <c r="C4" s="374"/>
      <c r="D4" s="374"/>
      <c r="E4" s="374"/>
      <c r="F4" s="375"/>
      <c r="G4" s="410"/>
    </row>
    <row r="5" spans="2:9" ht="41.25" customHeight="1" thickBot="1">
      <c r="B5" s="428" t="s">
        <v>343</v>
      </c>
      <c r="C5" s="429"/>
      <c r="D5" s="429"/>
      <c r="E5" s="429"/>
      <c r="F5" s="430"/>
      <c r="G5" s="411"/>
    </row>
    <row r="6" spans="2:9" ht="14.45" customHeight="1">
      <c r="B6" s="457" t="s">
        <v>344</v>
      </c>
      <c r="C6" s="458"/>
      <c r="D6" s="458"/>
      <c r="E6" s="458"/>
      <c r="F6" s="458"/>
      <c r="G6" s="459"/>
    </row>
    <row r="7" spans="2:9" ht="14.45" customHeight="1">
      <c r="B7" s="457" t="s">
        <v>345</v>
      </c>
      <c r="C7" s="458"/>
      <c r="D7" s="458"/>
      <c r="E7" s="459"/>
      <c r="F7" s="457" t="s">
        <v>319</v>
      </c>
      <c r="G7" s="459"/>
    </row>
    <row r="8" spans="2:9" ht="14.25" customHeight="1">
      <c r="B8" s="460" t="s">
        <v>346</v>
      </c>
      <c r="C8" s="461"/>
      <c r="D8" s="462"/>
      <c r="E8" s="1" t="s">
        <v>347</v>
      </c>
      <c r="F8" s="460" t="s">
        <v>348</v>
      </c>
      <c r="G8" s="462"/>
    </row>
    <row r="9" spans="2:9" ht="36" customHeight="1">
      <c r="B9" s="463" t="s">
        <v>704</v>
      </c>
      <c r="C9" s="464"/>
      <c r="D9" s="465"/>
      <c r="E9" s="2" t="s">
        <v>604</v>
      </c>
      <c r="F9" s="482">
        <v>1</v>
      </c>
      <c r="G9" s="483"/>
    </row>
    <row r="10" spans="2:9" ht="14.25" customHeight="1">
      <c r="B10" s="3" t="s">
        <v>350</v>
      </c>
      <c r="C10" s="468" t="s">
        <v>351</v>
      </c>
      <c r="D10" s="469"/>
      <c r="E10" s="3" t="s">
        <v>352</v>
      </c>
      <c r="F10" s="3" t="s">
        <v>353</v>
      </c>
      <c r="G10" s="4" t="s">
        <v>354</v>
      </c>
      <c r="H10" s="25"/>
    </row>
    <row r="11" spans="2:9" ht="14.45" customHeight="1">
      <c r="B11" s="431" t="s">
        <v>355</v>
      </c>
      <c r="C11" s="432"/>
      <c r="D11" s="432"/>
      <c r="E11" s="432"/>
      <c r="F11" s="432"/>
      <c r="G11" s="433"/>
    </row>
    <row r="12" spans="2:9" ht="14.25" customHeight="1">
      <c r="B12" s="442" t="s">
        <v>356</v>
      </c>
      <c r="C12" s="443"/>
      <c r="D12" s="5" t="s">
        <v>357</v>
      </c>
      <c r="E12" s="5" t="s">
        <v>358</v>
      </c>
      <c r="F12" s="5" t="s">
        <v>359</v>
      </c>
      <c r="G12" s="6" t="s">
        <v>360</v>
      </c>
    </row>
    <row r="13" spans="2:9" ht="14.45" customHeight="1">
      <c r="B13" s="453" t="s">
        <v>605</v>
      </c>
      <c r="C13" s="446"/>
      <c r="D13" s="8" t="s">
        <v>362</v>
      </c>
      <c r="E13" s="9">
        <v>0.03</v>
      </c>
      <c r="F13" s="10">
        <f>G29</f>
        <v>100000</v>
      </c>
      <c r="G13" s="24">
        <f>E13*F13</f>
        <v>3000</v>
      </c>
      <c r="I13" t="s">
        <v>705</v>
      </c>
    </row>
    <row r="14" spans="2:9" ht="14.25" customHeight="1">
      <c r="B14" s="439" t="s">
        <v>363</v>
      </c>
      <c r="C14" s="440"/>
      <c r="D14" s="440"/>
      <c r="E14" s="440"/>
      <c r="F14" s="441"/>
      <c r="G14" s="24">
        <f>G13</f>
        <v>3000</v>
      </c>
    </row>
    <row r="15" spans="2:9" ht="14.25" customHeight="1">
      <c r="B15" s="431" t="s">
        <v>364</v>
      </c>
      <c r="C15" s="432"/>
      <c r="D15" s="432"/>
      <c r="E15" s="432"/>
      <c r="F15" s="432"/>
      <c r="G15" s="433"/>
    </row>
    <row r="16" spans="2:9" ht="14.45" customHeight="1">
      <c r="B16" s="442" t="s">
        <v>356</v>
      </c>
      <c r="C16" s="443"/>
      <c r="D16" s="5" t="s">
        <v>357</v>
      </c>
      <c r="E16" s="5" t="s">
        <v>365</v>
      </c>
      <c r="F16" s="5" t="s">
        <v>359</v>
      </c>
      <c r="G16" s="6" t="s">
        <v>360</v>
      </c>
      <c r="H16" s="25"/>
    </row>
    <row r="17" spans="2:8" ht="14.45" customHeight="1">
      <c r="B17" s="453" t="s">
        <v>706</v>
      </c>
      <c r="C17" s="446"/>
      <c r="D17" s="8" t="s">
        <v>579</v>
      </c>
      <c r="E17" s="13">
        <v>1</v>
      </c>
      <c r="F17" s="10">
        <v>850000</v>
      </c>
      <c r="G17" s="24">
        <f>E17*F17</f>
        <v>850000</v>
      </c>
    </row>
    <row r="18" spans="2:8" ht="14.25" customHeight="1">
      <c r="B18" s="453" t="s">
        <v>705</v>
      </c>
      <c r="C18" s="446"/>
      <c r="D18" s="8" t="s">
        <v>579</v>
      </c>
      <c r="E18" s="13">
        <v>1</v>
      </c>
      <c r="F18" s="10">
        <v>20000</v>
      </c>
      <c r="G18" s="24">
        <f t="shared" ref="G18:G19" si="0">E18*F18</f>
        <v>20000</v>
      </c>
    </row>
    <row r="19" spans="2:8" ht="14.45" customHeight="1">
      <c r="B19" s="453" t="s">
        <v>707</v>
      </c>
      <c r="C19" s="446"/>
      <c r="D19" s="8" t="s">
        <v>579</v>
      </c>
      <c r="E19" s="13">
        <v>1</v>
      </c>
      <c r="F19" s="10">
        <v>1000</v>
      </c>
      <c r="G19" s="24">
        <f t="shared" si="0"/>
        <v>1000</v>
      </c>
    </row>
    <row r="20" spans="2:8" ht="14.25" customHeight="1">
      <c r="B20" s="439" t="s">
        <v>363</v>
      </c>
      <c r="C20" s="440"/>
      <c r="D20" s="440"/>
      <c r="E20" s="440"/>
      <c r="F20" s="450"/>
      <c r="G20" s="24">
        <f>G17+G18+G19</f>
        <v>871000</v>
      </c>
    </row>
    <row r="21" spans="2:8" ht="14.25" customHeight="1">
      <c r="B21" s="431" t="s">
        <v>370</v>
      </c>
      <c r="C21" s="432"/>
      <c r="D21" s="432"/>
      <c r="E21" s="432"/>
      <c r="F21" s="432"/>
      <c r="G21" s="433"/>
    </row>
    <row r="22" spans="2:8" ht="14.45" customHeight="1">
      <c r="B22" s="442" t="s">
        <v>356</v>
      </c>
      <c r="C22" s="443"/>
      <c r="D22" s="5" t="s">
        <v>357</v>
      </c>
      <c r="E22" s="5" t="s">
        <v>358</v>
      </c>
      <c r="F22" s="5" t="s">
        <v>359</v>
      </c>
      <c r="G22" s="6" t="s">
        <v>360</v>
      </c>
    </row>
    <row r="23" spans="2:8" ht="14.25" customHeight="1">
      <c r="B23" s="453"/>
      <c r="C23" s="446"/>
      <c r="D23" s="8"/>
      <c r="E23" s="13"/>
      <c r="F23" s="10"/>
      <c r="G23" s="24"/>
    </row>
    <row r="24" spans="2:8" ht="14.25" customHeight="1">
      <c r="B24" s="434"/>
      <c r="C24" s="436"/>
      <c r="D24" s="12"/>
      <c r="E24" s="12"/>
      <c r="F24" s="12"/>
      <c r="G24" s="62" t="s">
        <v>416</v>
      </c>
    </row>
    <row r="25" spans="2:8" ht="14.25" customHeight="1">
      <c r="B25" s="439" t="s">
        <v>363</v>
      </c>
      <c r="C25" s="440"/>
      <c r="D25" s="440"/>
      <c r="E25" s="440"/>
      <c r="F25" s="441"/>
      <c r="G25" s="24">
        <f>G23</f>
        <v>0</v>
      </c>
      <c r="H25" s="25"/>
    </row>
    <row r="26" spans="2:8" ht="14.45" customHeight="1">
      <c r="B26" s="431" t="s">
        <v>373</v>
      </c>
      <c r="C26" s="432"/>
      <c r="D26" s="432"/>
      <c r="E26" s="432"/>
      <c r="F26" s="432"/>
      <c r="G26" s="433"/>
    </row>
    <row r="27" spans="2:8" ht="14.45" customHeight="1">
      <c r="B27" s="442" t="s">
        <v>374</v>
      </c>
      <c r="C27" s="443"/>
      <c r="D27" s="442" t="s">
        <v>398</v>
      </c>
      <c r="E27" s="443"/>
      <c r="F27" s="5" t="s">
        <v>376</v>
      </c>
      <c r="G27" s="6" t="s">
        <v>377</v>
      </c>
    </row>
    <row r="28" spans="2:8" ht="14.25" customHeight="1">
      <c r="B28" s="453" t="s">
        <v>399</v>
      </c>
      <c r="C28" s="446"/>
      <c r="D28" s="447">
        <v>200000</v>
      </c>
      <c r="E28" s="448"/>
      <c r="F28" s="13">
        <v>0.5</v>
      </c>
      <c r="G28" s="14">
        <f>D28*F28</f>
        <v>100000</v>
      </c>
    </row>
    <row r="29" spans="2:8" ht="61.7" customHeight="1">
      <c r="B29" s="439" t="s">
        <v>379</v>
      </c>
      <c r="C29" s="440"/>
      <c r="D29" s="440"/>
      <c r="E29" s="440"/>
      <c r="F29" s="441"/>
      <c r="G29" s="14">
        <f>G28</f>
        <v>100000</v>
      </c>
    </row>
    <row r="30" spans="2:8" ht="15.2" customHeight="1">
      <c r="B30" s="484" t="s">
        <v>380</v>
      </c>
      <c r="C30" s="485"/>
      <c r="D30" s="485"/>
      <c r="E30" s="485"/>
      <c r="F30" s="486"/>
      <c r="G30" s="15">
        <f>G14+G20+G25+G29</f>
        <v>974000</v>
      </c>
    </row>
    <row r="31" spans="2:8">
      <c r="B31" s="431" t="s">
        <v>381</v>
      </c>
      <c r="C31" s="432"/>
      <c r="D31" s="432"/>
      <c r="E31" s="432"/>
      <c r="F31" s="432"/>
      <c r="G31" s="433"/>
    </row>
    <row r="32" spans="2:8">
      <c r="B32" s="434"/>
      <c r="C32" s="435"/>
      <c r="D32" s="435"/>
      <c r="E32" s="435"/>
      <c r="F32" s="435"/>
      <c r="G32" s="436"/>
    </row>
    <row r="33" spans="2:7">
      <c r="B33" s="431" t="s">
        <v>382</v>
      </c>
      <c r="C33" s="432"/>
      <c r="D33" s="432"/>
      <c r="E33" s="432"/>
      <c r="F33" s="432"/>
      <c r="G33" s="433"/>
    </row>
    <row r="34" spans="2:7" ht="13.5" thickBot="1">
      <c r="B34" s="479"/>
      <c r="C34" s="480"/>
      <c r="D34" s="480"/>
      <c r="E34" s="480"/>
      <c r="F34" s="480"/>
      <c r="G34" s="481"/>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44">
    <mergeCell ref="B6:G6"/>
    <mergeCell ref="B7:E7"/>
    <mergeCell ref="F7:G7"/>
    <mergeCell ref="B1:G1"/>
    <mergeCell ref="B2:F2"/>
    <mergeCell ref="G2:G5"/>
    <mergeCell ref="B3:F3"/>
    <mergeCell ref="B4:F4"/>
    <mergeCell ref="B5:F5"/>
    <mergeCell ref="B8:D8"/>
    <mergeCell ref="F8:G8"/>
    <mergeCell ref="B9:D9"/>
    <mergeCell ref="F9:G9"/>
    <mergeCell ref="C10:D10"/>
    <mergeCell ref="B30:F30"/>
    <mergeCell ref="B31:G31"/>
    <mergeCell ref="B32:G32"/>
    <mergeCell ref="B33:G33"/>
    <mergeCell ref="B11:G11"/>
    <mergeCell ref="B12:C12"/>
    <mergeCell ref="B13:C13"/>
    <mergeCell ref="B14:F14"/>
    <mergeCell ref="B28:C28"/>
    <mergeCell ref="D28:E28"/>
    <mergeCell ref="B29:F29"/>
    <mergeCell ref="B21:G21"/>
    <mergeCell ref="B22:C22"/>
    <mergeCell ref="B23:C23"/>
    <mergeCell ref="B35:D35"/>
    <mergeCell ref="E35:G38"/>
    <mergeCell ref="B36:D36"/>
    <mergeCell ref="B37:D37"/>
    <mergeCell ref="B15:G15"/>
    <mergeCell ref="B16:C16"/>
    <mergeCell ref="B17:C17"/>
    <mergeCell ref="B18:C18"/>
    <mergeCell ref="B27:C27"/>
    <mergeCell ref="D27:E27"/>
    <mergeCell ref="B19:C19"/>
    <mergeCell ref="B20:F20"/>
    <mergeCell ref="B24:C24"/>
    <mergeCell ref="B25:F25"/>
    <mergeCell ref="B26:G26"/>
    <mergeCell ref="B34:G34"/>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5E08D7-C1E1-4278-95C1-5A479BAE2446}">
  <sheetPr codeName="Sheet57">
    <tabColor rgb="FFFFFF00"/>
  </sheetPr>
  <dimension ref="B3:I27"/>
  <sheetViews>
    <sheetView topLeftCell="A13" workbookViewId="0">
      <selection activeCell="D78" sqref="D78"/>
    </sheetView>
  </sheetViews>
  <sheetFormatPr baseColWidth="10" defaultColWidth="11.1640625" defaultRowHeight="12.75"/>
  <cols>
    <col min="3" max="3" width="35" customWidth="1"/>
    <col min="5" max="5" width="23" customWidth="1"/>
    <col min="6" max="6" width="23.5" customWidth="1"/>
    <col min="7" max="7" width="22.83203125" customWidth="1"/>
  </cols>
  <sheetData>
    <row r="3" spans="2:9">
      <c r="B3" s="584" t="s">
        <v>708</v>
      </c>
      <c r="C3" s="585"/>
      <c r="D3" s="585"/>
      <c r="E3" s="585"/>
      <c r="F3" s="585"/>
      <c r="G3" s="586"/>
    </row>
    <row r="4" spans="2:9">
      <c r="B4" s="457" t="s">
        <v>344</v>
      </c>
      <c r="C4" s="458"/>
      <c r="D4" s="458"/>
      <c r="E4" s="458"/>
      <c r="F4" s="458"/>
      <c r="G4" s="459"/>
    </row>
    <row r="5" spans="2:9">
      <c r="B5" s="457" t="s">
        <v>345</v>
      </c>
      <c r="C5" s="458"/>
      <c r="D5" s="458"/>
      <c r="E5" s="459"/>
      <c r="F5" s="457" t="s">
        <v>321</v>
      </c>
      <c r="G5" s="459"/>
    </row>
    <row r="6" spans="2:9">
      <c r="B6" s="460" t="s">
        <v>346</v>
      </c>
      <c r="C6" s="461"/>
      <c r="D6" s="462"/>
      <c r="E6" s="1" t="s">
        <v>347</v>
      </c>
      <c r="F6" s="460" t="s">
        <v>348</v>
      </c>
      <c r="G6" s="462"/>
    </row>
    <row r="7" spans="2:9" ht="161.25" customHeight="1">
      <c r="B7" s="463" t="s">
        <v>709</v>
      </c>
      <c r="C7" s="464"/>
      <c r="D7" s="465"/>
      <c r="E7" s="2" t="s">
        <v>205</v>
      </c>
      <c r="F7" s="482">
        <v>1</v>
      </c>
      <c r="G7" s="483"/>
    </row>
    <row r="8" spans="2:9">
      <c r="B8" s="431" t="s">
        <v>355</v>
      </c>
      <c r="C8" s="432"/>
      <c r="D8" s="432"/>
      <c r="E8" s="432"/>
      <c r="F8" s="432"/>
      <c r="G8" s="433"/>
    </row>
    <row r="9" spans="2:9">
      <c r="B9" s="442" t="s">
        <v>356</v>
      </c>
      <c r="C9" s="443"/>
      <c r="D9" s="5" t="s">
        <v>357</v>
      </c>
      <c r="E9" s="5" t="s">
        <v>358</v>
      </c>
      <c r="F9" s="5" t="s">
        <v>359</v>
      </c>
      <c r="G9" s="5" t="s">
        <v>360</v>
      </c>
    </row>
    <row r="10" spans="2:9">
      <c r="B10" s="479" t="s">
        <v>664</v>
      </c>
      <c r="C10" s="481"/>
      <c r="D10" s="28" t="s">
        <v>85</v>
      </c>
      <c r="E10" s="13">
        <v>0.05</v>
      </c>
      <c r="F10" s="10">
        <f>G26</f>
        <v>377200</v>
      </c>
      <c r="G10" s="14">
        <f>E10*F10</f>
        <v>18860</v>
      </c>
    </row>
    <row r="11" spans="2:9">
      <c r="B11" s="439" t="s">
        <v>363</v>
      </c>
      <c r="C11" s="440"/>
      <c r="D11" s="440"/>
      <c r="E11" s="440"/>
      <c r="F11" s="441"/>
      <c r="G11" s="14">
        <f>G10</f>
        <v>18860</v>
      </c>
    </row>
    <row r="12" spans="2:9">
      <c r="B12" s="431" t="s">
        <v>364</v>
      </c>
      <c r="C12" s="432"/>
      <c r="D12" s="432"/>
      <c r="E12" s="432"/>
      <c r="F12" s="432"/>
      <c r="G12" s="433"/>
    </row>
    <row r="13" spans="2:9">
      <c r="B13" s="442" t="s">
        <v>356</v>
      </c>
      <c r="C13" s="443"/>
      <c r="D13" s="5" t="s">
        <v>357</v>
      </c>
      <c r="E13" s="5" t="s">
        <v>365</v>
      </c>
      <c r="F13" s="5" t="s">
        <v>359</v>
      </c>
      <c r="G13" s="5" t="s">
        <v>360</v>
      </c>
    </row>
    <row r="14" spans="2:9" ht="24.75" customHeight="1">
      <c r="B14" s="587" t="s">
        <v>710</v>
      </c>
      <c r="C14" s="588"/>
      <c r="D14" s="28" t="s">
        <v>205</v>
      </c>
      <c r="E14" s="13">
        <v>1</v>
      </c>
      <c r="F14" s="21">
        <v>302200</v>
      </c>
      <c r="G14" s="21">
        <f>E14*F14</f>
        <v>302200</v>
      </c>
      <c r="I14" s="82" t="s">
        <v>711</v>
      </c>
    </row>
    <row r="15" spans="2:9">
      <c r="B15" s="453" t="s">
        <v>712</v>
      </c>
      <c r="C15" s="446"/>
      <c r="D15" s="8" t="s">
        <v>430</v>
      </c>
      <c r="E15" s="13">
        <v>15</v>
      </c>
      <c r="F15" s="21">
        <v>1000</v>
      </c>
      <c r="G15" s="21">
        <f>E15*F15</f>
        <v>15000</v>
      </c>
    </row>
    <row r="16" spans="2:9">
      <c r="B16" s="439" t="s">
        <v>363</v>
      </c>
      <c r="C16" s="440"/>
      <c r="D16" s="440"/>
      <c r="E16" s="440"/>
      <c r="F16" s="450"/>
      <c r="G16" s="21">
        <f>G14+G15</f>
        <v>317200</v>
      </c>
    </row>
    <row r="17" spans="2:7">
      <c r="B17" s="431" t="s">
        <v>370</v>
      </c>
      <c r="C17" s="432"/>
      <c r="D17" s="432"/>
      <c r="E17" s="432"/>
      <c r="F17" s="432"/>
      <c r="G17" s="433"/>
    </row>
    <row r="18" spans="2:7">
      <c r="B18" s="442" t="s">
        <v>356</v>
      </c>
      <c r="C18" s="443"/>
      <c r="D18" s="5" t="s">
        <v>357</v>
      </c>
      <c r="E18" s="5" t="s">
        <v>358</v>
      </c>
      <c r="F18" s="5" t="s">
        <v>359</v>
      </c>
      <c r="G18" s="5" t="s">
        <v>360</v>
      </c>
    </row>
    <row r="19" spans="2:7">
      <c r="B19" s="453"/>
      <c r="C19" s="446"/>
      <c r="D19" s="8"/>
      <c r="E19" s="13"/>
      <c r="F19" s="10"/>
      <c r="G19" s="10"/>
    </row>
    <row r="20" spans="2:7">
      <c r="B20" s="434"/>
      <c r="C20" s="436"/>
      <c r="D20" s="12"/>
      <c r="E20" s="12"/>
      <c r="F20" s="12"/>
      <c r="G20" s="12"/>
    </row>
    <row r="21" spans="2:7">
      <c r="B21" s="439" t="s">
        <v>363</v>
      </c>
      <c r="C21" s="440"/>
      <c r="D21" s="440"/>
      <c r="E21" s="440"/>
      <c r="F21" s="441"/>
      <c r="G21" s="10"/>
    </row>
    <row r="22" spans="2:7">
      <c r="B22" s="431" t="s">
        <v>373</v>
      </c>
      <c r="C22" s="432"/>
      <c r="D22" s="432"/>
      <c r="E22" s="432"/>
      <c r="F22" s="432"/>
      <c r="G22" s="433"/>
    </row>
    <row r="23" spans="2:7">
      <c r="B23" s="442" t="s">
        <v>374</v>
      </c>
      <c r="C23" s="443"/>
      <c r="D23" s="442" t="s">
        <v>398</v>
      </c>
      <c r="E23" s="443"/>
      <c r="F23" s="5" t="s">
        <v>376</v>
      </c>
      <c r="G23" s="5" t="s">
        <v>377</v>
      </c>
    </row>
    <row r="24" spans="2:7">
      <c r="B24" s="445" t="s">
        <v>713</v>
      </c>
      <c r="C24" s="533"/>
      <c r="D24" s="589">
        <v>200000</v>
      </c>
      <c r="E24" s="590"/>
      <c r="F24" s="163">
        <v>0.3</v>
      </c>
      <c r="G24" s="164">
        <f>D24*F24</f>
        <v>60000</v>
      </c>
    </row>
    <row r="25" spans="2:7">
      <c r="B25" s="439" t="s">
        <v>363</v>
      </c>
      <c r="C25" s="440"/>
      <c r="D25" s="440"/>
      <c r="E25" s="440"/>
      <c r="F25" s="441"/>
      <c r="G25" s="164">
        <f>G24</f>
        <v>60000</v>
      </c>
    </row>
    <row r="26" spans="2:7">
      <c r="B26" s="439" t="s">
        <v>714</v>
      </c>
      <c r="C26" s="440"/>
      <c r="D26" s="440"/>
      <c r="E26" s="440"/>
      <c r="F26" s="441"/>
      <c r="G26" s="10">
        <f>G16+G21+G25</f>
        <v>377200</v>
      </c>
    </row>
    <row r="27" spans="2:7">
      <c r="B27" s="484" t="s">
        <v>587</v>
      </c>
      <c r="C27" s="485"/>
      <c r="D27" s="485"/>
      <c r="E27" s="485"/>
      <c r="F27" s="486"/>
      <c r="G27" s="18">
        <f>G26+G11</f>
        <v>396060</v>
      </c>
    </row>
  </sheetData>
  <mergeCells count="30">
    <mergeCell ref="B27:F27"/>
    <mergeCell ref="B23:C23"/>
    <mergeCell ref="D23:E23"/>
    <mergeCell ref="B24:C24"/>
    <mergeCell ref="D24:E24"/>
    <mergeCell ref="B25:F25"/>
    <mergeCell ref="B26:F26"/>
    <mergeCell ref="B22:G22"/>
    <mergeCell ref="B11:F11"/>
    <mergeCell ref="B12:G12"/>
    <mergeCell ref="B13:C13"/>
    <mergeCell ref="B14:C14"/>
    <mergeCell ref="B15:C15"/>
    <mergeCell ref="B16:F16"/>
    <mergeCell ref="B17:G17"/>
    <mergeCell ref="B18:C18"/>
    <mergeCell ref="B19:C19"/>
    <mergeCell ref="B20:C20"/>
    <mergeCell ref="B21:F21"/>
    <mergeCell ref="B7:D7"/>
    <mergeCell ref="F7:G7"/>
    <mergeCell ref="B8:G8"/>
    <mergeCell ref="B9:C9"/>
    <mergeCell ref="B10:C10"/>
    <mergeCell ref="B3:G3"/>
    <mergeCell ref="B4:G4"/>
    <mergeCell ref="B5:E5"/>
    <mergeCell ref="F5:G5"/>
    <mergeCell ref="B6:D6"/>
    <mergeCell ref="F6:G6"/>
  </mergeCells>
  <pageMargins left="0.7" right="0.7" top="0.75" bottom="0.75" header="0.3" footer="0.3"/>
  <pageSetup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24E6FA-C88D-4BB8-AB7F-585A139F794E}">
  <sheetPr codeName="Sheet58">
    <tabColor rgb="FFFFFF00"/>
  </sheetPr>
  <dimension ref="B3:G31"/>
  <sheetViews>
    <sheetView topLeftCell="A7" workbookViewId="0">
      <selection activeCell="D78" sqref="D78"/>
    </sheetView>
  </sheetViews>
  <sheetFormatPr baseColWidth="10" defaultColWidth="11.1640625" defaultRowHeight="12.75"/>
  <cols>
    <col min="3" max="3" width="35" customWidth="1"/>
    <col min="5" max="5" width="23" customWidth="1"/>
    <col min="6" max="6" width="23.5" customWidth="1"/>
    <col min="7" max="7" width="22.83203125" customWidth="1"/>
  </cols>
  <sheetData>
    <row r="3" spans="2:7">
      <c r="B3" s="584" t="s">
        <v>708</v>
      </c>
      <c r="C3" s="585"/>
      <c r="D3" s="585"/>
      <c r="E3" s="585"/>
      <c r="F3" s="585"/>
      <c r="G3" s="586"/>
    </row>
    <row r="4" spans="2:7">
      <c r="B4" s="457" t="s">
        <v>344</v>
      </c>
      <c r="C4" s="458"/>
      <c r="D4" s="458"/>
      <c r="E4" s="458"/>
      <c r="F4" s="458"/>
      <c r="G4" s="459"/>
    </row>
    <row r="5" spans="2:7">
      <c r="B5" s="457" t="s">
        <v>345</v>
      </c>
      <c r="C5" s="458"/>
      <c r="D5" s="458"/>
      <c r="E5" s="459"/>
      <c r="F5" s="457" t="s">
        <v>323</v>
      </c>
      <c r="G5" s="459"/>
    </row>
    <row r="6" spans="2:7">
      <c r="B6" s="460" t="s">
        <v>346</v>
      </c>
      <c r="C6" s="461"/>
      <c r="D6" s="462"/>
      <c r="E6" s="1" t="s">
        <v>347</v>
      </c>
      <c r="F6" s="460" t="s">
        <v>348</v>
      </c>
      <c r="G6" s="462"/>
    </row>
    <row r="7" spans="2:7" ht="55.5" customHeight="1">
      <c r="B7" s="463" t="s">
        <v>324</v>
      </c>
      <c r="C7" s="464"/>
      <c r="D7" s="465"/>
      <c r="E7" s="2" t="s">
        <v>349</v>
      </c>
      <c r="F7" s="482">
        <v>1</v>
      </c>
      <c r="G7" s="483"/>
    </row>
    <row r="8" spans="2:7" ht="15">
      <c r="B8" s="3" t="s">
        <v>350</v>
      </c>
      <c r="C8" s="468" t="s">
        <v>351</v>
      </c>
      <c r="D8" s="469"/>
      <c r="E8" s="3" t="s">
        <v>352</v>
      </c>
      <c r="F8" s="3" t="s">
        <v>353</v>
      </c>
      <c r="G8" s="3" t="s">
        <v>354</v>
      </c>
    </row>
    <row r="9" spans="2:7">
      <c r="B9" s="431" t="s">
        <v>355</v>
      </c>
      <c r="C9" s="432"/>
      <c r="D9" s="432"/>
      <c r="E9" s="432"/>
      <c r="F9" s="432"/>
      <c r="G9" s="433"/>
    </row>
    <row r="10" spans="2:7">
      <c r="B10" s="442" t="s">
        <v>356</v>
      </c>
      <c r="C10" s="443"/>
      <c r="D10" s="5" t="s">
        <v>357</v>
      </c>
      <c r="E10" s="5" t="s">
        <v>358</v>
      </c>
      <c r="F10" s="5" t="s">
        <v>359</v>
      </c>
      <c r="G10" s="5" t="s">
        <v>360</v>
      </c>
    </row>
    <row r="11" spans="2:7">
      <c r="B11" s="487" t="s">
        <v>361</v>
      </c>
      <c r="C11" s="481"/>
      <c r="D11" s="28" t="s">
        <v>85</v>
      </c>
      <c r="E11" s="13">
        <v>0.05</v>
      </c>
      <c r="F11" s="10">
        <f>G30</f>
        <v>918206.79999999993</v>
      </c>
      <c r="G11" s="14">
        <f>E11*F11</f>
        <v>45910.34</v>
      </c>
    </row>
    <row r="12" spans="2:7">
      <c r="B12" s="487" t="s">
        <v>418</v>
      </c>
      <c r="C12" s="481"/>
      <c r="D12" s="165" t="s">
        <v>375</v>
      </c>
      <c r="E12" s="166">
        <v>0.4</v>
      </c>
      <c r="F12" s="162">
        <v>120000</v>
      </c>
      <c r="G12" s="14">
        <f>E12*F12</f>
        <v>48000</v>
      </c>
    </row>
    <row r="13" spans="2:7">
      <c r="B13" s="439" t="s">
        <v>363</v>
      </c>
      <c r="C13" s="440"/>
      <c r="D13" s="440"/>
      <c r="E13" s="440"/>
      <c r="F13" s="441"/>
      <c r="G13" s="14">
        <f>SUM(G11:G12)</f>
        <v>93910.34</v>
      </c>
    </row>
    <row r="14" spans="2:7">
      <c r="B14" s="431" t="s">
        <v>364</v>
      </c>
      <c r="C14" s="432"/>
      <c r="D14" s="432"/>
      <c r="E14" s="432"/>
      <c r="F14" s="432"/>
      <c r="G14" s="433"/>
    </row>
    <row r="15" spans="2:7">
      <c r="B15" s="442" t="s">
        <v>356</v>
      </c>
      <c r="C15" s="443"/>
      <c r="D15" s="5" t="s">
        <v>357</v>
      </c>
      <c r="E15" s="5" t="s">
        <v>365</v>
      </c>
      <c r="F15" s="5" t="s">
        <v>359</v>
      </c>
      <c r="G15" s="5" t="s">
        <v>360</v>
      </c>
    </row>
    <row r="16" spans="2:7">
      <c r="B16" s="587" t="s">
        <v>715</v>
      </c>
      <c r="C16" s="588"/>
      <c r="D16" s="28" t="s">
        <v>230</v>
      </c>
      <c r="E16" s="13">
        <v>2.4</v>
      </c>
      <c r="F16" s="21">
        <v>233002</v>
      </c>
      <c r="G16" s="21">
        <f>E16*F16</f>
        <v>559204.79999999993</v>
      </c>
    </row>
    <row r="17" spans="2:7">
      <c r="B17" s="587" t="s">
        <v>716</v>
      </c>
      <c r="C17" s="588"/>
      <c r="D17" s="8" t="s">
        <v>205</v>
      </c>
      <c r="E17" s="13">
        <v>1</v>
      </c>
      <c r="F17" s="21">
        <v>233002</v>
      </c>
      <c r="G17" s="21">
        <f>E17*F17</f>
        <v>233002</v>
      </c>
    </row>
    <row r="18" spans="2:7">
      <c r="B18" s="587" t="s">
        <v>717</v>
      </c>
      <c r="C18" s="588"/>
      <c r="D18" s="8" t="s">
        <v>443</v>
      </c>
      <c r="E18" s="13">
        <v>0.3</v>
      </c>
      <c r="F18" s="21">
        <v>120000</v>
      </c>
      <c r="G18" s="21">
        <f>E18*F18</f>
        <v>36000</v>
      </c>
    </row>
    <row r="19" spans="2:7">
      <c r="B19" s="453" t="s">
        <v>712</v>
      </c>
      <c r="C19" s="446"/>
      <c r="D19" s="8" t="s">
        <v>430</v>
      </c>
      <c r="E19" s="13">
        <v>15</v>
      </c>
      <c r="F19" s="21">
        <v>1000</v>
      </c>
      <c r="G19" s="21">
        <f>E19*F19</f>
        <v>15000</v>
      </c>
    </row>
    <row r="20" spans="2:7">
      <c r="B20" s="439" t="s">
        <v>363</v>
      </c>
      <c r="C20" s="440"/>
      <c r="D20" s="440"/>
      <c r="E20" s="440"/>
      <c r="F20" s="450"/>
      <c r="G20" s="21">
        <f>SUM(G16:G19)</f>
        <v>843206.79999999993</v>
      </c>
    </row>
    <row r="21" spans="2:7">
      <c r="B21" s="431" t="s">
        <v>370</v>
      </c>
      <c r="C21" s="432"/>
      <c r="D21" s="432"/>
      <c r="E21" s="432"/>
      <c r="F21" s="432"/>
      <c r="G21" s="433"/>
    </row>
    <row r="22" spans="2:7">
      <c r="B22" s="442" t="s">
        <v>356</v>
      </c>
      <c r="C22" s="443"/>
      <c r="D22" s="5" t="s">
        <v>357</v>
      </c>
      <c r="E22" s="5" t="s">
        <v>358</v>
      </c>
      <c r="F22" s="5" t="s">
        <v>359</v>
      </c>
      <c r="G22" s="5" t="s">
        <v>360</v>
      </c>
    </row>
    <row r="23" spans="2:7">
      <c r="B23" s="453"/>
      <c r="C23" s="446"/>
      <c r="D23" s="8"/>
      <c r="E23" s="13"/>
      <c r="F23" s="10"/>
      <c r="G23" s="10"/>
    </row>
    <row r="24" spans="2:7">
      <c r="B24" s="434"/>
      <c r="C24" s="436"/>
      <c r="D24" s="12"/>
      <c r="E24" s="12"/>
      <c r="F24" s="12"/>
      <c r="G24" s="12"/>
    </row>
    <row r="25" spans="2:7">
      <c r="B25" s="439" t="s">
        <v>363</v>
      </c>
      <c r="C25" s="440"/>
      <c r="D25" s="440"/>
      <c r="E25" s="440"/>
      <c r="F25" s="441"/>
      <c r="G25" s="10"/>
    </row>
    <row r="26" spans="2:7">
      <c r="B26" s="431" t="s">
        <v>373</v>
      </c>
      <c r="C26" s="432"/>
      <c r="D26" s="432"/>
      <c r="E26" s="432"/>
      <c r="F26" s="432"/>
      <c r="G26" s="433"/>
    </row>
    <row r="27" spans="2:7">
      <c r="B27" s="442" t="s">
        <v>374</v>
      </c>
      <c r="C27" s="443"/>
      <c r="D27" s="442" t="s">
        <v>398</v>
      </c>
      <c r="E27" s="443"/>
      <c r="F27" s="5" t="s">
        <v>376</v>
      </c>
      <c r="G27" s="5" t="s">
        <v>377</v>
      </c>
    </row>
    <row r="28" spans="2:7">
      <c r="B28" s="445" t="s">
        <v>713</v>
      </c>
      <c r="C28" s="533"/>
      <c r="D28" s="589">
        <v>250000</v>
      </c>
      <c r="E28" s="590"/>
      <c r="F28" s="163">
        <v>0.3</v>
      </c>
      <c r="G28" s="164">
        <f>D28*F28</f>
        <v>75000</v>
      </c>
    </row>
    <row r="29" spans="2:7">
      <c r="B29" s="439" t="s">
        <v>363</v>
      </c>
      <c r="C29" s="440"/>
      <c r="D29" s="440"/>
      <c r="E29" s="440"/>
      <c r="F29" s="441"/>
      <c r="G29" s="164">
        <f>G28</f>
        <v>75000</v>
      </c>
    </row>
    <row r="30" spans="2:7">
      <c r="B30" s="439" t="s">
        <v>714</v>
      </c>
      <c r="C30" s="440"/>
      <c r="D30" s="440"/>
      <c r="E30" s="440"/>
      <c r="F30" s="441"/>
      <c r="G30" s="10">
        <f>G20+G25+G29</f>
        <v>918206.79999999993</v>
      </c>
    </row>
    <row r="31" spans="2:7">
      <c r="B31" s="484" t="s">
        <v>587</v>
      </c>
      <c r="C31" s="485"/>
      <c r="D31" s="485"/>
      <c r="E31" s="485"/>
      <c r="F31" s="486"/>
      <c r="G31" s="18">
        <f>G30+G13</f>
        <v>1012117.1399999999</v>
      </c>
    </row>
  </sheetData>
  <mergeCells count="34">
    <mergeCell ref="B31:F31"/>
    <mergeCell ref="B17:C17"/>
    <mergeCell ref="B12:C12"/>
    <mergeCell ref="B18:C18"/>
    <mergeCell ref="B27:C27"/>
    <mergeCell ref="D27:E27"/>
    <mergeCell ref="B28:C28"/>
    <mergeCell ref="D28:E28"/>
    <mergeCell ref="B29:F29"/>
    <mergeCell ref="B30:F30"/>
    <mergeCell ref="B21:G21"/>
    <mergeCell ref="B22:C22"/>
    <mergeCell ref="B23:C23"/>
    <mergeCell ref="B24:C24"/>
    <mergeCell ref="B25:F25"/>
    <mergeCell ref="B26:G26"/>
    <mergeCell ref="B20:F20"/>
    <mergeCell ref="B7:D7"/>
    <mergeCell ref="F7:G7"/>
    <mergeCell ref="C8:D8"/>
    <mergeCell ref="B9:G9"/>
    <mergeCell ref="B10:C10"/>
    <mergeCell ref="B11:C11"/>
    <mergeCell ref="B13:F13"/>
    <mergeCell ref="B14:G14"/>
    <mergeCell ref="B15:C15"/>
    <mergeCell ref="B16:C16"/>
    <mergeCell ref="B19:C19"/>
    <mergeCell ref="B3:G3"/>
    <mergeCell ref="B4:G4"/>
    <mergeCell ref="B5:E5"/>
    <mergeCell ref="F5:G5"/>
    <mergeCell ref="B6:D6"/>
    <mergeCell ref="F6:G6"/>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CA583-D1A7-4524-BB5C-A37129C5C5C0}">
  <sheetPr codeName="Sheet59">
    <tabColor rgb="FFFFFF00"/>
  </sheetPr>
  <dimension ref="B1:J89"/>
  <sheetViews>
    <sheetView topLeftCell="A7" zoomScaleNormal="100"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10" ht="36.75" customHeight="1" thickBot="1">
      <c r="B1" s="534"/>
      <c r="C1" s="535"/>
      <c r="D1" s="535"/>
      <c r="E1" s="535"/>
      <c r="F1" s="535"/>
      <c r="G1" s="536"/>
    </row>
    <row r="2" spans="2:10" ht="14.45" customHeight="1" thickBot="1">
      <c r="B2" s="373" t="s">
        <v>108</v>
      </c>
      <c r="C2" s="374"/>
      <c r="D2" s="374"/>
      <c r="E2" s="374"/>
      <c r="F2" s="375"/>
      <c r="G2" s="409"/>
    </row>
    <row r="3" spans="2:10" ht="14.25" customHeight="1" thickBot="1">
      <c r="B3" s="373" t="s">
        <v>109</v>
      </c>
      <c r="C3" s="374"/>
      <c r="D3" s="374"/>
      <c r="E3" s="374"/>
      <c r="F3" s="375"/>
      <c r="G3" s="410"/>
    </row>
    <row r="4" spans="2:10" ht="14.45" customHeight="1" thickBot="1">
      <c r="B4" s="373" t="s">
        <v>342</v>
      </c>
      <c r="C4" s="374"/>
      <c r="D4" s="374"/>
      <c r="E4" s="374"/>
      <c r="F4" s="375"/>
      <c r="G4" s="410"/>
    </row>
    <row r="5" spans="2:10" ht="40.35" customHeight="1" thickBot="1">
      <c r="B5" s="428" t="s">
        <v>485</v>
      </c>
      <c r="C5" s="429"/>
      <c r="D5" s="429"/>
      <c r="E5" s="429"/>
      <c r="F5" s="430"/>
      <c r="G5" s="411"/>
    </row>
    <row r="6" spans="2:10" ht="14.45" customHeight="1" thickBot="1">
      <c r="B6" s="373" t="s">
        <v>108</v>
      </c>
      <c r="C6" s="374"/>
      <c r="D6" s="374"/>
      <c r="E6" s="374"/>
      <c r="F6" s="375"/>
      <c r="G6" s="409"/>
    </row>
    <row r="7" spans="2:10" ht="14.45" customHeight="1" thickBot="1">
      <c r="B7" s="373" t="s">
        <v>109</v>
      </c>
      <c r="C7" s="374"/>
      <c r="D7" s="374"/>
      <c r="E7" s="374"/>
      <c r="F7" s="375"/>
      <c r="G7" s="410"/>
    </row>
    <row r="8" spans="2:10" ht="14.25" customHeight="1" thickBot="1">
      <c r="B8" s="373" t="s">
        <v>342</v>
      </c>
      <c r="C8" s="374"/>
      <c r="D8" s="374"/>
      <c r="E8" s="374"/>
      <c r="F8" s="375"/>
      <c r="G8" s="410"/>
    </row>
    <row r="9" spans="2:10" ht="40.5" customHeight="1" thickBot="1">
      <c r="B9" s="428" t="s">
        <v>485</v>
      </c>
      <c r="C9" s="429"/>
      <c r="D9" s="429"/>
      <c r="E9" s="429"/>
      <c r="F9" s="430"/>
      <c r="G9" s="411"/>
      <c r="J9" t="s">
        <v>566</v>
      </c>
    </row>
    <row r="10" spans="2:10" ht="14.25" customHeight="1" thickBot="1">
      <c r="B10" s="528" t="s">
        <v>344</v>
      </c>
      <c r="C10" s="529"/>
      <c r="D10" s="529"/>
      <c r="E10" s="529"/>
      <c r="F10" s="529"/>
      <c r="G10" s="530"/>
    </row>
    <row r="11" spans="2:10" ht="14.25" customHeight="1" thickBot="1">
      <c r="B11" s="141" t="s">
        <v>345</v>
      </c>
      <c r="C11" s="497" t="s">
        <v>325</v>
      </c>
      <c r="D11" s="498"/>
      <c r="E11" s="142" t="s">
        <v>447</v>
      </c>
      <c r="F11" s="140" t="s">
        <v>348</v>
      </c>
      <c r="G11" s="499" t="s">
        <v>567</v>
      </c>
    </row>
    <row r="12" spans="2:10" ht="14.25" customHeight="1" thickBot="1">
      <c r="B12" s="521" t="s">
        <v>346</v>
      </c>
      <c r="C12" s="522"/>
      <c r="D12" s="522"/>
      <c r="E12" s="140" t="s">
        <v>220</v>
      </c>
      <c r="F12" s="140" t="s">
        <v>449</v>
      </c>
      <c r="G12" s="500"/>
    </row>
    <row r="13" spans="2:10" ht="41.25" customHeight="1" thickBot="1">
      <c r="B13" s="463" t="s">
        <v>326</v>
      </c>
      <c r="C13" s="464"/>
      <c r="D13" s="465"/>
      <c r="E13" s="562"/>
      <c r="F13" s="563"/>
      <c r="G13" s="564"/>
    </row>
    <row r="14" spans="2:10" ht="14.45" customHeight="1" thickBot="1">
      <c r="B14" s="141" t="s">
        <v>345</v>
      </c>
      <c r="C14" s="497" t="s">
        <v>568</v>
      </c>
      <c r="D14" s="498"/>
      <c r="E14" s="142" t="s">
        <v>447</v>
      </c>
      <c r="F14" s="140" t="s">
        <v>348</v>
      </c>
      <c r="G14" s="499" t="s">
        <v>569</v>
      </c>
    </row>
    <row r="15" spans="2:10" ht="14.25" customHeight="1" thickBot="1">
      <c r="B15" s="521" t="s">
        <v>346</v>
      </c>
      <c r="C15" s="522"/>
      <c r="D15" s="522"/>
      <c r="E15" s="140" t="s">
        <v>220</v>
      </c>
      <c r="F15" s="140" t="s">
        <v>449</v>
      </c>
      <c r="G15" s="500"/>
    </row>
    <row r="16" spans="2:10" ht="14.25" customHeight="1">
      <c r="B16" s="479" t="s">
        <v>434</v>
      </c>
      <c r="C16" s="481"/>
      <c r="D16" s="56" t="s">
        <v>435</v>
      </c>
      <c r="E16" s="56">
        <v>3</v>
      </c>
      <c r="F16" s="122">
        <f>G33</f>
        <v>50000</v>
      </c>
      <c r="G16" s="121">
        <f>F16*E16%</f>
        <v>1500</v>
      </c>
    </row>
    <row r="17" spans="2:9" ht="18.75" customHeight="1">
      <c r="B17" s="479" t="s">
        <v>436</v>
      </c>
      <c r="C17" s="481"/>
      <c r="D17" s="56" t="s">
        <v>437</v>
      </c>
      <c r="E17" s="56">
        <v>0.02</v>
      </c>
      <c r="F17" s="120">
        <v>120000</v>
      </c>
      <c r="G17" s="120">
        <f t="shared" ref="G17" si="0">E17*F17</f>
        <v>2400</v>
      </c>
    </row>
    <row r="18" spans="2:9" ht="18" customHeight="1">
      <c r="B18" s="439" t="s">
        <v>363</v>
      </c>
      <c r="C18" s="440"/>
      <c r="D18" s="440"/>
      <c r="E18" s="440"/>
      <c r="F18" s="441"/>
      <c r="G18" s="24">
        <f>SUM(G16:G17)</f>
        <v>3900</v>
      </c>
    </row>
    <row r="19" spans="2:9" ht="26.25" customHeight="1">
      <c r="B19" s="431" t="s">
        <v>364</v>
      </c>
      <c r="C19" s="432"/>
      <c r="D19" s="432"/>
      <c r="E19" s="432"/>
      <c r="F19" s="432"/>
      <c r="G19" s="433"/>
    </row>
    <row r="20" spans="2:9" ht="18.75" customHeight="1">
      <c r="B20" s="442" t="s">
        <v>356</v>
      </c>
      <c r="C20" s="443"/>
      <c r="D20" s="5" t="s">
        <v>357</v>
      </c>
      <c r="E20" s="5" t="s">
        <v>365</v>
      </c>
      <c r="F20" s="5" t="s">
        <v>359</v>
      </c>
      <c r="G20" s="6" t="s">
        <v>360</v>
      </c>
    </row>
    <row r="21" spans="2:9" ht="36" customHeight="1">
      <c r="B21" s="445" t="s">
        <v>570</v>
      </c>
      <c r="C21" s="446"/>
      <c r="D21" s="28" t="s">
        <v>220</v>
      </c>
      <c r="E21" s="13">
        <v>1</v>
      </c>
      <c r="F21" s="10">
        <v>203000</v>
      </c>
      <c r="G21" s="24">
        <f t="shared" ref="G21:G23" si="1">E21*F21</f>
        <v>203000</v>
      </c>
      <c r="I21" s="128"/>
    </row>
    <row r="22" spans="2:9" ht="24.75" customHeight="1">
      <c r="B22" s="445" t="s">
        <v>571</v>
      </c>
      <c r="C22" s="533"/>
      <c r="D22" s="28" t="s">
        <v>205</v>
      </c>
      <c r="E22" s="13">
        <v>4</v>
      </c>
      <c r="F22" s="10">
        <v>2500</v>
      </c>
      <c r="G22" s="24">
        <f t="shared" si="1"/>
        <v>10000</v>
      </c>
      <c r="I22" s="129"/>
    </row>
    <row r="23" spans="2:9" ht="29.25" customHeight="1">
      <c r="B23" s="445" t="s">
        <v>492</v>
      </c>
      <c r="C23" s="446"/>
      <c r="D23" s="8">
        <v>32</v>
      </c>
      <c r="E23" s="9">
        <v>0.01</v>
      </c>
      <c r="F23" s="10">
        <f>SUM(G21:G22)</f>
        <v>213000</v>
      </c>
      <c r="G23" s="24">
        <f t="shared" si="1"/>
        <v>2130</v>
      </c>
    </row>
    <row r="24" spans="2:9" ht="14.25" customHeight="1">
      <c r="B24" s="445"/>
      <c r="C24" s="446"/>
      <c r="D24" s="8"/>
      <c r="E24" s="9"/>
      <c r="F24" s="10"/>
      <c r="G24" s="24"/>
    </row>
    <row r="25" spans="2:9" ht="14.45" customHeight="1">
      <c r="B25" s="439" t="s">
        <v>363</v>
      </c>
      <c r="C25" s="440"/>
      <c r="D25" s="440"/>
      <c r="E25" s="440"/>
      <c r="F25" s="450"/>
      <c r="G25" s="24">
        <f>SUM(G21:G24)</f>
        <v>215130</v>
      </c>
    </row>
    <row r="26" spans="2:9" ht="14.45" customHeight="1">
      <c r="B26" s="431" t="s">
        <v>370</v>
      </c>
      <c r="C26" s="432"/>
      <c r="D26" s="432"/>
      <c r="E26" s="432"/>
      <c r="F26" s="432"/>
      <c r="G26" s="433"/>
    </row>
    <row r="27" spans="2:9" ht="14.25" customHeight="1">
      <c r="B27" s="442" t="s">
        <v>356</v>
      </c>
      <c r="C27" s="443"/>
      <c r="D27" s="5" t="s">
        <v>357</v>
      </c>
      <c r="E27" s="5" t="s">
        <v>358</v>
      </c>
      <c r="F27" s="5" t="s">
        <v>359</v>
      </c>
      <c r="G27" s="6" t="s">
        <v>360</v>
      </c>
    </row>
    <row r="28" spans="2:9" ht="25.5" customHeight="1">
      <c r="B28" s="445"/>
      <c r="C28" s="446"/>
      <c r="D28" s="28"/>
      <c r="E28" s="13"/>
      <c r="F28" s="10"/>
      <c r="G28" s="24"/>
    </row>
    <row r="29" spans="2:9" ht="12.75" customHeight="1">
      <c r="B29" s="439" t="s">
        <v>363</v>
      </c>
      <c r="C29" s="440"/>
      <c r="D29" s="440"/>
      <c r="E29" s="440"/>
      <c r="F29" s="441"/>
      <c r="G29" s="24">
        <f>G28</f>
        <v>0</v>
      </c>
    </row>
    <row r="30" spans="2:9" ht="12.75" customHeight="1">
      <c r="B30" s="431" t="s">
        <v>373</v>
      </c>
      <c r="C30" s="432"/>
      <c r="D30" s="432"/>
      <c r="E30" s="432"/>
      <c r="F30" s="432"/>
      <c r="G30" s="433"/>
    </row>
    <row r="31" spans="2:9">
      <c r="B31" s="442" t="s">
        <v>374</v>
      </c>
      <c r="C31" s="443"/>
      <c r="D31" s="442" t="s">
        <v>398</v>
      </c>
      <c r="E31" s="443"/>
      <c r="F31" s="5" t="s">
        <v>376</v>
      </c>
      <c r="G31" s="6" t="s">
        <v>377</v>
      </c>
    </row>
    <row r="32" spans="2:9" ht="12.75" customHeight="1">
      <c r="B32" s="445" t="s">
        <v>493</v>
      </c>
      <c r="C32" s="446"/>
      <c r="D32" s="447">
        <v>250000</v>
      </c>
      <c r="E32" s="448"/>
      <c r="F32" s="13">
        <v>0.2</v>
      </c>
      <c r="G32" s="24">
        <f>D32*F32</f>
        <v>50000</v>
      </c>
    </row>
    <row r="33" spans="2:7" ht="12.75" customHeight="1">
      <c r="B33" s="439" t="s">
        <v>168</v>
      </c>
      <c r="C33" s="440"/>
      <c r="D33" s="440"/>
      <c r="E33" s="440"/>
      <c r="F33" s="441"/>
      <c r="G33" s="24">
        <f>G32</f>
        <v>50000</v>
      </c>
    </row>
    <row r="34" spans="2:7">
      <c r="B34" s="484" t="s">
        <v>380</v>
      </c>
      <c r="C34" s="485"/>
      <c r="D34" s="485"/>
      <c r="E34" s="485"/>
      <c r="F34" s="486"/>
      <c r="G34" s="27">
        <f>G18+G25+G29+G33</f>
        <v>269030</v>
      </c>
    </row>
    <row r="35" spans="2:7" ht="12.75" customHeight="1">
      <c r="B35" s="431" t="s">
        <v>381</v>
      </c>
      <c r="C35" s="432"/>
      <c r="D35" s="432"/>
      <c r="E35" s="432"/>
      <c r="F35" s="432"/>
      <c r="G35" s="433"/>
    </row>
    <row r="36" spans="2:7">
      <c r="B36" s="434"/>
      <c r="C36" s="435"/>
      <c r="D36" s="435"/>
      <c r="E36" s="435"/>
      <c r="F36" s="435"/>
      <c r="G36" s="436"/>
    </row>
    <row r="37" spans="2:7" ht="13.5" thickBot="1">
      <c r="B37" s="431" t="s">
        <v>382</v>
      </c>
      <c r="C37" s="432"/>
      <c r="D37" s="432"/>
      <c r="E37" s="432"/>
      <c r="F37" s="432"/>
      <c r="G37" s="433"/>
    </row>
    <row r="38" spans="2:7" ht="13.5" thickBot="1">
      <c r="B38" s="412"/>
      <c r="C38" s="413"/>
      <c r="D38" s="414"/>
      <c r="E38" s="415"/>
      <c r="F38" s="416"/>
      <c r="G38" s="417"/>
    </row>
    <row r="39" spans="2:7" ht="12.75" customHeight="1" thickBot="1">
      <c r="B39" s="424" t="s">
        <v>383</v>
      </c>
      <c r="C39" s="425"/>
      <c r="D39" s="425"/>
      <c r="E39" s="418"/>
      <c r="F39" s="419"/>
      <c r="G39" s="420"/>
    </row>
    <row r="40" spans="2:7" ht="13.5" thickBot="1">
      <c r="B40" s="426" t="s">
        <v>384</v>
      </c>
      <c r="C40" s="427"/>
      <c r="D40" s="427"/>
      <c r="E40" s="418"/>
      <c r="F40" s="419"/>
      <c r="G40" s="420"/>
    </row>
    <row r="41" spans="2:7" ht="21" customHeight="1" thickBot="1">
      <c r="B41" s="55"/>
      <c r="C41" s="55"/>
      <c r="D41" s="55"/>
      <c r="E41" s="421"/>
      <c r="F41" s="422"/>
      <c r="G41" s="423"/>
    </row>
    <row r="42" spans="2:7" ht="12.75" customHeight="1" thickBot="1">
      <c r="B42" s="476" t="s">
        <v>411</v>
      </c>
      <c r="C42" s="477"/>
      <c r="D42" s="477"/>
      <c r="E42" s="477"/>
      <c r="F42" s="477"/>
      <c r="G42" s="478"/>
    </row>
    <row r="44" spans="2:7" ht="12.75" customHeight="1">
      <c r="B44" s="101" t="s">
        <v>471</v>
      </c>
      <c r="C44" s="99" t="s">
        <v>543</v>
      </c>
      <c r="D44" s="102">
        <v>1022112.6</v>
      </c>
    </row>
    <row r="45" spans="2:7" ht="45" customHeight="1" thickBot="1">
      <c r="B45" s="103"/>
    </row>
    <row r="46" spans="2:7" ht="90.75" thickBot="1">
      <c r="B46" s="104" t="s">
        <v>511</v>
      </c>
    </row>
    <row r="47" spans="2:7" ht="12.75" customHeight="1">
      <c r="B47" s="103"/>
    </row>
    <row r="48" spans="2:7" ht="22.5" customHeight="1">
      <c r="B48" s="103"/>
    </row>
    <row r="49" spans="2:7">
      <c r="B49" s="511" t="s">
        <v>462</v>
      </c>
      <c r="C49" s="511" t="s">
        <v>463</v>
      </c>
      <c r="D49" s="511" t="s">
        <v>464</v>
      </c>
      <c r="E49" s="513" t="s">
        <v>465</v>
      </c>
      <c r="F49" s="105" t="s">
        <v>466</v>
      </c>
      <c r="G49" s="105" t="s">
        <v>466</v>
      </c>
    </row>
    <row r="50" spans="2:7" ht="12.75" customHeight="1" thickBot="1">
      <c r="B50" s="512"/>
      <c r="C50" s="512"/>
      <c r="D50" s="512"/>
      <c r="E50" s="514"/>
      <c r="F50" s="106" t="s">
        <v>467</v>
      </c>
      <c r="G50" s="106" t="s">
        <v>468</v>
      </c>
    </row>
    <row r="51" spans="2:7">
      <c r="B51" s="101">
        <v>1</v>
      </c>
      <c r="C51" s="107"/>
      <c r="D51" s="501" t="s">
        <v>469</v>
      </c>
      <c r="E51" s="501"/>
      <c r="F51" s="107"/>
      <c r="G51" s="107"/>
    </row>
    <row r="52" spans="2:7" ht="12.75" customHeight="1" thickBot="1">
      <c r="B52" s="108" t="s">
        <v>512</v>
      </c>
      <c r="C52" s="109" t="s">
        <v>471</v>
      </c>
      <c r="D52" s="98" t="s">
        <v>513</v>
      </c>
      <c r="E52" s="110">
        <v>1</v>
      </c>
      <c r="F52" s="111">
        <v>745973.35</v>
      </c>
      <c r="G52" s="111">
        <v>745973.35</v>
      </c>
    </row>
    <row r="53" spans="2:7">
      <c r="B53" s="107"/>
      <c r="C53" s="107"/>
      <c r="D53" s="107"/>
      <c r="E53" s="501" t="s">
        <v>473</v>
      </c>
      <c r="F53" s="501"/>
      <c r="G53" s="112">
        <v>745973.35</v>
      </c>
    </row>
    <row r="54" spans="2:7">
      <c r="B54" s="101">
        <v>2</v>
      </c>
      <c r="C54" s="107"/>
      <c r="D54" s="502" t="s">
        <v>474</v>
      </c>
      <c r="E54" s="502"/>
      <c r="F54" s="107"/>
      <c r="G54" s="107"/>
    </row>
    <row r="55" spans="2:7" ht="22.5" customHeight="1">
      <c r="B55" s="108" t="s">
        <v>475</v>
      </c>
      <c r="C55" s="109" t="s">
        <v>476</v>
      </c>
      <c r="D55" s="98" t="s">
        <v>477</v>
      </c>
      <c r="E55" s="113">
        <v>8.98</v>
      </c>
      <c r="F55" s="114">
        <v>20839.29</v>
      </c>
      <c r="G55" s="114">
        <v>187136.82</v>
      </c>
    </row>
    <row r="56" spans="2:7" ht="12.75" customHeight="1" thickBot="1">
      <c r="B56" s="108" t="s">
        <v>478</v>
      </c>
      <c r="C56" s="109" t="s">
        <v>476</v>
      </c>
      <c r="D56" s="98" t="s">
        <v>479</v>
      </c>
      <c r="E56" s="110">
        <v>4.49</v>
      </c>
      <c r="F56" s="111">
        <v>15358.8</v>
      </c>
      <c r="G56" s="111">
        <v>68961.009999999995</v>
      </c>
    </row>
    <row r="57" spans="2:7" ht="12.75" customHeight="1">
      <c r="B57" s="107"/>
      <c r="C57" s="107"/>
      <c r="D57" s="107"/>
      <c r="E57" s="501" t="s">
        <v>481</v>
      </c>
      <c r="F57" s="501"/>
      <c r="G57" s="112">
        <v>256097.83</v>
      </c>
    </row>
    <row r="58" spans="2:7" ht="12.75" customHeight="1">
      <c r="B58" s="101">
        <v>3</v>
      </c>
      <c r="C58" s="107"/>
      <c r="D58" s="502" t="s">
        <v>482</v>
      </c>
      <c r="E58" s="502"/>
      <c r="F58" s="107"/>
      <c r="G58" s="107"/>
    </row>
    <row r="59" spans="2:7" ht="12.75" customHeight="1" thickBot="1">
      <c r="B59" s="115"/>
      <c r="C59" s="116" t="s">
        <v>85</v>
      </c>
      <c r="D59" s="100" t="s">
        <v>482</v>
      </c>
      <c r="E59" s="117">
        <v>2</v>
      </c>
      <c r="F59" s="118">
        <v>1002071.18</v>
      </c>
      <c r="G59" s="118">
        <v>20041.419999999998</v>
      </c>
    </row>
    <row r="60" spans="2:7" ht="21" customHeight="1" thickBot="1">
      <c r="B60" s="503" t="s">
        <v>514</v>
      </c>
      <c r="C60" s="504"/>
      <c r="D60" s="505"/>
      <c r="E60" s="506" t="s">
        <v>484</v>
      </c>
      <c r="F60" s="507"/>
      <c r="G60" s="119">
        <v>1022112.6</v>
      </c>
    </row>
    <row r="62" spans="2:7" ht="43.5" customHeight="1"/>
    <row r="63" spans="2:7" ht="19.5" thickBot="1">
      <c r="B63" s="97" t="s">
        <v>515</v>
      </c>
    </row>
    <row r="64" spans="2:7" ht="45" customHeight="1">
      <c r="B64" s="541" t="s">
        <v>516</v>
      </c>
      <c r="C64" s="542"/>
      <c r="D64" s="542"/>
      <c r="E64" s="542"/>
      <c r="F64" s="542"/>
      <c r="G64" s="543"/>
    </row>
    <row r="65" spans="2:7">
      <c r="B65" s="550"/>
      <c r="C65" s="551"/>
      <c r="D65" s="551"/>
      <c r="E65" s="551"/>
      <c r="F65" s="551"/>
      <c r="G65" s="552"/>
    </row>
    <row r="66" spans="2:7">
      <c r="B66" s="544" t="s">
        <v>517</v>
      </c>
      <c r="C66" s="545"/>
      <c r="D66" s="545"/>
      <c r="E66" s="545"/>
      <c r="F66" s="545"/>
      <c r="G66" s="546"/>
    </row>
    <row r="67" spans="2:7" ht="22.5" customHeight="1">
      <c r="B67" s="547" t="s">
        <v>518</v>
      </c>
      <c r="C67" s="548"/>
      <c r="D67" s="548"/>
      <c r="E67" s="548"/>
      <c r="F67" s="548"/>
      <c r="G67" s="549"/>
    </row>
    <row r="68" spans="2:7">
      <c r="B68" s="550"/>
      <c r="C68" s="551"/>
      <c r="D68" s="551"/>
      <c r="E68" s="551"/>
      <c r="F68" s="551"/>
      <c r="G68" s="552"/>
    </row>
    <row r="69" spans="2:7">
      <c r="B69" s="544" t="s">
        <v>519</v>
      </c>
      <c r="C69" s="545"/>
      <c r="D69" s="545"/>
      <c r="E69" s="545"/>
      <c r="F69" s="545"/>
      <c r="G69" s="546"/>
    </row>
    <row r="70" spans="2:7">
      <c r="B70" s="553" t="s">
        <v>520</v>
      </c>
      <c r="C70" s="554"/>
      <c r="D70" s="554"/>
      <c r="E70" s="554"/>
      <c r="F70" s="554"/>
      <c r="G70" s="555"/>
    </row>
    <row r="71" spans="2:7">
      <c r="B71" s="550"/>
      <c r="C71" s="551"/>
      <c r="D71" s="551"/>
      <c r="E71" s="551"/>
      <c r="F71" s="551"/>
      <c r="G71" s="552"/>
    </row>
    <row r="72" spans="2:7">
      <c r="B72" s="544" t="s">
        <v>521</v>
      </c>
      <c r="C72" s="545"/>
      <c r="D72" s="545"/>
      <c r="E72" s="545"/>
      <c r="F72" s="545"/>
      <c r="G72" s="546"/>
    </row>
    <row r="73" spans="2:7">
      <c r="B73" s="547" t="s">
        <v>522</v>
      </c>
      <c r="C73" s="548"/>
      <c r="D73" s="548"/>
      <c r="E73" s="548"/>
      <c r="F73" s="548"/>
      <c r="G73" s="549"/>
    </row>
    <row r="74" spans="2:7" ht="22.5" customHeight="1">
      <c r="B74" s="550"/>
      <c r="C74" s="551"/>
      <c r="D74" s="551"/>
      <c r="E74" s="551"/>
      <c r="F74" s="551"/>
      <c r="G74" s="552"/>
    </row>
    <row r="75" spans="2:7">
      <c r="B75" s="544" t="s">
        <v>523</v>
      </c>
      <c r="C75" s="545"/>
      <c r="D75" s="545"/>
      <c r="E75" s="545"/>
      <c r="F75" s="545"/>
      <c r="G75" s="546"/>
    </row>
    <row r="76" spans="2:7">
      <c r="B76" s="544" t="s">
        <v>524</v>
      </c>
      <c r="C76" s="545"/>
      <c r="D76" s="545"/>
      <c r="E76" s="545"/>
      <c r="F76" s="545"/>
      <c r="G76" s="546"/>
    </row>
    <row r="77" spans="2:7">
      <c r="B77" s="547" t="s">
        <v>525</v>
      </c>
      <c r="C77" s="548"/>
      <c r="D77" s="548"/>
      <c r="E77" s="548"/>
      <c r="F77" s="548"/>
      <c r="G77" s="549"/>
    </row>
    <row r="78" spans="2:7">
      <c r="B78" s="544" t="s">
        <v>526</v>
      </c>
      <c r="C78" s="545"/>
      <c r="D78" s="545"/>
      <c r="E78" s="545"/>
      <c r="F78" s="545"/>
      <c r="G78" s="546"/>
    </row>
    <row r="79" spans="2:7">
      <c r="B79" s="544" t="s">
        <v>527</v>
      </c>
      <c r="C79" s="545"/>
      <c r="D79" s="545"/>
      <c r="E79" s="545"/>
      <c r="F79" s="545"/>
      <c r="G79" s="546"/>
    </row>
    <row r="80" spans="2:7">
      <c r="B80" s="547" t="s">
        <v>528</v>
      </c>
      <c r="C80" s="548"/>
      <c r="D80" s="548"/>
      <c r="E80" s="548"/>
      <c r="F80" s="548"/>
      <c r="G80" s="549"/>
    </row>
    <row r="81" spans="2:7">
      <c r="B81" s="544" t="s">
        <v>529</v>
      </c>
      <c r="C81" s="545"/>
      <c r="D81" s="545"/>
      <c r="E81" s="545"/>
      <c r="F81" s="545"/>
      <c r="G81" s="546"/>
    </row>
    <row r="82" spans="2:7">
      <c r="B82" s="547" t="s">
        <v>530</v>
      </c>
      <c r="C82" s="548"/>
      <c r="D82" s="548"/>
      <c r="E82" s="548"/>
      <c r="F82" s="548"/>
      <c r="G82" s="549"/>
    </row>
    <row r="83" spans="2:7" ht="33.75" customHeight="1">
      <c r="B83" s="550"/>
      <c r="C83" s="551"/>
      <c r="D83" s="551"/>
      <c r="E83" s="551"/>
      <c r="F83" s="551"/>
      <c r="G83" s="552"/>
    </row>
    <row r="84" spans="2:7">
      <c r="B84" s="544" t="s">
        <v>531</v>
      </c>
      <c r="C84" s="545"/>
      <c r="D84" s="545"/>
      <c r="E84" s="545"/>
      <c r="F84" s="545"/>
      <c r="G84" s="546"/>
    </row>
    <row r="85" spans="2:7">
      <c r="B85" s="547" t="s">
        <v>532</v>
      </c>
      <c r="C85" s="548"/>
      <c r="D85" s="548"/>
      <c r="E85" s="548"/>
      <c r="F85" s="548"/>
      <c r="G85" s="549"/>
    </row>
    <row r="86" spans="2:7">
      <c r="B86" s="550"/>
      <c r="C86" s="551"/>
      <c r="D86" s="551"/>
      <c r="E86" s="551"/>
      <c r="F86" s="551"/>
      <c r="G86" s="552"/>
    </row>
    <row r="87" spans="2:7">
      <c r="B87" s="550"/>
      <c r="C87" s="551"/>
      <c r="D87" s="551"/>
      <c r="E87" s="551"/>
      <c r="F87" s="551"/>
      <c r="G87" s="552"/>
    </row>
    <row r="88" spans="2:7">
      <c r="B88" s="544" t="s">
        <v>533</v>
      </c>
      <c r="C88" s="545"/>
      <c r="D88" s="545"/>
      <c r="E88" s="545"/>
      <c r="F88" s="545"/>
      <c r="G88" s="546"/>
    </row>
    <row r="89" spans="2:7" ht="13.5" thickBot="1">
      <c r="B89" s="556" t="s">
        <v>534</v>
      </c>
      <c r="C89" s="557"/>
      <c r="D89" s="557"/>
      <c r="E89" s="557"/>
      <c r="F89" s="557"/>
      <c r="G89" s="558"/>
    </row>
  </sheetData>
  <mergeCells count="86">
    <mergeCell ref="B88:G88"/>
    <mergeCell ref="B89:G89"/>
    <mergeCell ref="B82:G82"/>
    <mergeCell ref="B83:G83"/>
    <mergeCell ref="B84:G84"/>
    <mergeCell ref="B85:G85"/>
    <mergeCell ref="B86:G86"/>
    <mergeCell ref="B87:G87"/>
    <mergeCell ref="B81:G81"/>
    <mergeCell ref="B70:G70"/>
    <mergeCell ref="B71:G71"/>
    <mergeCell ref="B72:G72"/>
    <mergeCell ref="B73:G73"/>
    <mergeCell ref="B74:G74"/>
    <mergeCell ref="B75:G75"/>
    <mergeCell ref="B76:G76"/>
    <mergeCell ref="B77:G77"/>
    <mergeCell ref="B78:G78"/>
    <mergeCell ref="B79:G79"/>
    <mergeCell ref="B80:G80"/>
    <mergeCell ref="B69:G69"/>
    <mergeCell ref="E53:F53"/>
    <mergeCell ref="D54:E54"/>
    <mergeCell ref="E57:F57"/>
    <mergeCell ref="D58:E58"/>
    <mergeCell ref="B60:D60"/>
    <mergeCell ref="E60:F60"/>
    <mergeCell ref="B64:G64"/>
    <mergeCell ref="B65:G65"/>
    <mergeCell ref="B66:G66"/>
    <mergeCell ref="B67:G67"/>
    <mergeCell ref="B68:G68"/>
    <mergeCell ref="D51:E51"/>
    <mergeCell ref="B33:F33"/>
    <mergeCell ref="B34:F34"/>
    <mergeCell ref="B35:G35"/>
    <mergeCell ref="B36:G36"/>
    <mergeCell ref="B37:G37"/>
    <mergeCell ref="B38:D38"/>
    <mergeCell ref="E38:G41"/>
    <mergeCell ref="B39:D39"/>
    <mergeCell ref="B40:D40"/>
    <mergeCell ref="B42:G42"/>
    <mergeCell ref="B49:B50"/>
    <mergeCell ref="C49:C50"/>
    <mergeCell ref="D49:D50"/>
    <mergeCell ref="E49:E50"/>
    <mergeCell ref="B32:C32"/>
    <mergeCell ref="D32:E32"/>
    <mergeCell ref="B22:C22"/>
    <mergeCell ref="B23:C23"/>
    <mergeCell ref="B24:C24"/>
    <mergeCell ref="B25:F25"/>
    <mergeCell ref="B26:G26"/>
    <mergeCell ref="B27:C27"/>
    <mergeCell ref="B28:C28"/>
    <mergeCell ref="B29:F29"/>
    <mergeCell ref="B30:G30"/>
    <mergeCell ref="B31:C31"/>
    <mergeCell ref="D31:E31"/>
    <mergeCell ref="B21:C21"/>
    <mergeCell ref="C11:D11"/>
    <mergeCell ref="G11:G12"/>
    <mergeCell ref="B12:D12"/>
    <mergeCell ref="B13:D13"/>
    <mergeCell ref="E13:G13"/>
    <mergeCell ref="C14:D14"/>
    <mergeCell ref="G14:G15"/>
    <mergeCell ref="B15:D15"/>
    <mergeCell ref="B16:C16"/>
    <mergeCell ref="B17:C17"/>
    <mergeCell ref="B18:F18"/>
    <mergeCell ref="B19:G19"/>
    <mergeCell ref="B20:C20"/>
    <mergeCell ref="B10:G10"/>
    <mergeCell ref="B1:G1"/>
    <mergeCell ref="B2:F2"/>
    <mergeCell ref="G2:G5"/>
    <mergeCell ref="B3:F3"/>
    <mergeCell ref="B4:F4"/>
    <mergeCell ref="B5:F5"/>
    <mergeCell ref="B6:F6"/>
    <mergeCell ref="G6:G9"/>
    <mergeCell ref="B7:F7"/>
    <mergeCell ref="B8:F8"/>
    <mergeCell ref="B9:F9"/>
  </mergeCells>
  <pageMargins left="0.7" right="0.7" top="0.75" bottom="0.75" header="0.3" footer="0.3"/>
  <pageSetup orientation="portrait" r:id="rId1"/>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60">
    <tabColor rgb="FFFFFF00"/>
  </sheetPr>
  <dimension ref="B1:H37"/>
  <sheetViews>
    <sheetView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 min="9" max="9" width="19.33203125" customWidth="1"/>
  </cols>
  <sheetData>
    <row r="1" spans="2:8" ht="36.75" customHeight="1" thickBot="1">
      <c r="B1" s="534"/>
      <c r="C1" s="535"/>
      <c r="D1" s="535"/>
      <c r="E1" s="535"/>
      <c r="F1" s="535"/>
      <c r="G1" s="536"/>
    </row>
    <row r="2" spans="2:8" ht="14.45" customHeight="1" thickBot="1">
      <c r="B2" s="373" t="s">
        <v>108</v>
      </c>
      <c r="C2" s="374"/>
      <c r="D2" s="374"/>
      <c r="E2" s="374"/>
      <c r="F2" s="375"/>
      <c r="G2" s="409"/>
    </row>
    <row r="3" spans="2:8" ht="14.25" customHeight="1" thickBot="1">
      <c r="B3" s="373" t="s">
        <v>109</v>
      </c>
      <c r="C3" s="374"/>
      <c r="D3" s="374"/>
      <c r="E3" s="374"/>
      <c r="F3" s="375"/>
      <c r="G3" s="410"/>
    </row>
    <row r="4" spans="2:8" ht="14.25" customHeight="1" thickBot="1">
      <c r="B4" s="373" t="s">
        <v>342</v>
      </c>
      <c r="C4" s="374"/>
      <c r="D4" s="374"/>
      <c r="E4" s="374"/>
      <c r="F4" s="375"/>
      <c r="G4" s="410"/>
    </row>
    <row r="5" spans="2:8" ht="36.75" customHeight="1" thickBot="1">
      <c r="B5" s="428" t="s">
        <v>343</v>
      </c>
      <c r="C5" s="429"/>
      <c r="D5" s="429"/>
      <c r="E5" s="429"/>
      <c r="F5" s="430"/>
      <c r="G5" s="411"/>
    </row>
    <row r="6" spans="2:8" ht="14.45" customHeight="1">
      <c r="B6" s="457" t="s">
        <v>344</v>
      </c>
      <c r="C6" s="458"/>
      <c r="D6" s="458"/>
      <c r="E6" s="458"/>
      <c r="F6" s="458"/>
      <c r="G6" s="459"/>
    </row>
    <row r="7" spans="2:8" ht="14.45" customHeight="1">
      <c r="B7" s="457" t="s">
        <v>345</v>
      </c>
      <c r="C7" s="458"/>
      <c r="D7" s="458"/>
      <c r="E7" s="459"/>
      <c r="F7" s="457" t="s">
        <v>328</v>
      </c>
      <c r="G7" s="459"/>
    </row>
    <row r="8" spans="2:8" ht="14.45" customHeight="1">
      <c r="B8" s="460" t="s">
        <v>346</v>
      </c>
      <c r="C8" s="461"/>
      <c r="D8" s="462"/>
      <c r="E8" s="1" t="s">
        <v>347</v>
      </c>
      <c r="F8" s="460" t="s">
        <v>348</v>
      </c>
      <c r="G8" s="462"/>
    </row>
    <row r="9" spans="2:8" ht="14.25" customHeight="1">
      <c r="B9" s="463" t="s">
        <v>718</v>
      </c>
      <c r="C9" s="464"/>
      <c r="D9" s="465"/>
      <c r="E9" s="2" t="s">
        <v>349</v>
      </c>
      <c r="F9" s="482">
        <v>1</v>
      </c>
      <c r="G9" s="483"/>
    </row>
    <row r="10" spans="2:8" ht="14.45" customHeight="1">
      <c r="B10" s="3" t="s">
        <v>350</v>
      </c>
      <c r="C10" s="468" t="s">
        <v>351</v>
      </c>
      <c r="D10" s="469"/>
      <c r="E10" s="3" t="s">
        <v>352</v>
      </c>
      <c r="F10" s="3" t="s">
        <v>353</v>
      </c>
      <c r="G10" s="4" t="s">
        <v>354</v>
      </c>
      <c r="H10" s="25"/>
    </row>
    <row r="11" spans="2:8" ht="14.25" customHeight="1">
      <c r="B11" s="431" t="s">
        <v>355</v>
      </c>
      <c r="C11" s="432"/>
      <c r="D11" s="432"/>
      <c r="E11" s="432"/>
      <c r="F11" s="432"/>
      <c r="G11" s="433"/>
    </row>
    <row r="12" spans="2:8" ht="29.25" customHeight="1">
      <c r="B12" s="442" t="s">
        <v>356</v>
      </c>
      <c r="C12" s="443"/>
      <c r="D12" s="5" t="s">
        <v>357</v>
      </c>
      <c r="E12" s="5" t="s">
        <v>358</v>
      </c>
      <c r="F12" s="5" t="s">
        <v>359</v>
      </c>
      <c r="G12" s="6" t="s">
        <v>360</v>
      </c>
    </row>
    <row r="13" spans="2:8" ht="14.45" customHeight="1">
      <c r="B13" s="445" t="s">
        <v>361</v>
      </c>
      <c r="C13" s="446"/>
      <c r="D13" s="8" t="s">
        <v>362</v>
      </c>
      <c r="E13" s="9">
        <v>0.03</v>
      </c>
      <c r="F13" s="10">
        <f>G28</f>
        <v>4000</v>
      </c>
      <c r="G13" s="26">
        <f>E13*F13</f>
        <v>120</v>
      </c>
    </row>
    <row r="14" spans="2:8" ht="14.25" customHeight="1">
      <c r="B14" s="439" t="s">
        <v>363</v>
      </c>
      <c r="C14" s="440"/>
      <c r="D14" s="440"/>
      <c r="E14" s="440"/>
      <c r="F14" s="441"/>
      <c r="G14" s="26">
        <f>G13</f>
        <v>120</v>
      </c>
    </row>
    <row r="15" spans="2:8" ht="14.45" customHeight="1">
      <c r="B15" s="431" t="s">
        <v>364</v>
      </c>
      <c r="C15" s="432"/>
      <c r="D15" s="432"/>
      <c r="E15" s="432"/>
      <c r="F15" s="432"/>
      <c r="G15" s="433"/>
      <c r="H15" s="25"/>
    </row>
    <row r="16" spans="2:8" ht="14.25" customHeight="1">
      <c r="B16" s="442" t="s">
        <v>356</v>
      </c>
      <c r="C16" s="443"/>
      <c r="D16" s="5" t="s">
        <v>357</v>
      </c>
      <c r="E16" s="5" t="s">
        <v>365</v>
      </c>
      <c r="F16" s="5" t="s">
        <v>359</v>
      </c>
      <c r="G16" s="6" t="s">
        <v>360</v>
      </c>
    </row>
    <row r="17" spans="2:8" ht="14.25" customHeight="1">
      <c r="B17" s="453" t="s">
        <v>719</v>
      </c>
      <c r="C17" s="446"/>
      <c r="D17" s="8" t="s">
        <v>430</v>
      </c>
      <c r="E17" s="16">
        <v>4.0000000000000001E-3</v>
      </c>
      <c r="F17" s="10">
        <v>200000</v>
      </c>
      <c r="G17" s="26">
        <f>E17*F17</f>
        <v>800</v>
      </c>
    </row>
    <row r="18" spans="2:8" ht="14.45" customHeight="1">
      <c r="B18" s="439" t="s">
        <v>379</v>
      </c>
      <c r="C18" s="440"/>
      <c r="D18" s="440"/>
      <c r="E18" s="440"/>
      <c r="F18" s="450"/>
      <c r="G18" s="26">
        <f>G17</f>
        <v>800</v>
      </c>
    </row>
    <row r="19" spans="2:8" ht="14.25" customHeight="1">
      <c r="B19" s="431" t="s">
        <v>370</v>
      </c>
      <c r="C19" s="432"/>
      <c r="D19" s="432"/>
      <c r="E19" s="432"/>
      <c r="F19" s="451"/>
      <c r="G19" s="452"/>
    </row>
    <row r="20" spans="2:8" ht="14.25" customHeight="1">
      <c r="B20" s="442" t="s">
        <v>356</v>
      </c>
      <c r="C20" s="443"/>
      <c r="D20" s="5" t="s">
        <v>357</v>
      </c>
      <c r="E20" s="5" t="s">
        <v>358</v>
      </c>
      <c r="F20" s="5" t="s">
        <v>359</v>
      </c>
      <c r="G20" s="6" t="s">
        <v>360</v>
      </c>
    </row>
    <row r="21" spans="2:8" ht="14.45" customHeight="1">
      <c r="B21" s="434" t="s">
        <v>720</v>
      </c>
      <c r="C21" s="436"/>
      <c r="D21" s="8" t="s">
        <v>372</v>
      </c>
      <c r="E21" s="16">
        <v>0.02</v>
      </c>
      <c r="F21" s="13">
        <v>7000</v>
      </c>
      <c r="G21" s="24">
        <f>E21*F21</f>
        <v>140</v>
      </c>
    </row>
    <row r="22" spans="2:8" ht="14.25" customHeight="1">
      <c r="B22" s="434" t="s">
        <v>721</v>
      </c>
      <c r="C22" s="436"/>
      <c r="D22" s="8" t="s">
        <v>440</v>
      </c>
      <c r="E22" s="16">
        <v>0.02</v>
      </c>
      <c r="F22" s="13">
        <v>80000</v>
      </c>
      <c r="G22" s="24">
        <f>E22*F22</f>
        <v>1600</v>
      </c>
    </row>
    <row r="23" spans="2:8" ht="14.25" customHeight="1">
      <c r="B23" s="434"/>
      <c r="C23" s="436"/>
      <c r="D23" s="12"/>
      <c r="E23" s="12"/>
      <c r="F23" s="12"/>
      <c r="G23" s="62" t="s">
        <v>416</v>
      </c>
    </row>
    <row r="24" spans="2:8" ht="14.25" customHeight="1">
      <c r="B24" s="439" t="s">
        <v>363</v>
      </c>
      <c r="C24" s="440"/>
      <c r="D24" s="440"/>
      <c r="E24" s="440"/>
      <c r="F24" s="441"/>
      <c r="G24" s="24">
        <f>SUM(G21:G23)</f>
        <v>1740</v>
      </c>
    </row>
    <row r="25" spans="2:8" ht="14.45" customHeight="1">
      <c r="B25" s="431" t="s">
        <v>373</v>
      </c>
      <c r="C25" s="432"/>
      <c r="D25" s="432"/>
      <c r="E25" s="432"/>
      <c r="F25" s="432"/>
      <c r="G25" s="433"/>
      <c r="H25" s="25"/>
    </row>
    <row r="26" spans="2:8" ht="14.25" customHeight="1">
      <c r="B26" s="442" t="s">
        <v>374</v>
      </c>
      <c r="C26" s="443"/>
      <c r="D26" s="442" t="s">
        <v>398</v>
      </c>
      <c r="E26" s="443"/>
      <c r="F26" s="5" t="s">
        <v>376</v>
      </c>
      <c r="G26" s="6" t="s">
        <v>377</v>
      </c>
    </row>
    <row r="27" spans="2:8" ht="14.45" customHeight="1">
      <c r="B27" s="445" t="s">
        <v>722</v>
      </c>
      <c r="C27" s="446"/>
      <c r="D27" s="447">
        <v>200000</v>
      </c>
      <c r="E27" s="448"/>
      <c r="F27" s="13">
        <v>0.02</v>
      </c>
      <c r="G27" s="24">
        <f>D27*F27</f>
        <v>4000</v>
      </c>
    </row>
    <row r="28" spans="2:8" ht="61.7" customHeight="1">
      <c r="B28" s="439" t="s">
        <v>363</v>
      </c>
      <c r="C28" s="440"/>
      <c r="D28" s="440"/>
      <c r="E28" s="440"/>
      <c r="F28" s="441"/>
      <c r="G28" s="24">
        <f>G27</f>
        <v>4000</v>
      </c>
    </row>
    <row r="29" spans="2:8" ht="15.2" customHeight="1">
      <c r="B29" s="484" t="s">
        <v>380</v>
      </c>
      <c r="C29" s="485"/>
      <c r="D29" s="485"/>
      <c r="E29" s="485"/>
      <c r="F29" s="486"/>
      <c r="G29" s="27">
        <f>G14+G18+G24+G28</f>
        <v>6660</v>
      </c>
    </row>
    <row r="30" spans="2:8">
      <c r="B30" s="431" t="s">
        <v>381</v>
      </c>
      <c r="C30" s="432"/>
      <c r="D30" s="432"/>
      <c r="E30" s="432"/>
      <c r="F30" s="432"/>
      <c r="G30" s="433"/>
    </row>
    <row r="31" spans="2:8">
      <c r="B31" s="434"/>
      <c r="C31" s="435"/>
      <c r="D31" s="435"/>
      <c r="E31" s="435"/>
      <c r="F31" s="435"/>
      <c r="G31" s="436"/>
    </row>
    <row r="32" spans="2:8">
      <c r="B32" s="431" t="s">
        <v>382</v>
      </c>
      <c r="C32" s="432"/>
      <c r="D32" s="432"/>
      <c r="E32" s="432"/>
      <c r="F32" s="432"/>
      <c r="G32" s="433"/>
    </row>
    <row r="33" spans="2:7" ht="13.5" thickBot="1">
      <c r="B33" s="479"/>
      <c r="C33" s="480"/>
      <c r="D33" s="480"/>
      <c r="E33" s="480"/>
      <c r="F33" s="480"/>
      <c r="G33" s="481"/>
    </row>
    <row r="34" spans="2:7" ht="13.5" thickBot="1">
      <c r="B34" s="412"/>
      <c r="C34" s="413"/>
      <c r="D34" s="414"/>
      <c r="E34" s="415"/>
      <c r="F34" s="416"/>
      <c r="G34" s="417"/>
    </row>
    <row r="35" spans="2:7" ht="13.5" thickBot="1">
      <c r="B35" s="424" t="s">
        <v>383</v>
      </c>
      <c r="C35" s="425"/>
      <c r="D35" s="425"/>
      <c r="E35" s="418"/>
      <c r="F35" s="419"/>
      <c r="G35" s="420"/>
    </row>
    <row r="36" spans="2:7" ht="13.5" thickBot="1">
      <c r="B36" s="426" t="s">
        <v>384</v>
      </c>
      <c r="C36" s="427"/>
      <c r="D36" s="427"/>
      <c r="E36" s="418"/>
      <c r="F36" s="419"/>
      <c r="G36" s="420"/>
    </row>
    <row r="37" spans="2:7" ht="13.5" thickBot="1">
      <c r="B37" s="55"/>
      <c r="C37" s="55"/>
      <c r="D37" s="55"/>
      <c r="E37" s="421"/>
      <c r="F37" s="422"/>
      <c r="G37" s="423"/>
    </row>
  </sheetData>
  <mergeCells count="43">
    <mergeCell ref="B6:G6"/>
    <mergeCell ref="B7:E7"/>
    <mergeCell ref="F7:G7"/>
    <mergeCell ref="B1:G1"/>
    <mergeCell ref="B2:F2"/>
    <mergeCell ref="G2:G5"/>
    <mergeCell ref="B3:F3"/>
    <mergeCell ref="B4:F4"/>
    <mergeCell ref="B5:F5"/>
    <mergeCell ref="B8:D8"/>
    <mergeCell ref="F8:G8"/>
    <mergeCell ref="B9:D9"/>
    <mergeCell ref="F9:G9"/>
    <mergeCell ref="B15:G15"/>
    <mergeCell ref="B16:C16"/>
    <mergeCell ref="B17:C17"/>
    <mergeCell ref="B18:F18"/>
    <mergeCell ref="C10:D10"/>
    <mergeCell ref="B11:G11"/>
    <mergeCell ref="B12:C12"/>
    <mergeCell ref="B13:C13"/>
    <mergeCell ref="B14:F14"/>
    <mergeCell ref="B19:G19"/>
    <mergeCell ref="B20:C20"/>
    <mergeCell ref="B21:C21"/>
    <mergeCell ref="B23:C23"/>
    <mergeCell ref="B24:F24"/>
    <mergeCell ref="B22:C22"/>
    <mergeCell ref="B28:F28"/>
    <mergeCell ref="B29:F29"/>
    <mergeCell ref="B30:G30"/>
    <mergeCell ref="B25:G25"/>
    <mergeCell ref="B26:C26"/>
    <mergeCell ref="D26:E26"/>
    <mergeCell ref="B27:C27"/>
    <mergeCell ref="D27:E27"/>
    <mergeCell ref="B31:G31"/>
    <mergeCell ref="B32:G32"/>
    <mergeCell ref="B33:G33"/>
    <mergeCell ref="B34:D34"/>
    <mergeCell ref="E34:G37"/>
    <mergeCell ref="B35:D35"/>
    <mergeCell ref="B36:D36"/>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8E978-7300-4962-B731-DC3BDD2B0CEA}">
  <sheetPr codeName="Sheet61">
    <tabColor rgb="FFFFFF00"/>
  </sheetPr>
  <dimension ref="B1:I38"/>
  <sheetViews>
    <sheetView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9" ht="24.6" customHeight="1" thickBot="1">
      <c r="B1" s="534"/>
      <c r="C1" s="535"/>
      <c r="D1" s="535"/>
      <c r="E1" s="535"/>
      <c r="F1" s="535"/>
      <c r="G1" s="536"/>
    </row>
    <row r="2" spans="2:9" ht="14.45" customHeight="1" thickBot="1">
      <c r="B2" s="373" t="s">
        <v>108</v>
      </c>
      <c r="C2" s="374"/>
      <c r="D2" s="374"/>
      <c r="E2" s="374"/>
      <c r="F2" s="375"/>
      <c r="G2" s="409"/>
    </row>
    <row r="3" spans="2:9" ht="14.25" customHeight="1" thickBot="1">
      <c r="B3" s="373" t="s">
        <v>109</v>
      </c>
      <c r="C3" s="374"/>
      <c r="D3" s="374"/>
      <c r="E3" s="374"/>
      <c r="F3" s="375"/>
      <c r="G3" s="410"/>
    </row>
    <row r="4" spans="2:9" ht="14.25" customHeight="1" thickBot="1">
      <c r="B4" s="373" t="s">
        <v>342</v>
      </c>
      <c r="C4" s="374"/>
      <c r="D4" s="374"/>
      <c r="E4" s="374"/>
      <c r="F4" s="375"/>
      <c r="G4" s="410"/>
    </row>
    <row r="5" spans="2:9" ht="24.75" customHeight="1" thickBot="1">
      <c r="B5" s="428" t="s">
        <v>343</v>
      </c>
      <c r="C5" s="429"/>
      <c r="D5" s="429"/>
      <c r="E5" s="429"/>
      <c r="F5" s="430"/>
      <c r="G5" s="411"/>
    </row>
    <row r="6" spans="2:9" ht="14.45" customHeight="1">
      <c r="B6" s="457" t="s">
        <v>344</v>
      </c>
      <c r="C6" s="458"/>
      <c r="D6" s="458"/>
      <c r="E6" s="458"/>
      <c r="F6" s="458"/>
      <c r="G6" s="459"/>
    </row>
    <row r="7" spans="2:9" ht="14.45" customHeight="1">
      <c r="B7" s="457" t="s">
        <v>345</v>
      </c>
      <c r="C7" s="458"/>
      <c r="D7" s="458"/>
      <c r="E7" s="459"/>
      <c r="F7" s="457" t="s">
        <v>331</v>
      </c>
      <c r="G7" s="459"/>
    </row>
    <row r="8" spans="2:9" ht="14.45" customHeight="1">
      <c r="B8" s="460" t="s">
        <v>346</v>
      </c>
      <c r="C8" s="461"/>
      <c r="D8" s="462"/>
      <c r="E8" s="1" t="s">
        <v>347</v>
      </c>
      <c r="F8" s="460" t="s">
        <v>348</v>
      </c>
      <c r="G8" s="462"/>
    </row>
    <row r="9" spans="2:9" ht="33" customHeight="1">
      <c r="B9" s="463" t="s">
        <v>332</v>
      </c>
      <c r="C9" s="464"/>
      <c r="D9" s="465"/>
      <c r="E9" s="19" t="s">
        <v>347</v>
      </c>
      <c r="F9" s="466">
        <v>1</v>
      </c>
      <c r="G9" s="467"/>
    </row>
    <row r="10" spans="2:9" ht="14.25" customHeight="1">
      <c r="B10" s="3" t="s">
        <v>350</v>
      </c>
      <c r="C10" s="468" t="s">
        <v>351</v>
      </c>
      <c r="D10" s="469"/>
      <c r="E10" s="3" t="s">
        <v>352</v>
      </c>
      <c r="F10" s="3" t="s">
        <v>353</v>
      </c>
      <c r="G10" s="4" t="s">
        <v>354</v>
      </c>
    </row>
    <row r="11" spans="2:9" ht="14.45" customHeight="1">
      <c r="B11" s="431" t="s">
        <v>355</v>
      </c>
      <c r="C11" s="432"/>
      <c r="D11" s="432"/>
      <c r="E11" s="432"/>
      <c r="F11" s="432"/>
      <c r="G11" s="433"/>
    </row>
    <row r="12" spans="2:9" ht="30" customHeight="1">
      <c r="B12" s="442" t="s">
        <v>356</v>
      </c>
      <c r="C12" s="443"/>
      <c r="D12" s="5" t="s">
        <v>357</v>
      </c>
      <c r="E12" s="5" t="s">
        <v>358</v>
      </c>
      <c r="F12" s="5" t="s">
        <v>359</v>
      </c>
      <c r="G12" s="6" t="s">
        <v>360</v>
      </c>
      <c r="I12" s="80"/>
    </row>
    <row r="13" spans="2:9" ht="14.25" customHeight="1">
      <c r="B13" s="445" t="s">
        <v>482</v>
      </c>
      <c r="C13" s="446"/>
      <c r="D13" s="8" t="s">
        <v>362</v>
      </c>
      <c r="E13" s="9">
        <v>0.03</v>
      </c>
      <c r="F13" s="10">
        <f>G29</f>
        <v>8322000</v>
      </c>
      <c r="G13" s="14">
        <f>E13*F13</f>
        <v>249660</v>
      </c>
      <c r="I13" s="81"/>
    </row>
    <row r="14" spans="2:9" ht="14.25" customHeight="1">
      <c r="B14" s="439" t="s">
        <v>363</v>
      </c>
      <c r="C14" s="440"/>
      <c r="D14" s="440"/>
      <c r="E14" s="440"/>
      <c r="F14" s="441"/>
      <c r="G14" s="14">
        <f>G13</f>
        <v>249660</v>
      </c>
      <c r="I14" s="81"/>
    </row>
    <row r="15" spans="2:9" ht="14.25" customHeight="1">
      <c r="B15" s="431" t="s">
        <v>364</v>
      </c>
      <c r="C15" s="432"/>
      <c r="D15" s="432"/>
      <c r="E15" s="432"/>
      <c r="F15" s="432"/>
      <c r="G15" s="433"/>
      <c r="I15" s="81"/>
    </row>
    <row r="16" spans="2:9" ht="14.45" customHeight="1">
      <c r="B16" s="442" t="s">
        <v>356</v>
      </c>
      <c r="C16" s="443"/>
      <c r="D16" s="5" t="s">
        <v>357</v>
      </c>
      <c r="E16" s="5" t="s">
        <v>365</v>
      </c>
      <c r="F16" s="5" t="s">
        <v>359</v>
      </c>
      <c r="G16" s="6" t="s">
        <v>360</v>
      </c>
      <c r="I16" s="81"/>
    </row>
    <row r="17" spans="2:9" ht="54" customHeight="1">
      <c r="B17" s="445" t="s">
        <v>723</v>
      </c>
      <c r="C17" s="446"/>
      <c r="D17" s="8" t="s">
        <v>430</v>
      </c>
      <c r="E17" s="13">
        <v>1</v>
      </c>
      <c r="F17" s="10">
        <v>6612000</v>
      </c>
      <c r="G17" s="14">
        <f>E17*F17</f>
        <v>6612000</v>
      </c>
      <c r="I17" s="94" t="s">
        <v>724</v>
      </c>
    </row>
    <row r="18" spans="2:9" ht="14.25" customHeight="1">
      <c r="B18" s="453" t="s">
        <v>725</v>
      </c>
      <c r="C18" s="446"/>
      <c r="D18" s="8" t="s">
        <v>430</v>
      </c>
      <c r="E18" s="13">
        <v>1</v>
      </c>
      <c r="F18" s="10">
        <v>200000</v>
      </c>
      <c r="G18" s="14">
        <f>E18*F18</f>
        <v>200000</v>
      </c>
    </row>
    <row r="19" spans="2:9" ht="14.25" customHeight="1">
      <c r="B19" s="439" t="s">
        <v>363</v>
      </c>
      <c r="C19" s="440"/>
      <c r="D19" s="440"/>
      <c r="E19" s="440"/>
      <c r="F19" s="450"/>
      <c r="G19" s="14">
        <f>SUM(G17:G18)</f>
        <v>6812000</v>
      </c>
    </row>
    <row r="20" spans="2:9" ht="14.45" customHeight="1">
      <c r="B20" s="431" t="s">
        <v>370</v>
      </c>
      <c r="C20" s="432"/>
      <c r="D20" s="432"/>
      <c r="E20" s="432"/>
      <c r="F20" s="451"/>
      <c r="G20" s="452"/>
    </row>
    <row r="21" spans="2:9" ht="14.25" customHeight="1">
      <c r="B21" s="442" t="s">
        <v>356</v>
      </c>
      <c r="C21" s="443"/>
      <c r="D21" s="5" t="s">
        <v>357</v>
      </c>
      <c r="E21" s="5" t="s">
        <v>358</v>
      </c>
      <c r="F21" s="5" t="s">
        <v>359</v>
      </c>
      <c r="G21" s="6" t="s">
        <v>360</v>
      </c>
    </row>
    <row r="22" spans="2:9" ht="14.45" customHeight="1">
      <c r="B22" s="445" t="s">
        <v>726</v>
      </c>
      <c r="C22" s="446"/>
      <c r="D22" s="8" t="s">
        <v>583</v>
      </c>
      <c r="E22" s="13">
        <v>180</v>
      </c>
      <c r="F22" s="10">
        <v>7000</v>
      </c>
      <c r="G22" s="14">
        <f>E22*F22</f>
        <v>1260000</v>
      </c>
    </row>
    <row r="23" spans="2:9" ht="14.25" customHeight="1">
      <c r="B23" s="434"/>
      <c r="C23" s="436"/>
      <c r="D23" s="12"/>
      <c r="E23" s="12"/>
      <c r="F23" s="12"/>
      <c r="G23" s="12"/>
    </row>
    <row r="24" spans="2:9" ht="14.25" customHeight="1">
      <c r="B24" s="439" t="s">
        <v>363</v>
      </c>
      <c r="C24" s="440"/>
      <c r="D24" s="440"/>
      <c r="E24" s="440"/>
      <c r="F24" s="441"/>
      <c r="G24" s="14">
        <f>G22</f>
        <v>1260000</v>
      </c>
    </row>
    <row r="25" spans="2:9" ht="14.45" customHeight="1">
      <c r="B25" s="431" t="s">
        <v>373</v>
      </c>
      <c r="C25" s="432"/>
      <c r="D25" s="432"/>
      <c r="E25" s="432"/>
      <c r="F25" s="432"/>
      <c r="G25" s="433"/>
    </row>
    <row r="26" spans="2:9" ht="14.25" customHeight="1">
      <c r="B26" s="442" t="s">
        <v>374</v>
      </c>
      <c r="C26" s="443"/>
      <c r="D26" s="442" t="s">
        <v>398</v>
      </c>
      <c r="E26" s="443"/>
      <c r="F26" s="5" t="s">
        <v>376</v>
      </c>
      <c r="G26" s="6" t="s">
        <v>377</v>
      </c>
    </row>
    <row r="27" spans="2:9" ht="14.45" customHeight="1">
      <c r="B27" s="445" t="s">
        <v>727</v>
      </c>
      <c r="C27" s="446"/>
      <c r="D27" s="447">
        <v>250000</v>
      </c>
      <c r="E27" s="448"/>
      <c r="F27" s="13">
        <v>1</v>
      </c>
      <c r="G27" s="14">
        <f>D27*F27</f>
        <v>250000</v>
      </c>
    </row>
    <row r="28" spans="2:9" ht="14.25" customHeight="1">
      <c r="B28" s="434"/>
      <c r="C28" s="436"/>
      <c r="D28" s="434"/>
      <c r="E28" s="436"/>
      <c r="F28" s="12" t="s">
        <v>379</v>
      </c>
      <c r="G28" s="30">
        <f>G27</f>
        <v>250000</v>
      </c>
    </row>
    <row r="29" spans="2:9" ht="61.7" customHeight="1">
      <c r="B29" s="439" t="s">
        <v>363</v>
      </c>
      <c r="C29" s="440"/>
      <c r="D29" s="440"/>
      <c r="E29" s="440"/>
      <c r="F29" s="441"/>
      <c r="G29" s="14">
        <f>G28+G24+G19</f>
        <v>8322000</v>
      </c>
    </row>
    <row r="30" spans="2:9" ht="15.2" customHeight="1">
      <c r="B30" s="484" t="s">
        <v>728</v>
      </c>
      <c r="C30" s="485"/>
      <c r="D30" s="485"/>
      <c r="E30" s="485"/>
      <c r="F30" s="486"/>
      <c r="G30" s="15">
        <f>G29+G14</f>
        <v>8571660</v>
      </c>
    </row>
    <row r="31" spans="2:9">
      <c r="B31" s="431" t="s">
        <v>381</v>
      </c>
      <c r="C31" s="432"/>
      <c r="D31" s="432"/>
      <c r="E31" s="432"/>
      <c r="F31" s="432"/>
      <c r="G31" s="433"/>
    </row>
    <row r="32" spans="2:9">
      <c r="B32" s="434"/>
      <c r="C32" s="435"/>
      <c r="D32" s="435"/>
      <c r="E32" s="435"/>
      <c r="F32" s="435"/>
      <c r="G32" s="436"/>
    </row>
    <row r="33" spans="2:7">
      <c r="B33" s="431" t="s">
        <v>382</v>
      </c>
      <c r="C33" s="432"/>
      <c r="D33" s="432"/>
      <c r="E33" s="432"/>
      <c r="F33" s="432"/>
      <c r="G33" s="433"/>
    </row>
    <row r="34" spans="2:7" ht="13.5" thickBot="1">
      <c r="B34" s="479"/>
      <c r="C34" s="480"/>
      <c r="D34" s="480"/>
      <c r="E34" s="480"/>
      <c r="F34" s="480"/>
      <c r="G34" s="481"/>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45">
    <mergeCell ref="B33:G33"/>
    <mergeCell ref="B34:G34"/>
    <mergeCell ref="B35:D35"/>
    <mergeCell ref="E35:G38"/>
    <mergeCell ref="B36:D36"/>
    <mergeCell ref="B37:D37"/>
    <mergeCell ref="B32:G32"/>
    <mergeCell ref="B24:F24"/>
    <mergeCell ref="B25:G25"/>
    <mergeCell ref="B26:C26"/>
    <mergeCell ref="D26:E26"/>
    <mergeCell ref="B27:C27"/>
    <mergeCell ref="D27:E27"/>
    <mergeCell ref="B28:C28"/>
    <mergeCell ref="D28:E28"/>
    <mergeCell ref="B29:F29"/>
    <mergeCell ref="B30:F30"/>
    <mergeCell ref="B31:G31"/>
    <mergeCell ref="B23:C23"/>
    <mergeCell ref="B12:C12"/>
    <mergeCell ref="B13:C13"/>
    <mergeCell ref="B14:F14"/>
    <mergeCell ref="B15:G15"/>
    <mergeCell ref="B16:C16"/>
    <mergeCell ref="B17:C17"/>
    <mergeCell ref="B18:C18"/>
    <mergeCell ref="B19:F19"/>
    <mergeCell ref="B20:G20"/>
    <mergeCell ref="B21:C21"/>
    <mergeCell ref="B22:C22"/>
    <mergeCell ref="B11:G11"/>
    <mergeCell ref="B6:G6"/>
    <mergeCell ref="B7:E7"/>
    <mergeCell ref="F7:G7"/>
    <mergeCell ref="B1:G1"/>
    <mergeCell ref="B2:F2"/>
    <mergeCell ref="G2:G5"/>
    <mergeCell ref="B3:F3"/>
    <mergeCell ref="B4:F4"/>
    <mergeCell ref="B5:F5"/>
    <mergeCell ref="B8:D8"/>
    <mergeCell ref="F8:G8"/>
    <mergeCell ref="B9:D9"/>
    <mergeCell ref="F9:G9"/>
    <mergeCell ref="C10:D10"/>
  </mergeCells>
  <pageMargins left="0.7" right="0.7" top="0.75" bottom="0.75" header="0.3" footer="0.3"/>
  <pageSetup orientation="portrait" r:id="rId1"/>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700E04-7840-430A-8A24-299F1E3EC299}">
  <sheetPr codeName="Sheet62">
    <tabColor rgb="FFFFFF00"/>
  </sheetPr>
  <dimension ref="B1:G38"/>
  <sheetViews>
    <sheetView workbookViewId="0">
      <selection activeCell="D78" sqref="D78"/>
    </sheetView>
  </sheetViews>
  <sheetFormatPr baseColWidth="10" defaultColWidth="9.33203125" defaultRowHeight="12.75"/>
  <cols>
    <col min="2" max="2" width="31.1640625" customWidth="1"/>
    <col min="3" max="3" width="23.5" customWidth="1"/>
    <col min="4" max="4" width="18.6640625" customWidth="1"/>
    <col min="5" max="5" width="17.5" customWidth="1"/>
    <col min="6" max="6" width="19.83203125" customWidth="1"/>
    <col min="7" max="7" width="19.5" customWidth="1"/>
  </cols>
  <sheetData>
    <row r="1" spans="2:7" ht="14.45" customHeight="1" thickBot="1">
      <c r="B1" s="534"/>
      <c r="C1" s="535"/>
      <c r="D1" s="535"/>
      <c r="E1" s="535"/>
      <c r="F1" s="535"/>
      <c r="G1" s="536"/>
    </row>
    <row r="2" spans="2:7" ht="14.25" customHeight="1" thickBot="1">
      <c r="B2" s="373" t="s">
        <v>108</v>
      </c>
      <c r="C2" s="374"/>
      <c r="D2" s="374"/>
      <c r="E2" s="374"/>
      <c r="F2" s="375"/>
      <c r="G2" s="409"/>
    </row>
    <row r="3" spans="2:7" ht="14.25" customHeight="1" thickBot="1">
      <c r="B3" s="373" t="s">
        <v>109</v>
      </c>
      <c r="C3" s="374"/>
      <c r="D3" s="374"/>
      <c r="E3" s="374"/>
      <c r="F3" s="375"/>
      <c r="G3" s="410"/>
    </row>
    <row r="4" spans="2:7" ht="24.75" customHeight="1" thickBot="1">
      <c r="B4" s="373" t="s">
        <v>342</v>
      </c>
      <c r="C4" s="374"/>
      <c r="D4" s="374"/>
      <c r="E4" s="374"/>
      <c r="F4" s="375"/>
      <c r="G4" s="410"/>
    </row>
    <row r="5" spans="2:7" ht="15.75" customHeight="1" thickBot="1">
      <c r="B5" s="428" t="s">
        <v>343</v>
      </c>
      <c r="C5" s="429"/>
      <c r="D5" s="429"/>
      <c r="E5" s="429"/>
      <c r="F5" s="430"/>
      <c r="G5" s="411"/>
    </row>
    <row r="6" spans="2:7" ht="14.45" customHeight="1">
      <c r="B6" s="457" t="s">
        <v>344</v>
      </c>
      <c r="C6" s="458"/>
      <c r="D6" s="458"/>
      <c r="E6" s="458"/>
      <c r="F6" s="458"/>
      <c r="G6" s="459"/>
    </row>
    <row r="7" spans="2:7" ht="14.45" customHeight="1">
      <c r="B7" s="457" t="s">
        <v>345</v>
      </c>
      <c r="C7" s="458"/>
      <c r="D7" s="458"/>
      <c r="E7" s="459"/>
      <c r="F7" s="457" t="s">
        <v>333</v>
      </c>
      <c r="G7" s="459"/>
    </row>
    <row r="8" spans="2:7" ht="14.45" customHeight="1">
      <c r="B8" s="460" t="s">
        <v>346</v>
      </c>
      <c r="C8" s="461"/>
      <c r="D8" s="462"/>
      <c r="E8" s="1" t="s">
        <v>347</v>
      </c>
      <c r="F8" s="460" t="s">
        <v>348</v>
      </c>
      <c r="G8" s="462"/>
    </row>
    <row r="9" spans="2:7" ht="14.25" customHeight="1">
      <c r="B9" s="463" t="s">
        <v>729</v>
      </c>
      <c r="C9" s="464"/>
      <c r="D9" s="465"/>
      <c r="E9" s="19" t="s">
        <v>347</v>
      </c>
      <c r="F9" s="466">
        <v>1</v>
      </c>
      <c r="G9" s="467"/>
    </row>
    <row r="10" spans="2:7" ht="14.25" customHeight="1">
      <c r="B10" s="3" t="s">
        <v>350</v>
      </c>
      <c r="C10" s="468" t="s">
        <v>351</v>
      </c>
      <c r="D10" s="469"/>
      <c r="E10" s="3" t="s">
        <v>352</v>
      </c>
      <c r="F10" s="3" t="s">
        <v>353</v>
      </c>
      <c r="G10" s="4" t="s">
        <v>354</v>
      </c>
    </row>
    <row r="11" spans="2:7" ht="14.45" customHeight="1">
      <c r="B11" s="431" t="s">
        <v>355</v>
      </c>
      <c r="C11" s="432"/>
      <c r="D11" s="432"/>
      <c r="E11" s="432"/>
      <c r="F11" s="432"/>
      <c r="G11" s="433"/>
    </row>
    <row r="12" spans="2:7" ht="14.25" customHeight="1">
      <c r="B12" s="442" t="s">
        <v>356</v>
      </c>
      <c r="C12" s="443"/>
      <c r="D12" s="5" t="s">
        <v>357</v>
      </c>
      <c r="E12" s="5" t="s">
        <v>358</v>
      </c>
      <c r="F12" s="5" t="s">
        <v>359</v>
      </c>
      <c r="G12" s="6" t="s">
        <v>360</v>
      </c>
    </row>
    <row r="13" spans="2:7" ht="14.25" customHeight="1">
      <c r="B13" s="445" t="s">
        <v>482</v>
      </c>
      <c r="C13" s="446"/>
      <c r="D13" s="8" t="s">
        <v>362</v>
      </c>
      <c r="E13" s="9">
        <v>0.03</v>
      </c>
      <c r="F13" s="10">
        <f>G29</f>
        <v>486180</v>
      </c>
      <c r="G13" s="14">
        <f>E13*F13</f>
        <v>14585.4</v>
      </c>
    </row>
    <row r="14" spans="2:7" ht="14.25" customHeight="1">
      <c r="B14" s="439" t="s">
        <v>363</v>
      </c>
      <c r="C14" s="440"/>
      <c r="D14" s="440"/>
      <c r="E14" s="440"/>
      <c r="F14" s="441"/>
      <c r="G14" s="14">
        <f>G13</f>
        <v>14585.4</v>
      </c>
    </row>
    <row r="15" spans="2:7" ht="14.25" customHeight="1">
      <c r="B15" s="431" t="s">
        <v>364</v>
      </c>
      <c r="C15" s="432"/>
      <c r="D15" s="432"/>
      <c r="E15" s="432"/>
      <c r="F15" s="432"/>
      <c r="G15" s="433"/>
    </row>
    <row r="16" spans="2:7" ht="14.45" customHeight="1">
      <c r="B16" s="442" t="s">
        <v>356</v>
      </c>
      <c r="C16" s="443"/>
      <c r="D16" s="5" t="s">
        <v>357</v>
      </c>
      <c r="E16" s="5" t="s">
        <v>365</v>
      </c>
      <c r="F16" s="5" t="s">
        <v>359</v>
      </c>
      <c r="G16" s="6" t="s">
        <v>360</v>
      </c>
    </row>
    <row r="17" spans="2:7" ht="14.45" customHeight="1">
      <c r="B17" s="445" t="s">
        <v>730</v>
      </c>
      <c r="C17" s="446"/>
      <c r="D17" s="8" t="s">
        <v>430</v>
      </c>
      <c r="E17" s="13">
        <v>1</v>
      </c>
      <c r="F17" s="10">
        <v>350000</v>
      </c>
      <c r="G17" s="14">
        <f>E17*F17</f>
        <v>350000</v>
      </c>
    </row>
    <row r="18" spans="2:7" ht="14.25" customHeight="1">
      <c r="B18" s="453" t="s">
        <v>725</v>
      </c>
      <c r="C18" s="446"/>
      <c r="D18" s="8" t="s">
        <v>430</v>
      </c>
      <c r="E18" s="13">
        <v>1</v>
      </c>
      <c r="F18" s="21">
        <v>50000</v>
      </c>
      <c r="G18" s="22">
        <f>E18*F18</f>
        <v>50000</v>
      </c>
    </row>
    <row r="19" spans="2:7" ht="14.25" customHeight="1">
      <c r="B19" s="439" t="s">
        <v>363</v>
      </c>
      <c r="C19" s="440"/>
      <c r="D19" s="440"/>
      <c r="E19" s="440"/>
      <c r="F19" s="450"/>
      <c r="G19" s="22">
        <f>SUM(G17:G18)</f>
        <v>400000</v>
      </c>
    </row>
    <row r="20" spans="2:7" ht="14.45" customHeight="1">
      <c r="B20" s="431" t="s">
        <v>370</v>
      </c>
      <c r="C20" s="432"/>
      <c r="D20" s="432"/>
      <c r="E20" s="432"/>
      <c r="F20" s="451"/>
      <c r="G20" s="452"/>
    </row>
    <row r="21" spans="2:7" ht="14.25" customHeight="1">
      <c r="B21" s="442" t="s">
        <v>356</v>
      </c>
      <c r="C21" s="443"/>
      <c r="D21" s="5" t="s">
        <v>357</v>
      </c>
      <c r="E21" s="5" t="s">
        <v>358</v>
      </c>
      <c r="F21" s="5" t="s">
        <v>359</v>
      </c>
      <c r="G21" s="6" t="s">
        <v>360</v>
      </c>
    </row>
    <row r="22" spans="2:7" ht="14.45" customHeight="1">
      <c r="B22" s="453" t="s">
        <v>609</v>
      </c>
      <c r="C22" s="446"/>
      <c r="D22" s="8" t="s">
        <v>583</v>
      </c>
      <c r="E22" s="13">
        <v>8.74</v>
      </c>
      <c r="F22" s="10">
        <v>7000</v>
      </c>
      <c r="G22" s="14">
        <f>E22*F22</f>
        <v>61180</v>
      </c>
    </row>
    <row r="23" spans="2:7" ht="14.25" customHeight="1">
      <c r="B23" s="434"/>
      <c r="C23" s="436"/>
      <c r="D23" s="12"/>
      <c r="E23" s="12"/>
      <c r="F23" s="12"/>
      <c r="G23" s="12"/>
    </row>
    <row r="24" spans="2:7" ht="14.25" customHeight="1">
      <c r="B24" s="439" t="s">
        <v>363</v>
      </c>
      <c r="C24" s="440"/>
      <c r="D24" s="440"/>
      <c r="E24" s="440"/>
      <c r="F24" s="441"/>
      <c r="G24" s="14">
        <f>G22</f>
        <v>61180</v>
      </c>
    </row>
    <row r="25" spans="2:7" ht="14.45" customHeight="1">
      <c r="B25" s="431" t="s">
        <v>373</v>
      </c>
      <c r="C25" s="432"/>
      <c r="D25" s="432"/>
      <c r="E25" s="432"/>
      <c r="F25" s="432"/>
      <c r="G25" s="433"/>
    </row>
    <row r="26" spans="2:7" ht="14.25" customHeight="1">
      <c r="B26" s="442" t="s">
        <v>374</v>
      </c>
      <c r="C26" s="443"/>
      <c r="D26" s="442" t="s">
        <v>398</v>
      </c>
      <c r="E26" s="443"/>
      <c r="F26" s="5" t="s">
        <v>376</v>
      </c>
      <c r="G26" s="6" t="s">
        <v>377</v>
      </c>
    </row>
    <row r="27" spans="2:7" ht="14.45" customHeight="1">
      <c r="B27" s="453" t="s">
        <v>669</v>
      </c>
      <c r="C27" s="446"/>
      <c r="D27" s="447">
        <v>250000</v>
      </c>
      <c r="E27" s="448"/>
      <c r="F27" s="13">
        <v>0.1</v>
      </c>
      <c r="G27" s="14">
        <f>D27*F27</f>
        <v>25000</v>
      </c>
    </row>
    <row r="28" spans="2:7" ht="14.25" customHeight="1">
      <c r="B28" s="434"/>
      <c r="C28" s="436"/>
      <c r="D28" s="434"/>
      <c r="E28" s="436"/>
      <c r="F28" s="12" t="s">
        <v>379</v>
      </c>
      <c r="G28" s="30">
        <f>G27</f>
        <v>25000</v>
      </c>
    </row>
    <row r="29" spans="2:7" ht="61.7" customHeight="1">
      <c r="B29" s="439" t="s">
        <v>363</v>
      </c>
      <c r="C29" s="440"/>
      <c r="D29" s="440"/>
      <c r="E29" s="440"/>
      <c r="F29" s="441"/>
      <c r="G29" s="14">
        <f>G28+G24+G19</f>
        <v>486180</v>
      </c>
    </row>
    <row r="30" spans="2:7" ht="15.2" customHeight="1">
      <c r="B30" s="484" t="s">
        <v>659</v>
      </c>
      <c r="C30" s="485"/>
      <c r="D30" s="485"/>
      <c r="E30" s="485"/>
      <c r="F30" s="486"/>
      <c r="G30" s="15">
        <f>G29+G14</f>
        <v>500765.4</v>
      </c>
    </row>
    <row r="31" spans="2:7">
      <c r="B31" s="431" t="s">
        <v>381</v>
      </c>
      <c r="C31" s="432"/>
      <c r="D31" s="432"/>
      <c r="E31" s="432"/>
      <c r="F31" s="432"/>
      <c r="G31" s="433"/>
    </row>
    <row r="32" spans="2:7">
      <c r="B32" s="434"/>
      <c r="C32" s="435"/>
      <c r="D32" s="435"/>
      <c r="E32" s="435"/>
      <c r="F32" s="435"/>
      <c r="G32" s="436"/>
    </row>
    <row r="33" spans="2:7">
      <c r="B33" s="431" t="s">
        <v>382</v>
      </c>
      <c r="C33" s="432"/>
      <c r="D33" s="432"/>
      <c r="E33" s="432"/>
      <c r="F33" s="432"/>
      <c r="G33" s="433"/>
    </row>
    <row r="34" spans="2:7" ht="13.5" thickBot="1">
      <c r="B34" s="479"/>
      <c r="C34" s="480"/>
      <c r="D34" s="480"/>
      <c r="E34" s="480"/>
      <c r="F34" s="480"/>
      <c r="G34" s="481"/>
    </row>
    <row r="35" spans="2:7" ht="13.5" thickBot="1">
      <c r="B35" s="412"/>
      <c r="C35" s="413"/>
      <c r="D35" s="414"/>
      <c r="E35" s="415"/>
      <c r="F35" s="416"/>
      <c r="G35" s="417"/>
    </row>
    <row r="36" spans="2:7" ht="13.5" thickBot="1">
      <c r="B36" s="424" t="s">
        <v>383</v>
      </c>
      <c r="C36" s="425"/>
      <c r="D36" s="425"/>
      <c r="E36" s="418"/>
      <c r="F36" s="419"/>
      <c r="G36" s="420"/>
    </row>
    <row r="37" spans="2:7" ht="13.5" thickBot="1">
      <c r="B37" s="426" t="s">
        <v>384</v>
      </c>
      <c r="C37" s="427"/>
      <c r="D37" s="427"/>
      <c r="E37" s="418"/>
      <c r="F37" s="419"/>
      <c r="G37" s="420"/>
    </row>
    <row r="38" spans="2:7" ht="13.5" thickBot="1">
      <c r="B38" s="55"/>
      <c r="C38" s="55"/>
      <c r="D38" s="55"/>
      <c r="E38" s="421"/>
      <c r="F38" s="422"/>
      <c r="G38" s="423"/>
    </row>
  </sheetData>
  <mergeCells count="45">
    <mergeCell ref="B33:G33"/>
    <mergeCell ref="B34:G34"/>
    <mergeCell ref="B35:D35"/>
    <mergeCell ref="E35:G38"/>
    <mergeCell ref="B36:D36"/>
    <mergeCell ref="B37:D37"/>
    <mergeCell ref="B32:G32"/>
    <mergeCell ref="B24:F24"/>
    <mergeCell ref="B25:G25"/>
    <mergeCell ref="B26:C26"/>
    <mergeCell ref="D26:E26"/>
    <mergeCell ref="B27:C27"/>
    <mergeCell ref="D27:E27"/>
    <mergeCell ref="B28:C28"/>
    <mergeCell ref="D28:E28"/>
    <mergeCell ref="B29:F29"/>
    <mergeCell ref="B30:F30"/>
    <mergeCell ref="B31:G31"/>
    <mergeCell ref="B23:C23"/>
    <mergeCell ref="B12:C12"/>
    <mergeCell ref="B13:C13"/>
    <mergeCell ref="B14:F14"/>
    <mergeCell ref="B15:G15"/>
    <mergeCell ref="B16:C16"/>
    <mergeCell ref="B17:C17"/>
    <mergeCell ref="B18:C18"/>
    <mergeCell ref="B19:F19"/>
    <mergeCell ref="B20:G20"/>
    <mergeCell ref="B21:C21"/>
    <mergeCell ref="B22:C22"/>
    <mergeCell ref="B11:G11"/>
    <mergeCell ref="B6:G6"/>
    <mergeCell ref="B7:E7"/>
    <mergeCell ref="F7:G7"/>
    <mergeCell ref="B1:G1"/>
    <mergeCell ref="B2:F2"/>
    <mergeCell ref="G2:G5"/>
    <mergeCell ref="B3:F3"/>
    <mergeCell ref="B4:F4"/>
    <mergeCell ref="B5:F5"/>
    <mergeCell ref="B8:D8"/>
    <mergeCell ref="F8:G8"/>
    <mergeCell ref="B9:D9"/>
    <mergeCell ref="F9:G9"/>
    <mergeCell ref="C10:D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62</vt:i4>
      </vt:variant>
    </vt:vector>
  </HeadingPairs>
  <TitlesOfParts>
    <vt:vector size="62" baseType="lpstr">
      <vt:lpstr>POLIZAS</vt:lpstr>
      <vt:lpstr>AFCTORX AÑOS EXP.</vt:lpstr>
      <vt:lpstr>FM</vt:lpstr>
      <vt:lpstr>AIU</vt:lpstr>
      <vt:lpstr>CONSULTORÍA RCI (X3)</vt:lpstr>
      <vt:lpstr>FINAL PROMEDIADO</vt:lpstr>
      <vt:lpstr>FORMATO COTIZACIÓN</vt:lpstr>
      <vt:lpstr>PPTO. EST.PREV.</vt:lpstr>
      <vt:lpstr>Item 1.1</vt:lpstr>
      <vt:lpstr>Item 1.2</vt:lpstr>
      <vt:lpstr>Item 1.3</vt:lpstr>
      <vt:lpstr>Item 1.4</vt:lpstr>
      <vt:lpstr>Item 1.5</vt:lpstr>
      <vt:lpstr>Item 1.6</vt:lpstr>
      <vt:lpstr>Item 1.7</vt:lpstr>
      <vt:lpstr>Item 1.8</vt:lpstr>
      <vt:lpstr>Item 1.9</vt:lpstr>
      <vt:lpstr>Item 1.10</vt:lpstr>
      <vt:lpstr>Item 1.11</vt:lpstr>
      <vt:lpstr>Item 1.12</vt:lpstr>
      <vt:lpstr>Item 1.13</vt:lpstr>
      <vt:lpstr>Item 2.1 </vt:lpstr>
      <vt:lpstr>Item 2.2</vt:lpstr>
      <vt:lpstr>Item 3.1</vt:lpstr>
      <vt:lpstr>Item 3.2</vt:lpstr>
      <vt:lpstr>Item 3.3</vt:lpstr>
      <vt:lpstr>Item 3.4</vt:lpstr>
      <vt:lpstr>Item 3.5</vt:lpstr>
      <vt:lpstr>Item 3.6</vt:lpstr>
      <vt:lpstr>Item 3.7</vt:lpstr>
      <vt:lpstr>Item 3.8</vt:lpstr>
      <vt:lpstr>Item 3.9</vt:lpstr>
      <vt:lpstr>Item 3.10</vt:lpstr>
      <vt:lpstr>Item  4.1</vt:lpstr>
      <vt:lpstr>Item  4.2</vt:lpstr>
      <vt:lpstr>Item  4.3</vt:lpstr>
      <vt:lpstr>Item 4.4</vt:lpstr>
      <vt:lpstr>Item 4.5</vt:lpstr>
      <vt:lpstr>Item 4.6</vt:lpstr>
      <vt:lpstr>Item 4.7</vt:lpstr>
      <vt:lpstr>Item 4.8</vt:lpstr>
      <vt:lpstr>Item 4.9</vt:lpstr>
      <vt:lpstr>Item 4.10</vt:lpstr>
      <vt:lpstr>Item 4.11</vt:lpstr>
      <vt:lpstr>Item 4.12</vt:lpstr>
      <vt:lpstr>Item 4.13</vt:lpstr>
      <vt:lpstr>Item 4.14</vt:lpstr>
      <vt:lpstr>Item 4.15</vt:lpstr>
      <vt:lpstr>Item 5.1</vt:lpstr>
      <vt:lpstr>Item 5.2</vt:lpstr>
      <vt:lpstr>Item  5.1</vt:lpstr>
      <vt:lpstr>Item 6.1</vt:lpstr>
      <vt:lpstr>Item 6.2</vt:lpstr>
      <vt:lpstr>Item 6.3</vt:lpstr>
      <vt:lpstr>Item 7.1</vt:lpstr>
      <vt:lpstr>Item 7.2</vt:lpstr>
      <vt:lpstr>Item 7.3</vt:lpstr>
      <vt:lpstr>Item 7.4</vt:lpstr>
      <vt:lpstr>Item 7.5</vt:lpstr>
      <vt:lpstr>Item 8.1</vt:lpstr>
      <vt:lpstr>Item 9.1</vt:lpstr>
      <vt:lpstr>Item 9.2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Heidy Rodriguez Lezama</cp:lastModifiedBy>
  <cp:revision/>
  <dcterms:created xsi:type="dcterms:W3CDTF">2025-05-30T15:13:49Z</dcterms:created>
  <dcterms:modified xsi:type="dcterms:W3CDTF">2026-10-22T23:58:10Z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2024-05-27T00:00:00Z</vt:filetime>
  </property>
  <property fmtid="{D5CDD505-2E9C-101B-9397-08002B2CF9AE}" pid="3" name="Creator">
    <vt:lpwstr>Adobe Acrobat Pro DC (64-bit) 22.2.20191</vt:lpwstr>
  </property>
  <property fmtid="{D5CDD505-2E9C-101B-9397-08002B2CF9AE}" pid="4" name="LastSaved">
    <vt:filetime>2025-05-30T00:00:00Z</vt:filetime>
  </property>
  <property fmtid="{D5CDD505-2E9C-101B-9397-08002B2CF9AE}" pid="5" name="Producer">
    <vt:lpwstr>Adobe Acrobat Pro DC (64-bit) 22.2.20191</vt:lpwstr>
  </property>
</Properties>
</file>