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87829c8582e624a9/07 INMLCF/07 INTERVENTORIA SOACHA/07 PRESUPUESTO Y PERSONAL/PPTO/ESTUDIO DE MERCADO/"/>
    </mc:Choice>
  </mc:AlternateContent>
  <xr:revisionPtr revIDLastSave="3" documentId="8_{F5A7BBA9-912A-45DF-9DEE-B5CFE9275EA7}" xr6:coauthVersionLast="47" xr6:coauthVersionMax="47" xr10:uidLastSave="{95D6827A-39AE-4576-8241-C20827A5F01D}"/>
  <bookViews>
    <workbookView xWindow="28680" yWindow="-120" windowWidth="38640" windowHeight="15720" tabRatio="500" xr2:uid="{00000000-000D-0000-FFFF-FFFF00000000}"/>
  </bookViews>
  <sheets>
    <sheet name="Estudio del Sector - Soacha" sheetId="1" r:id="rId1"/>
    <sheet name="Referencias de Mercado" sheetId="2" r:id="rId2"/>
    <sheet name="Datos Consolidados" sheetId="3" r:id="rId3"/>
    <sheet name="Datos Crudos" sheetId="4" r:id="rId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109" i="4" l="1"/>
  <c r="H105" i="4"/>
  <c r="J99" i="4"/>
  <c r="J97" i="4"/>
  <c r="I95" i="4"/>
  <c r="H95" i="4"/>
  <c r="H93" i="4"/>
  <c r="K89" i="4"/>
  <c r="H89" i="4"/>
  <c r="G79" i="4"/>
  <c r="G69" i="4"/>
  <c r="K63" i="4"/>
  <c r="G61" i="4"/>
  <c r="K53" i="4"/>
  <c r="G51" i="4"/>
  <c r="K43" i="4"/>
  <c r="G41" i="4"/>
  <c r="K35" i="4"/>
  <c r="G33" i="4"/>
  <c r="K27" i="4"/>
  <c r="G25" i="4"/>
  <c r="K19" i="4"/>
  <c r="K15" i="4"/>
  <c r="G13" i="4"/>
  <c r="F55" i="1"/>
  <c r="E55" i="1"/>
  <c r="D55" i="1"/>
  <c r="C55" i="1"/>
  <c r="G55" i="1" s="1"/>
  <c r="E26" i="1"/>
  <c r="D26" i="1"/>
  <c r="C26" i="1"/>
  <c r="C25" i="1"/>
  <c r="E22" i="1"/>
  <c r="D22" i="1"/>
  <c r="C22" i="1"/>
  <c r="F15" i="1"/>
  <c r="E15" i="1"/>
  <c r="D15" i="1"/>
  <c r="C15" i="1"/>
  <c r="G15" i="1" s="1"/>
  <c r="F14" i="1"/>
  <c r="E14" i="1"/>
  <c r="E25" i="1" s="1"/>
  <c r="D14" i="1"/>
  <c r="C14" i="1"/>
  <c r="G14" i="1" s="1"/>
  <c r="G13" i="1"/>
  <c r="F13" i="1"/>
  <c r="E13" i="1"/>
  <c r="E24" i="1" s="1"/>
  <c r="D13" i="1"/>
  <c r="C24" i="1" s="1"/>
  <c r="C13" i="1"/>
  <c r="D24" i="1" s="1"/>
  <c r="F12" i="1"/>
  <c r="E12" i="1"/>
  <c r="E23" i="1" s="1"/>
  <c r="D12" i="1"/>
  <c r="C23" i="1" s="1"/>
  <c r="C12" i="1"/>
  <c r="D23" i="1" s="1"/>
  <c r="F11" i="1"/>
  <c r="E11" i="1"/>
  <c r="D11" i="1"/>
  <c r="C11" i="1"/>
  <c r="G11" i="1" s="1"/>
  <c r="G12" i="1" l="1"/>
  <c r="D25" i="1"/>
</calcChain>
</file>

<file path=xl/sharedStrings.xml><?xml version="1.0" encoding="utf-8"?>
<sst xmlns="http://schemas.openxmlformats.org/spreadsheetml/2006/main" count="578" uniqueCount="381">
  <si>
    <t>ESTUDIO DE REFERENCIACION DE MERCADO</t>
  </si>
  <si>
    <t>OTROS COSTOS DIRECTOS - INTERVENTORIA SEDE INMLCF SOACHA</t>
  </si>
  <si>
    <t>Metodologia: se identificaron veintiseis (26) procesos de contratacion de interventoria de obra publica, adjudicados durante la vigencia 2026 por entidades del orden territorial y nacional, cuyo objeto es comparable con el de la interventoria de la sede del INMLCF en Soacha. De cada proceso se extrajeron los valores mensuales de los rubros de 'Otros Costos Directos' y se determino el rango de mercado (valor minimo y maximo observado) para cada rubro. Con base en ese rango se verifico si el valor estimado para Soacha se encuentra dentro de las condiciones actuales del mercado. El detalle de los procesos y la fuente de cada dato se encuentra en la hoja 'Datos Consolidados'.</t>
  </si>
  <si>
    <t>Rubro (Otros Costos Directos)</t>
  </si>
  <si>
    <t>Valor Soacha</t>
  </si>
  <si>
    <t>Minimo de mercado</t>
  </si>
  <si>
    <t>Maximo de mercado</t>
  </si>
  <si>
    <t>Referencias con dato</t>
  </si>
  <si>
    <t>Dentro del rango de mercado</t>
  </si>
  <si>
    <t>Comision de topografia
(Topografo + 2 cadeneros + estacion)</t>
  </si>
  <si>
    <t>Ensayos de laboratorio</t>
  </si>
  <si>
    <t>Gastos de oficina
(papeleria, fotocopias, etc.)</t>
  </si>
  <si>
    <t>Alquiler de portatil / equipo de computo</t>
  </si>
  <si>
    <t>Transporte</t>
  </si>
  <si>
    <t>Conclusion: los cinco (5) rubros de Otros Costos Directos estimados para la interventoria de Soacha se encuentran dentro del rango de valores observado en los procesos comparables de interventoria de obra publica adjudicados en 2026, por lo que se consideran razonables y ajustados a las condiciones actuales del mercado.</t>
  </si>
  <si>
    <t>Rubro</t>
  </si>
  <si>
    <t>Comision de topografia</t>
  </si>
  <si>
    <t>Gastos de oficina</t>
  </si>
  <si>
    <t>VALOR TOTAL DE LA INTERVENTORIA (POE) FRENTE AL MERCADO</t>
  </si>
  <si>
    <t>Adicionalmente al analisis por rubro de Otros Costos Directos, se verifico el valor total del presupuesto oficial de la interventoria de Soacha frente al valor total (POE) de los 26 procesos comparables, dato incorporado por la usuaria en la hoja 'Referencias de Mercado'.</t>
  </si>
  <si>
    <t>Concepto</t>
  </si>
  <si>
    <t>Valor Total de la Interventoria (POE)</t>
  </si>
  <si>
    <t>REFERENCIAS DE MERCADO - DETALLE POR PROCESO (OTROS COSTOS DIRECTOS)</t>
  </si>
  <si>
    <t>Detalle, proceso por proceso, de los valores mensuales de Otros Costos Directos identificados en veintiseis (26) procesos de interventoria de obra publica adjudicados en 2026, mas el proceso propio de Soacha (fila resaltada). Cuando el proceso de origen discrimina la comision de topografia en equipo + topografo + cadenero, se muestran los tres componentes y el total consolidado (equipo + topografo + 2 cadeneros). Esta hoja es la fuente de los datos usados en 'Datos Consolidados' y en 'Estudio del Sector - Soacha'.</t>
  </si>
  <si>
    <t>No.</t>
  </si>
  <si>
    <t>Codigo proceso</t>
  </si>
  <si>
    <t>Entidad</t>
  </si>
  <si>
    <t>Objeto del proceso</t>
  </si>
  <si>
    <t>Documento fuente</t>
  </si>
  <si>
    <t>Topografia
Equipo</t>
  </si>
  <si>
    <t>Topografia
Topografo</t>
  </si>
  <si>
    <t>Topografia
Cadenero (c/u)</t>
  </si>
  <si>
    <t>Topografia
TOTAL</t>
  </si>
  <si>
    <t>Ensayos de
Laboratorio</t>
  </si>
  <si>
    <t>Gastos de
Oficina</t>
  </si>
  <si>
    <t>Alquiler
Portatil</t>
  </si>
  <si>
    <t>Valor Total
del Proceso (POE)</t>
  </si>
  <si>
    <t>N/A - proceso propio</t>
  </si>
  <si>
    <t>INMLCF</t>
  </si>
  <si>
    <t>REALIZAR LA INTERVENTORIA TECNICA, ADMINISTRATIVA, CONTABLE, FINANCIERA Y JURIDICA AL CONTRATO RESULTANTE DEL PROCESO DE SELECCION CUYO OBJETO ES LA EJECUCION DE LA CONSTRUCCION Y DOTACION DE LA SEDE DEL INSTITUTO NACIONAL DE MEDICINA LEGAL Y CIENCIAS FORENSES, UBICADA EN EL MUNICIPIO DE SOACHA CUNDINAMARCA, ASI COMO EL AJUSTE DE LOS ESTUDIOS Y DISENOS ACTUALES</t>
  </si>
  <si>
    <t>3 Ppto INTERVENTORIA SOACHA V4 31082026.xlsm</t>
  </si>
  <si>
    <t>4151.010.32.1.0706-2026</t>
  </si>
  <si>
    <t>ALCALDIA DE SANTIAGO DE CALI</t>
  </si>
  <si>
    <t>REALIZAR LA INTERVENTORIA TECNICA, ADMINISTRATIVA, JURIDICA, FINANCIERA, AMBIENTAL Y CONTABLE A LOS CONTRATOS DE OBRA QUE RESULTEN ADJUDICADOS EN EL PROCESO DE LICITACION PUBLICA No. 4151.010.32.1.0700-2026, CUYO OBJETO ES: REALIZAR OBRAS DE MEJORAMIENTO, MANTENIMIENTO VIAL Y OBRAS DE DRENAJE EN ZONA URBANA Y ZONA RURAL DEL DISTRITO ESPECIAL DE SANTIAGO DE CALI</t>
  </si>
  <si>
    <t>ADENDA 2 - 8. CCE-EICP-FM-70 Formulario 1-Propuesta economica v3 2026.xlsx</t>
  </si>
  <si>
    <t>20005534</t>
  </si>
  <si>
    <t>ALCALDIA DE MEDELLIN</t>
  </si>
  <si>
    <t>REALIZAR LOS ESTUDIOS Y DISENOS REQUERIDOS PARA LA INTERVENCION, MODERNIZACION Y ADAPTACION FUNCIONAL DE LA INFRAESTRUCTURA VIAL Y PEATONAL DEL TERRITORIO, MEJORANDO LA ACCESIBILIDAD, SEGURIDAD Y SOSTENIBILIDAD EN LA MOVILIDAD</t>
  </si>
  <si>
    <t>5. Presupuesto Oficial.pdf</t>
  </si>
  <si>
    <t>CM-004-2026</t>
  </si>
  <si>
    <t>ALCALDIA DE MANIZALES</t>
  </si>
  <si>
    <t>INTERVENTORIA TECNICA, ADMINISTRATIVA, FINANCIERA Y JURIDICA A LA CONSTRUCCION DE INFRAESTRUCTURA VIAL Y DE ESPACIO PUBLICO PARA EL MEJORAMIENTO DE ACCESOS A LOS BARRIOS LA FRANCIA Y LOS ALCAZARES DE LA CIUDAD DE MANIZALES</t>
  </si>
  <si>
    <t>PPTO-OFICIAL-INTERV-LA-FRANCIA CM-004.XLSX</t>
  </si>
  <si>
    <t>CM005-2026</t>
  </si>
  <si>
    <t>GOBERNACION DE NARINO</t>
  </si>
  <si>
    <t>INTERVENTORIA TECNICA, ADMINISTRATIVA, FINANCIERA, CONTABLE, AMBIENTAL, JURIDICA Y SOCIAL AL PROYECTO DENOMINADO OBRAS DE OPTIMIZACION Y AMPLIACION DEL SISTEMA DE ACUEDUCTO DEL DISTRITO ESPECIAL DE TUMACO, OPTIMIZACION Y AMPLIACION PLANTA DE TRATAMIENTO DE AGUA POTABLE Y SISTEMA SCADA FASE III</t>
  </si>
  <si>
    <t>Presupuesto interventoria PTAP Tumaco.pdf</t>
  </si>
  <si>
    <t>CM-2026-002</t>
  </si>
  <si>
    <t>CORPORACION AUTONOMA REGIONAL DEL ATLANTICO C.R.A.</t>
  </si>
  <si>
    <t>INTERVENTORIA TECNICA, ADMINISTRATIVA Y FINANCIERA DEL CONTRATO CUYO OBJETO ES RECUPERACION AMBIENTAL DEL TRAMO FINAL DEL ARROYO PLATANAL Y CANO SOLEDAD MEDIANTE LA RECTIFICACION, ADECUACION HIDRAULICA Y OBRAS COMPLEMENTARIAS, EN EL MUNICIPIO DE SOLEDAD, DEPARTAMENTO DEL ATLANTICO</t>
  </si>
  <si>
    <t>7a. Presupuesto Interventoria Soledad 2026 FF ETAPA 1.pdf</t>
  </si>
  <si>
    <t>CMA-SID-002-2026</t>
  </si>
  <si>
    <t>ALCALDIA MAYOR DE CARTAGENA DE INDIAS</t>
  </si>
  <si>
    <t>INTERVENTORIA INTEGRAL AL PROYECTO CONSTRUCCION Y REHABILITACION EN PAVIMENTO RIGIDO DE TRAMOS VIALES DE LA LOCALIDAD DE LA VIRGEN Y TURISTICA DEL DISTRITO DE CARTAGENA DE INDIAS</t>
  </si>
  <si>
    <t>CCE-EICP-FM-70 Formulario 1-Propuesta economica v3 12-12-2024 Definitivo.xlsx</t>
  </si>
  <si>
    <t>CM-A-001-2026</t>
  </si>
  <si>
    <t>REGION ADMINISTRATIVA Y DE PLANIFICACION ESPECIAL, RAP-E</t>
  </si>
  <si>
    <t>REALIZAR LA INTERVENTORIA TECNICA, ADMINISTRATIVA, FINANCIERA, JURIDICA Y CONTABLE AL CONTRATO CUYO OBJETO ES: IMPLEMENTAR ACCIONES DE RESTAURACION ECOLOGICA Y CONSERVACION PARTICIPATIVA ORIENTADAS AL FORTALECIMIENTO DE LA CONECTIVIDAD ECOSISTEMICA Y LA GESTION INTEGRAL DEL RECURSO HIDRICO EN LA CUENCA DEL RIO BOGOTA</t>
  </si>
  <si>
    <t>09 PRESUPUESTO OFICIAL.pdf</t>
  </si>
  <si>
    <t>CMA-SEGD-001-2026</t>
  </si>
  <si>
    <t>DISTRITO DE CARTAGENA DE INDIAS</t>
  </si>
  <si>
    <t>INTERVENTORIA INTEGRAL AL PROYECTO OBRAS DE MEJORAMIENTO, MANTENIMIENTO Y ADECUACION EN LAS INSTITUCIONES EDUCATIVAS OFICIALES DEL DISTRITO DE CARTAGENA</t>
  </si>
  <si>
    <t>Formulario 1 - Propuesta Economica Infraestructura Social Int LOTE 1 (1).XLSX</t>
  </si>
  <si>
    <t>CMA-SICC-001-2026</t>
  </si>
  <si>
    <t>SECRETARIA DEL INTERIOR Y CONVIVENCIA CIUDADANA</t>
  </si>
  <si>
    <t>COMPLEMENTACION, AJUSTE, ELABORACION DE ESTUDIOS Y DISENOS DEFINITIVOS Y EJECUCION DE LA OBRA DE CONSTRUCCION Y DOTACION DE CASAS DE JUSTICIA DEL DISTRITO DE CARTAGENA</t>
  </si>
  <si>
    <t>Formulario 1- Formulario de oferta economica.xlsx</t>
  </si>
  <si>
    <t>CMA-SIM-002-2026</t>
  </si>
  <si>
    <t>MUNICIPIO DE MONTERIA</t>
  </si>
  <si>
    <t>INTERVENTORIA TECNICA, ADMINISTRATIVA, FINANCIERA, JURIDICA Y CONTABLE A LA CONSTRUCCION DE PARQUE BOTANICO LAS LAGUNAS DE MONTERIA EN EL MUNICIPIO DE MONTERIA</t>
  </si>
  <si>
    <t>1.0. PPTO Parque las Iguanas.pdf</t>
  </si>
  <si>
    <t>CMA-SIN-0006-2026</t>
  </si>
  <si>
    <t>GOBERNACION DEL CESAR</t>
  </si>
  <si>
    <t>INTERVENTORIA TECNICA, ADMINISTRATIVA, FINANCIERA Y AMBIENTAL PARA EL MEJORAMIENTO DE LA RED VIAL TERCIARIA PERMITIENDO LA INTERCONEXION VIAL PARA EL DESARROLLO ECONOMICO, SOCIAL, AGRICOLA Y TURISTICO EN LA SUBREGION FUNCIONAL 47 DEL DEPARTAMENTO DEL CESAR</t>
  </si>
  <si>
    <t>Presupuesto oficial detallado.pdf</t>
  </si>
  <si>
    <t>IDRD-SG-CM-012-2026</t>
  </si>
  <si>
    <t>INSTITUTO DISTRITAL DE RECREACION Y DEPORTE</t>
  </si>
  <si>
    <t>CONTRATAR LA INTERVENTORIA INTEGRAL QUE INCLUYE, PERO NO SE LIMITA A LA INTERVENTORIA TECNICA, FINANCIERA Y/O CONTABLE, JURIDICA, ADMINISTRATIVA, OPERATIVA Y MEDIO AMBIENTAL EN LA ETAPA DE OPERACION Y MANTENIMIENTO DEL CONTRATO DE CONCESION BAJO ESQUEMA DE ASOCIACION PUBLICO-PRIVADA APP NO. IDRD-APP-IP-2015</t>
  </si>
  <si>
    <t>4. ANEXO 3 COSTOS INTERVENTORIA 2026.xlsx</t>
  </si>
  <si>
    <t>IDU-CMA-SGI-001-2026</t>
  </si>
  <si>
    <t>INSTITUTO DE DESARROLLO URBANO</t>
  </si>
  <si>
    <t>INTERVENTORIA A LA BRIGADA DE REACCION VIAL PARA LA EJECUCION DE ACTIVIDADES PUNTUALES EN LA MALLA VIAL DE LA CIUDAD DE BOGOTA D.C. GRUPO 1</t>
  </si>
  <si>
    <t>PPTOS G1 - PDF.pdf</t>
  </si>
  <si>
    <t>CM-026-2026</t>
  </si>
  <si>
    <t>MUNICIPIO DE MANIZALES</t>
  </si>
  <si>
    <t>INTERVENTORIA TECNICA, ADMINISTRATIVA, JURIDICA Y FINANCIERA PARA EL CONTRATO DE OBRA DE CONSTRUCCION Y ENTREGA DE 56 SOLUCIONES DE VIVIENDA, TORRES SAN SEBASTIAN, MANIZALES</t>
  </si>
  <si>
    <t>FORMULARIO 1-CM--026-2026TORRES-SAN-SEBASTIAN.XLSX</t>
  </si>
  <si>
    <t>CM-017-2026</t>
  </si>
  <si>
    <t>INTERVENTORIA TECNICA, ADMINISTRATIVA, JURIDICA, FINANCIERA Y AMBIENTAL PARA LA CONSTRUCCION RECREODEPORTIVO SAN JOSE EN EL MUNICIPIO DE MANIZALES</t>
  </si>
  <si>
    <t>PPTO-OFICIAL-INTERVENTORIA-INTERV-SAN JOSE-3.XLSX</t>
  </si>
  <si>
    <t>CM-003-2026</t>
  </si>
  <si>
    <t>PROCURADURIA GENERAL DE LA NACION</t>
  </si>
  <si>
    <t>INTERVENTORIA INTEGRAL A LOS CONTRATOS DE OBRAS DE ADECUACION Y MANTENIMIENTO DE LA INFRAESTRUCTURA FISICA DE LAS SEDES DE LA PROCURADURIA GENERAL DE LA NACION A NIVEL NACIONAL</t>
  </si>
  <si>
    <t>Formulario 1 - Propuesta Economica Infraestructura Social Int DEF.XLSX</t>
  </si>
  <si>
    <t>CMA-SI-004-2026</t>
  </si>
  <si>
    <t>GOBERNACION DE BOLIVAR</t>
  </si>
  <si>
    <t>CONSTRUCCION DE INFRAESTRUCTURA SOCIAL EN LOS MUNICIPIOS DE SAN FERNANDO, MAGANGUE, SAN MARTIN DE LOBA, MONTECRISTO, SOPLAVIENTO, CARMEN DE BOLIVAR, ACHI Y TURBACO EN EL DEPARTAMENTO DE BOLIVAR</t>
  </si>
  <si>
    <t>Formulario 1 - Presupuesto Lote 3.xlsx</t>
  </si>
  <si>
    <t>CM-PDA-008-2026</t>
  </si>
  <si>
    <t>EMPRESAS PUBLICAS DE CUNDINAMARCA S.A. E.S.P.</t>
  </si>
  <si>
    <t>INTERVENTORIA INTEGRAL PARA LA CONSTRUCCION DE UNIDADES SANITARIAS EN EL SECTOR RURAL DEL DEPARTAMENTO DE CUNDINAMARCA (LOTE No. 1 Y LOTE No. 2)</t>
  </si>
  <si>
    <t>5. PRESUPUESTO OFICIAL.pdf</t>
  </si>
  <si>
    <t>CM-SV-004-2026</t>
  </si>
  <si>
    <t>GOBERNACION DE CALDAS</t>
  </si>
  <si>
    <t>INTERVENTORIA TECNICA, ADMINISTRATIVA, AMBIENTAL, JURIDICA Y FINANCIERA AL CONTRATO DE OBRA DEL PROYECTO CONSTRUCCION DE VIVIENDAS DE INTERES PRIORITARIO VIVIENDA SOCIAL PARA EL CAMPO EN LOS MUNICIPIOS DE RIOSUCIO Y LA MERCED EN EL DEPARTAMENTO DE CALDAS</t>
  </si>
  <si>
    <t>ANALISIS DEL SECTOR.pdf</t>
  </si>
  <si>
    <t>043-00-A-COFAC-DIFRA-2026</t>
  </si>
  <si>
    <t>FUERZA AEROESPACIAL COLOMBIANA</t>
  </si>
  <si>
    <t>INTERVENTORIA TECNICA, ADMINISTRATIVA, AMBIENTAL, JURIDICA Y FINANCIERA - CENTRO DE INSTRUCCION DE CAIDA LIBRE</t>
  </si>
  <si>
    <t>FORMATO ANEXO - ESTUDIO DEL SECTOR V1 - Interventoria Centro de Inst caida libre -09abr.pdf</t>
  </si>
  <si>
    <t>MC-CM-0001-2026</t>
  </si>
  <si>
    <t>MINISTERIO DE LAS CULTURAS, LAS ARTES Y LOS SABERES</t>
  </si>
  <si>
    <t>ADELANTAR LA INTERVENTORIA TECNICA, ADMINISTRATIVA, FINANCIERA, CONTABLE, LEGAL, AMBIENTAL Y DE ASEGURAMIENTO DE CALIDAD A LOS CONTRATOS DE OBRA DE CONVENIOS INTERADMINISTRATIVOS PARA CONSTRUCCION DE INFRAESTRUCTURAS CULTURALES (LOTE 2 - CHAMEZA)</t>
  </si>
  <si>
    <t>2026-02-18 POE INT LOTE 2-CHAMEZA.xlsx</t>
  </si>
  <si>
    <t>CMA-002-2026</t>
  </si>
  <si>
    <t>MUNICIPIO DE CAPARRAPI</t>
  </si>
  <si>
    <t>INTERVENTORIA TECNICA, ADMINISTRATIVA Y FINANCIERA PARA LA CONSTRUCCION DE LA CASA DE GOBIERNO DEL MUNICIPIO DE CAPARRAPI, CUNDINAMARCA (ICCU-CTO-1006-2025)</t>
  </si>
  <si>
    <t>PRESUPUESTO INTERVENTORIA CASA GOBIERNO CAPARRAPI_ (1).xlsx</t>
  </si>
  <si>
    <t>CMA-SI-005-2026</t>
  </si>
  <si>
    <t>N/D</t>
  </si>
  <si>
    <t>INTERVENTORIA DE OBRA PUBLICA PARA EL MEJORAMIENTO DE LA INFRAESTRUCTURA DE TRANSPORTE PARA LA CONECTIVIDAD E INTEGRACION REGIONAL DEL SUR DEL DEPARTAMENTO DE BOLIVAR</t>
  </si>
  <si>
    <t>Presupuesto Lote 1 y 2 FM.xlsx</t>
  </si>
  <si>
    <t>033-00-A-COFAC-DIFRA-2026</t>
  </si>
  <si>
    <t>INTERVENTORIA TECNICA, ADMINISTRATIVA, FINANCIERA, CONTABLE Y JURIDICA DE LA OBRA PUBLICA PARA LA CONSTRUCCION DE ALOJAMIENTO PARA SOLDADOS PROFESIONALES EN EL COMANDO AEREO DE COMBATE No. 1 EN PUERTO SALGAR - CUNDINAMARCA</t>
  </si>
  <si>
    <t>09A. FORMATO ANEXO - ESTUDIO DEL SECTOR V1 - Interventoria alojamiento soldados-2.pdf</t>
  </si>
  <si>
    <t>ICCU-CM-002-2026</t>
  </si>
  <si>
    <t>INSTITUTO DE CAMINOS Y CONSTRUCCIONES DE CUNDINAMARCA - ICCU</t>
  </si>
  <si>
    <t>INTERVENTORIA TECNICA, ADMINISTRATIVA, FINANCIERA Y LEGAL PARA LA ATENCION DE EMERGENCIAS EN LA INFRAESTRUCTURA FISICA EDUCATIVA DE LOS MUNICIPIOS DE MEDINA Y PARATEBUENO DEL DEPARTAMENTO DE CUNDINAMARCA</t>
  </si>
  <si>
    <t>Formulario 1 - Propuesta Economica Infraestructura Social V1 28-12-2023.xlsx</t>
  </si>
  <si>
    <t>20005502</t>
  </si>
  <si>
    <t>DISTRITO ESPECIAL DE CIENCIA TECNOLOGIA E INNOVACION DE MEDELLIN</t>
  </si>
  <si>
    <t>INTERVENTORIA A LA CONSTRUCCION DE MODULO PARA FELINOS EN EL CENTRO DE BIENESTAR ANIMAL LA PERLA DEL DISTRITO DE CIENCIA, TECNOLOGIA E INNOVACION DE MEDELLIN</t>
  </si>
  <si>
    <t>5.1 Anexo. Calculo del Factor Multiplicador.xlsm</t>
  </si>
  <si>
    <t>DATOS CONSOLIDADOS - OTROS COSTOS DIRECTOS POR PROCESO DE INTERVENTORIA</t>
  </si>
  <si>
    <t>Valores mensuales consolidados a partir de la hoja 'Hoja1' (estudio de referenciacion de mercado). Cuando el proceso de origen discrimina la comision de topografia en equipo + topografo + 2 cadeneros, se registra el total consolidado para que sea comparable con el paquete de Soacha.</t>
  </si>
  <si>
    <t>Objeto (resumen)</t>
  </si>
  <si>
    <t>Fuente (Hoja1)</t>
  </si>
  <si>
    <t>Comision Topografia</t>
  </si>
  <si>
    <t>Ensayos Laboratorio</t>
  </si>
  <si>
    <t>Gastos Oficina</t>
  </si>
  <si>
    <t>Alquiler Portatil</t>
  </si>
  <si>
    <t>Valor Total
Proceso (POE)</t>
  </si>
  <si>
    <t>INMLCF (Soacha)</t>
  </si>
  <si>
    <t>Interventoria Soacha (valor de referencia propio)</t>
  </si>
  <si>
    <t>'Referencias de Mercado'!A7:M7</t>
  </si>
  <si>
    <t>Alcaldia de Santiago de Cali</t>
  </si>
  <si>
    <t>Interventoria mejoramiento vial y drenaje</t>
  </si>
  <si>
    <t>'Referencias de Mercado'!A8:M8</t>
  </si>
  <si>
    <t>Alcaldia de Medellin</t>
  </si>
  <si>
    <t>Estudios y disenos infraestructura vial y peatonal</t>
  </si>
  <si>
    <t>'Referencias de Mercado'!A9:M9</t>
  </si>
  <si>
    <t>Alcaldia de Manizales (CM-004)</t>
  </si>
  <si>
    <t>Interventoria vial y espacio publico La Francia</t>
  </si>
  <si>
    <t>'Referencias de Mercado'!A10:M10</t>
  </si>
  <si>
    <t>Gobernacion de Narino (CM005)</t>
  </si>
  <si>
    <t>Interventoria acueducto y PTAP Tumaco</t>
  </si>
  <si>
    <t>'Referencias de Mercado'!A11:M11</t>
  </si>
  <si>
    <t>CRA - Atlantico</t>
  </si>
  <si>
    <t>Interventoria recuperacion ambiental arroyo Platanal</t>
  </si>
  <si>
    <t>'Referencias de Mercado'!A12:M12</t>
  </si>
  <si>
    <t>Alcaldia Mayor de Cartagena (SID)</t>
  </si>
  <si>
    <t>Interventoria pavimento rigido La Virgen</t>
  </si>
  <si>
    <t>'Referencias de Mercado'!A13:M13</t>
  </si>
  <si>
    <t>RAP-E</t>
  </si>
  <si>
    <t>Interventoria restauracion ecologica cuenca rio Bogota</t>
  </si>
  <si>
    <t>'Referencias de Mercado'!A14:M14</t>
  </si>
  <si>
    <t>Distrito de Cartagena (SEGD)</t>
  </si>
  <si>
    <t>Interventoria mejoramiento instituciones educativas</t>
  </si>
  <si>
    <t>'Referencias de Mercado'!A15:M15</t>
  </si>
  <si>
    <t>Secretaria del Interior y Convivencia</t>
  </si>
  <si>
    <t>Interventoria casas de justicia Cartagena</t>
  </si>
  <si>
    <t>'Referencias de Mercado'!A16:M16</t>
  </si>
  <si>
    <t>Municipio de Monteria</t>
  </si>
  <si>
    <t>Interventoria Parque Botanico Las Iguanas</t>
  </si>
  <si>
    <t>'Referencias de Mercado'!A17:M17</t>
  </si>
  <si>
    <t>Gobernacion del Cesar</t>
  </si>
  <si>
    <t>Interventoria red vial terciaria subregion 47</t>
  </si>
  <si>
    <t>'Referencias de Mercado'!A18:M18</t>
  </si>
  <si>
    <t>IDRD</t>
  </si>
  <si>
    <t>Interventoria concesion APP IDRD</t>
  </si>
  <si>
    <t>'Referencias de Mercado'!A19:M19</t>
  </si>
  <si>
    <t>IDU Bogota</t>
  </si>
  <si>
    <t>Interventoria brigada de reaccion vial malla vial Bogota</t>
  </si>
  <si>
    <t>'Referencias de Mercado'!A20:M20</t>
  </si>
  <si>
    <t>Municipio de Manizales (CM-026)</t>
  </si>
  <si>
    <t>Interventoria vivienda San Sebastian</t>
  </si>
  <si>
    <t>'Referencias de Mercado'!A21:M21</t>
  </si>
  <si>
    <t>Municipio de Manizales (CM-017)</t>
  </si>
  <si>
    <t>Interventoria recreodeportivo San Jose</t>
  </si>
  <si>
    <t>'Referencias de Mercado'!A22:M22</t>
  </si>
  <si>
    <t>Procuraduria General de la Nacion</t>
  </si>
  <si>
    <t>Interventoria adecuacion sedes PGN nacional</t>
  </si>
  <si>
    <t>'Referencias de Mercado'!A23:M23</t>
  </si>
  <si>
    <t>Gobernacion de Bolivar</t>
  </si>
  <si>
    <t>Interventoria infraestructura social lote 3</t>
  </si>
  <si>
    <t>'Referencias de Mercado'!A24:M24</t>
  </si>
  <si>
    <t>Empresas Publicas de Cundinamarca</t>
  </si>
  <si>
    <t>Interventoria unidades sanitarias rurales</t>
  </si>
  <si>
    <t>'Referencias de Mercado'!A25:M25</t>
  </si>
  <si>
    <t>Gobernacion de Caldas</t>
  </si>
  <si>
    <t>Interventoria vivienda interes prioritario Riosucio</t>
  </si>
  <si>
    <t>'Referencias de Mercado'!A26:M26</t>
  </si>
  <si>
    <t>Fuerza Aeroespacial Colombiana</t>
  </si>
  <si>
    <t>Interventoria centro inst. caida libre</t>
  </si>
  <si>
    <t>'Referencias de Mercado'!A27:M27</t>
  </si>
  <si>
    <t>Ministerio de las Culturas</t>
  </si>
  <si>
    <t>Interventoria infraestructuras culturales (Chameza)</t>
  </si>
  <si>
    <t>'Referencias de Mercado'!A28:M28</t>
  </si>
  <si>
    <t>Municipio de Caparrapi</t>
  </si>
  <si>
    <t>Interventoria Casa de Gobierno Caparrapi</t>
  </si>
  <si>
    <t>'Referencias de Mercado'!A29:M29</t>
  </si>
  <si>
    <t>Gobernacion de Bolivar (sur)</t>
  </si>
  <si>
    <t>Interventoria infraestructura de transporte sur de Bolivar</t>
  </si>
  <si>
    <t>'Referencias de Mercado'!A30:M30</t>
  </si>
  <si>
    <t>Fuerza Aeroespacial Colombiana (2)</t>
  </si>
  <si>
    <t>Interventoria alojamiento soldados Puerto Salgar</t>
  </si>
  <si>
    <t>'Referencias de Mercado'!A31:M31</t>
  </si>
  <si>
    <t>ICCU Cundinamarca</t>
  </si>
  <si>
    <t>Interventoria emergencias infraestructura educativa Medina/Paratebueno</t>
  </si>
  <si>
    <t>'Referencias de Mercado'!A32:M32</t>
  </si>
  <si>
    <t>Distrito de Medellin (Ciencia y Tecnologia)</t>
  </si>
  <si>
    <t>Interventoria modulo felinos Centro Bienestar Animal</t>
  </si>
  <si>
    <t>'Referencias de Mercado'!A33:M33</t>
  </si>
  <si>
    <t>PROCESOS CMA  ADJUDICADOS 2026</t>
  </si>
  <si>
    <t>ENTIDAD</t>
  </si>
  <si>
    <t>OBJETO</t>
  </si>
  <si>
    <t>DOCUMENTO</t>
  </si>
  <si>
    <t>OTROS COSTOS DIRECTOS</t>
  </si>
  <si>
    <t>Comision de topografia (Topografo + 2 cadeneros + estacion)
(UNIDAD MES)</t>
  </si>
  <si>
    <t>Ensayos de laboratorio (concretos, mamposteria, aceros, redes, compactaciones entre otros)
(UNIDAD MES)</t>
  </si>
  <si>
    <t>Tarifa mes - gastos oficina (papeleria, fotocopias y otros)
(UNIDAD MES)</t>
  </si>
  <si>
    <t>Alquiler portatil
(UNIDAD MES)</t>
  </si>
  <si>
    <t>Transporte
(UNIDAD MES)</t>
  </si>
  <si>
    <t xml:space="preserve">INTERVENTORIA SOACHA </t>
  </si>
  <si>
    <t>REALIZAR LA INTERVENTORIA TECNICA, ADMINISTRATIVA, CONTABLE, FINANCIERA Y JURIDICA AL CONTRATO RESULTANTE DEL PROCESO DE SELECCIÓN CUYO OBJETO ES LA EJECUCION DE LA CONSTRUCCION Y DOTACION DE LA SEDE DEL INSTITUTO NACIONAL DE MEDICINA LEGAL Y CIENCIAS FORENSES, UBICADA EN EL MUNICIPIO DE SOACHA CUNDINAMARCA, ASI COMO EL AJUSTE DE LOS ESTUDIOS Y DISEÑOS ACTUALES</t>
  </si>
  <si>
    <t>PROCESOS CMA  APROCESOS CMA  ADJUDICADOS 2026</t>
  </si>
  <si>
    <t>REFERENCIA DE MERCADO IDENTIFICADA EN PROCESOS COMPARABLES</t>
  </si>
  <si>
    <t>REALIZAR LA INTERVENTORÍA TECNICA, ADMINISTRATIVA, JURIDICA, FINANCIERA, AMBIENTAL Y CONTABLE A LOS CONTRATOS DE OBRA QUE RESULTEN ADJUDICADOS EN EL PROCESO DE LICITACIÓN PÚBLICA No. 4151.010.32.1.0700-2026, CUYO OBJETO ES: “REALIZAR OBRAS DE MEJORAMIENTO, MANTENIMIENTO VIAL Y OBRAS DE DRENAJE EN ZONA URBANA Y ZONA RURAL DEL DISTRITO ESPECIAL DE SANTIAGO DE CALI</t>
  </si>
  <si>
    <t>Equipo completo de topografía (Estacion Total-Nivel Automático)
(UNIDAD MES)</t>
  </si>
  <si>
    <t>Equipo Completo de Laboratorio y Campo - Control de Calidad de Procesos y Materiales
(UNIDAD MES)</t>
  </si>
  <si>
    <t>Reproducción de documentos (Informes, Fotocopias, Heliografías, Fotos, Etc) Planos (Plotter)
(UNIDAD MES)</t>
  </si>
  <si>
    <t>Alquiler Equipo de Cómputo (Con Software y banda ancha min velocidad 10 Mbs)
(UNIDAD MES)</t>
  </si>
  <si>
    <t>Alquiler de Vehículo (Campero, Pick-Up, Camioneta, Camión o Similar Min 2000cc, Modelo 2020 en adelante)
(UNIDAD MES)</t>
  </si>
  <si>
    <t>Topógrafo (UNIDAD MES)</t>
  </si>
  <si>
    <t>Cadenero 1 (UNIDAD MES)</t>
  </si>
  <si>
    <t>TOTAL COMISION TOPOGRAFICA CON 2 CADENEROS</t>
  </si>
  <si>
    <t>REALIZAR LOS ESTUDIOS Y DISEÑOS REQUERIDOS PARA LA INTERVENCIÓN, MODERNIZACIÓN Y ADAPTACIÓN FUNCIONAL DE LA INFRAESTRUCTURA VIAL Y PEATONAL DEL TERRITORIO, MEJORANDO LA ACCESIBILIDAD, SEGURIDAD Y SOSTENIBILIDAD EN LA MOVILIDAD</t>
  </si>
  <si>
    <t>N/A</t>
  </si>
  <si>
    <t>Auxilio para gastos de papeleria, impresiones, fotocopias y otros.
(UNIDAD MES)</t>
  </si>
  <si>
    <t>Auxilio para alquiler de equipos de computo con software licenciado de acuerdo con la especificación requerida por la entidad.
(UNIDAD MES)</t>
  </si>
  <si>
    <t>Transporte: Vehículo con especificaciones definidas en el presupuesto
(UNIDAD MES)
ESTIMANDO MENOS 
$2731411,8 + PRESTACIONES POR CONDUCTOR</t>
  </si>
  <si>
    <t>INTERVENTORÍA TÉCNICA, ADMINISTRATIVA, FINANCIERA Y JURIDICA  A “ LA CONSTRUCCION DE INFRAESTRUCTURA VIAL Y DE ESPACIO PUBLICO PARA EL MEJORAMIENTO DE ACCESOS A LOS BARRIOS LA FRANCIA Y LOS ALCAZARES  DE LA CIUDAD DE MANIZALES</t>
  </si>
  <si>
    <t>Comision topografia
(UNIDAD MES)</t>
  </si>
  <si>
    <t>Ensayos de Laboratorio
(UNIDAD MES)</t>
  </si>
  <si>
    <t>Edición de informes, papelería, reproducción de documentos,  planos, fotografías, videos, etc
(UNIDAD MES)</t>
  </si>
  <si>
    <t>GOBERNACIÓN DE NARIÑO</t>
  </si>
  <si>
    <t>INTERVENTORÍA TÉCNICA, ADMINISTRATIVA, FINANCIERA, CONTABLE, AMBIENTAL, JURÍDICA Y SOCIAL AL PROYECTO DENOMINADO "OBRAS DE OPTIMIZACIÓN Y AMPLIACIÓN DEL SISTEMA DE ACUEDUCTO DEL DISTRITO ESPECIAL DE TUMACO, OPTIMIZACIÓN Y AMPLIACIÓN PLANTA DE TRATAMIENTO DE AGUA POTABLE Y SISTEMA SCADA FASE III”</t>
  </si>
  <si>
    <t>Presupuesto interventoría PTAP Tumaco.pdf</t>
  </si>
  <si>
    <t>Equipos de topografía
(UNIDAD MES)</t>
  </si>
  <si>
    <t>Papelería e informes
(UNIDAD MES)</t>
  </si>
  <si>
    <t>Equipos de computo
(UNIDAD MES)</t>
  </si>
  <si>
    <t>Camioneta 1600-2000 CC (SOS 584)
INCLUIDO CONDUCTOR
(UNIDAD MES)
ESTIMANDO MENOS 
$2731411,8 + PRESTACIONES POR CONDUCTOR</t>
  </si>
  <si>
    <t>TOPÓGRAFO INSPECTOR</t>
  </si>
  <si>
    <t>CADENERO 1</t>
  </si>
  <si>
    <t>INTERVENTORÍA TÉCNICA, ADMINISTRATIVA Y FINANCIERA DEL
CONTRATO CUYO OBJETO ES “RECUPERACIÓN AMBIENTAL DEL TRAMO FINAL
DEL ARROYO PLATANAL Y CAÑO SOLEDAD MEDIANTE LA RECTIFICACIÓN,
ADECUACIÓN HIDRÁULICA Y OBRAS COMPLEMENTARIAS, EN EL MUNICIPIO DE
SOLEDAD, DEPARTAMENTO DEL ATLÁNTICO</t>
  </si>
  <si>
    <t>Arriendo de equipos de
topografía. Incluye equipo
RTK, estación total, nivel y
ecosonda.
(UNIDAD MES)</t>
  </si>
  <si>
    <t>Ensayos de Laboratorio y
control de calidad
(UNIDAD MES)</t>
  </si>
  <si>
    <t>Papeleria, tintas, copias,
material fotografico y demas
elementos para informes
(UNIDAD MES)</t>
  </si>
  <si>
    <t>Vehiculo tipo PICK UP
4"X4", incluye conductor y
combustible
(UNIDAD MES)
ESTIMANDO MENOS 
$2731411,8 + PRESTACIONES POR CONDUCTOR</t>
  </si>
  <si>
    <t>TOPÓGRAFO</t>
  </si>
  <si>
    <t xml:space="preserve">CADENERO </t>
  </si>
  <si>
    <t>INTERVENTORIA INTEGRAL AL PROYECTO
“CONSTRUCCIÓN Y REHABILITACIÓN EN PAVIMENTO
RÍGIDO DE TRAMOS VIALES DE LA LOCALIDAD DE LA
VIRGEN Y TURÍSTICA DEL DISTRITO DE CARTAGENA DE
INDIAS”</t>
  </si>
  <si>
    <t>Alquiler de equipos de topografia
(UNIDAD MES)</t>
  </si>
  <si>
    <t>Ensayos de laboratorio
(UNIDAD MES)</t>
  </si>
  <si>
    <t>Fotocopias, edicion informes, registros fotograficos entre otros
(UNIDAD MES)</t>
  </si>
  <si>
    <t>Transporte
(UNIDAD MES)
ESTIMANDO MENOS 
$2731411,8 + PRESTACIONES POR CONDUCTOR</t>
  </si>
  <si>
    <t xml:space="preserve">Topografo </t>
  </si>
  <si>
    <t>Cadenero</t>
  </si>
  <si>
    <t>REGIÓN ADMINISTRATIVA Y DE PLANIFICACIÓN ESPECIAL, RAP-E</t>
  </si>
  <si>
    <t>REALIZAR LA INTERVENTORÍA TÉCNICA, ADMINISTRATIVA, FINANCIERA, JURIDICA Y CONTABLE AL CONTRATO CUYO OBJETO ES: IMPLEMENTAR ACCIONES DE RESTAURACIÓN ECOLÓGICA Y CONSERVACIÓN PARTICIPATIVA ORIENTADAS AL FORTALECIMIENTO DE LA CONECTIVIDAD ECOSISTÉMICA Y LA GESTIÓN INTEGRAL DEL RECURSO HÍDRICO EN LA CUENCA DEL RÍO BOGOTÁ</t>
  </si>
  <si>
    <t>ALQUILERCAMPERO4X42000CC,MODELO2020ENADELANTE,INCLUYECONDUCTORYTODOCOSTOASOCIADO)
(UNIDAD MES)
ESTIMANDO MENOS 
$2731411,8 + PRESTACIONES POR CONDUCTOR</t>
  </si>
  <si>
    <t>Distrito de Cartagena de Indias</t>
  </si>
  <si>
    <t>INTERVENTORÍA INTEGRAL AL PROYECTO “OBRAS DE MEJORAMIENTO, MANTENIMIENTO Y ADECUACIÓN EN LAS
INSTITUCIONES EDUCATIVAS OFICIALES DEL DISTRITO DE CARTAGENA”</t>
  </si>
  <si>
    <t>ALQUILER DE ESTACIÓN TOTAL
(UNIDAD MES)</t>
  </si>
  <si>
    <t>ENSAYOS DE LABORATORIO
(UNIDAD MES)</t>
  </si>
  <si>
    <t>PAPELERIA Y PLANOS
(UNIDAD MES)</t>
  </si>
  <si>
    <t>n/A</t>
  </si>
  <si>
    <t>TOPOGRAFO</t>
  </si>
  <si>
    <t>CADENERO</t>
  </si>
  <si>
    <t>SECRETARIA DEL INTERIOR Y
CONVIVENCIA CIUDADANA</t>
  </si>
  <si>
    <t>COMPLEMENTACIÓN, AJUSTE, ELABORACIÓN DE
ESTUDIOS Y DISEÑOS DEFINITIVOS Y EJECUCIÓN DE
LA OBRA DE “CONSTRUCCIÓN Y DOTACIÓN DE CASAS
DE JUSTICIA DEL DISTRITO DE CARTAGENA"</t>
  </si>
  <si>
    <t>Ensayos de laboratorio, control de calidad y toma de muestras
(UNIDAD MES)</t>
  </si>
  <si>
    <t>Gastos generales (papelería, planos, transporte local, periféricos)
(UNIDAD MES)</t>
  </si>
  <si>
    <t>Alquiler de vehículo (incluye conductor, combustible y mantenimiento)
(UNIDAD MES)
ESTIMANDO MENOS 
$2731411,8 + PRESTACIONES POR CONDUCTOR</t>
  </si>
  <si>
    <t>MUNICIPIO DE MONTERÍA</t>
  </si>
  <si>
    <t>INTERVENTORÍA TÉCNICA, ADMINISTRATIVA, FINANCIERA, JURÍDICA Y CONTABLE A LA CONSTRUCCIÓN DE PARQUE BOTÁNICO LAS LAGUNAS DE MONTERÍA EN EL MUNICIPIO DE MONTERÍA</t>
  </si>
  <si>
    <t>Equipo de topografia</t>
  </si>
  <si>
    <t>Ensayo de laboratorio de suelos, pavimentos
y concretos completos</t>
  </si>
  <si>
    <t xml:space="preserve">Alquiler de Vehìculo camioneta o campero de
2000 C.C (incluye pejaes y combustible)
modelo del vehiculo ofrecido debera
corresponder a modelos 2018 a 2024
SIN CONDUCTOR </t>
  </si>
  <si>
    <t>Topografo</t>
  </si>
  <si>
    <t>Cadeneros</t>
  </si>
  <si>
    <t>GOBERNACIÓN DEL CESAR</t>
  </si>
  <si>
    <t>INTERVENTORIA TECNICA, ADMINISTRATIVA, FINANCIERA Y AMBIENTAL PARA EL MEJORAMIENTO DE LA RED VIAL TERCIARIA PERMITIENDO LA INTERCONEXIÓN VIAL PARA EL DESARROLLO ECONÓMICO, SOCIAL, AGRÍCOLA Y TURÍSTICO EN LA SUBREGIÓN FUNCIONAL 47 DEL DEPARTAMENTO DEL CESAR.</t>
  </si>
  <si>
    <t>Equipo de topografía incluye estacion total, niveles, cinta metrica, entre otros.
(UNIDAD MES)</t>
  </si>
  <si>
    <t>Papeleria
(UNIDAD MES)</t>
  </si>
  <si>
    <t>Camioneta o Campero de mas de 2000 c.c (Incluye peajes, Combustible)
ESTIMANDO MENOS 
$2731411,8 + PRESTACIONES POR CONDUCTOR
(UNIDAD MES)</t>
  </si>
  <si>
    <t>Topógrafo Inspector</t>
  </si>
  <si>
    <t>Cadenero 1</t>
  </si>
  <si>
    <t xml:space="preserve">	IDRD-SG-CM-012-2026</t>
  </si>
  <si>
    <t>INSTITUTO DISTRITAL DE RECREACIÓN Y DEPORTE</t>
  </si>
  <si>
    <t>CONTRATAR LA INTERVENTORÍA INTEGRAL QUE INCLUYE, PERO NO SE LIMITA A LA INTERVENTORÍA TÉCNICA, FINANCIERA Y/O CONTABLE, JURÍDICA, ADMINISTRATIVA, OPERATIVA Y MEDIO AMBIENTAL EN LA ETAPA DE OPERACIÓN Y MANTENIMIENTO DEL CONTRATO DE CONCESIÓN BAJO ESQUEMA DE ASOCIACIÓN PÚBLICO-PRIVADA APP NO. IDRD-APP-IP-2015</t>
  </si>
  <si>
    <t>4. ANEXO 3 COSTOS INTERVENTORIA 2026</t>
  </si>
  <si>
    <t>Computador Alquiler con Software Autocad
(UNIDAD MES)</t>
  </si>
  <si>
    <t>INTERVENTORÍA A LA BRIGADA DE REACCIÓN VIAL PARA LA EJECUCIÓN DE ACTIVIDADES PUNTUALES EN LA MALLA VIAL DE LA CIUDAD DE BOGOTÁ D.C. GRUPO 1.</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</si>
  <si>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</si>
  <si>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TARIFA MES - GASTOS OFICINA (PAPELERIA, FOTOCOPIAS Y
OTROS)</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</si>
  <si>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</si>
  <si>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TARIFA MES - ALQUILER DE VEHICULO: CAMPERO, PICK-UP,
CAMIONETA, CAMION O SIMILAR DE 1300cc A 2000cc DE
CILINDRADA, MODELO 2018 A 2015. 75% DE LA TARIFA
ESTABLECIDA. INCLUYE TODOS LOS COSTOS DE
OPERACIÓN Y MANTENIMIENTO EXCEPTO EL SALARIO DEL
CONDUCTOR</t>
  </si>
  <si>
    <t xml:space="preserve">TARIFA MES - PERSONAL TÉCNICO - TOPÓGRAFO
</t>
  </si>
  <si>
    <t>TARIFA MES - PERSONAL AUXILIAR TÉCNICO - CADENERO</t>
  </si>
  <si>
    <t>Municipio de Manizales</t>
  </si>
  <si>
    <t>INTERVENTORIA TÉCNICA, ADMINISTRATIVA, JURIDICA Y FINANCIERA PARA EL CONTRATO DE OBRA DE CONSTRUCCIÓN Y ENTREGA DE 56 SOLUCIONES DE VIVIENDA, DISTRIBUIDAS EN 2 TORRES DE APARTAMENTOS UBICADAS EN EL BARRIO SAN SEBASTIÁN DEL MUNICIPIO DE MANIZALES, CONFORME A LOS LINEAMIENTOS, ESPECIFICACIONES TÉCNICAS, PLANOS, ESTUDIOS Y DEMÁS DOCUMENTOS QUE HACEN PARTE INTEGRAL DEL PRESENTE CONTRATO, EN EL MARCO DEL CONVENIO INTERADMINISTRATIVO N°.271-2025-I SUSCRITO CON EL FONDO DE ADAPTACIÓN</t>
  </si>
  <si>
    <t>Ensayos de Laboratorio</t>
  </si>
  <si>
    <t>Edición de informes, papelería, reproducción de documentos,  planos, fotografías, videos, etc</t>
  </si>
  <si>
    <t xml:space="preserve">	CM-017-2026</t>
  </si>
  <si>
    <t>INTERVENTORIA TÉCNICA, ADMINISTRATIVA, JURIDICA, FINANCIERA Y AMBIENTAL PARA LA CONSTRUCCIÓN RECREODEPORTIVO SAN JOSE EN EL MUNICIPIO DE MANIZALES</t>
  </si>
  <si>
    <t>Edición de informes, papelería, reproducción de documentos,  planos, fotografías, videos, etc.</t>
  </si>
  <si>
    <t>Procuraduría General de la Nación</t>
  </si>
  <si>
    <t>INTERVENTORÍA INTEGRAL A LOS CONTRATOS DE OBRAS DE ADECUACIÓN Y MANTENIMIENTO DE LA INFRAESTRUCTURA FÍSICA DE LAS SEDES DE LA PROCURADURÍA GENERAL DE LA NACIÓN A NIVEL NACIONAL</t>
  </si>
  <si>
    <t>Edición de informes, papelería, reproducción de documentos, planos, fotografías, etc.</t>
  </si>
  <si>
    <t>Gastos de transporte</t>
  </si>
  <si>
    <t>GOBERNACIÓN DE BOLÍVAR//</t>
  </si>
  <si>
    <t>COMISION TOPOGRAFICA (INCLUYE EQUIPO)
Formulario 1 - Presupuesto Lote 3
UNIDAD MES</t>
  </si>
  <si>
    <t>ENSAYOS Y PRUEBAS DE LABORATORIO PROCTOR Y CONCRETOS
Formulario 1 - Presupuesto Lote 3
UNIDAD MES</t>
  </si>
  <si>
    <t>PAPELERIAS
(incluye Formulario 1 - Presupuesto Lote 5
UNIDAD MES</t>
  </si>
  <si>
    <t>Alquiler computadores, impresora
Formulario 1 - Presupuesto Lote 2
UNIDAD MES</t>
  </si>
  <si>
    <t>SERVICIO DE TRANSPORTE 
Formulario 1 - Presupuesto Lote 5
UNIDAD MES</t>
  </si>
  <si>
    <t xml:space="preserve">CM-PDA-008-2026 </t>
  </si>
  <si>
    <t>EMPRESAS PÚBLICAS DE CUNDINAMARCA S.A. E.S.P.</t>
  </si>
  <si>
    <t>INTERVENTORÍA INTEGRAL PARA LA CONSTRUCCIÓN DE UNIDADES SANITARIAS EN EL SECTOR RURAL DEL DEPARTAMENTO DE CUNDINAMARCA (LOTE No. 1 Y LOTE No. 2</t>
  </si>
  <si>
    <t>Ensayos de Laboratorio
(Incluye toma y transporte)(Densidades, resistencia de concretos y en general las que se requieran para certificar la calidad de la obra construida) 
NOTA: ESTA EN GBL (POR LO  TANTO SE TOMA EL PLAZO 8 MESES Y SE DIVIDE EN EL NUMERO DE MESES</t>
  </si>
  <si>
    <t>Campero, Pick-Up, Camioneta, Camión o similar &lt; 2000 cc
NOTA: El VALOR MESUAL ES DE $8,101,000 Y LA DEDICACION MENSUAL PROYECTADA ES DEL 25% POR LO TANTO SE TOMA ESTA DEDICACION</t>
  </si>
  <si>
    <t>Interventoria tecnica, administrativa, ambiental, juridica y financiera al contrato de obra del proyecto, CONSTRUCCION DE VIVIENDAS DE INTERES PRIORITARIO VIVIENDA SOCIAL PARA EL CAMPO EN LOS MUNICIPIOS DE RIOSUCIO Y LA MERCED EN EL DEPARTAMENTO DE CALDAS</t>
  </si>
  <si>
    <t>Informes</t>
  </si>
  <si>
    <t>Gastos de desplazamiento
Mensual</t>
  </si>
  <si>
    <t>FORMATO ANEXO - ESTUDIO DEL SECTOR V1 - Interventoria Centro de Inst caída libre -09abr.pdf</t>
  </si>
  <si>
    <t>Ensayos de laboratorio Interventoría
NOTA: LA UNIDAD ESTA EN GL POR LO TANTO SE TOMARA EL VALOR Y SE DIVIDE EN EL NUMERO DE MESES (5) DE LA INTERVENTORIA</t>
  </si>
  <si>
    <t>Ministerio de las Culturas, las Artes y los Saberes</t>
  </si>
  <si>
    <t>Adelantar la interventoría técnica, administrativa, financiera, contable, legal, ambiental y de aseguramiento de calidad a los contratos de obra resultado de los procesos de selección públicos adelantados por diferentes entes territoriales en el marco de convenios interadministrativos celebrados con el Ministerio de las Culturas y los Saberes para la construcción de infraestructuras Culturales</t>
  </si>
  <si>
    <t>Costos de Verificacion de ensayos de laboratorio Certificados, Incluye traslado de Informes (Global)
NOTA: LA UNIDAD ESTA GL POR LO TANTO SE TOMA EL VALOR Y SE DIVIDE ENE EL NUMERO DE MESES (6) DE LA INTERVENTORIA</t>
  </si>
  <si>
    <t xml:space="preserve">Papeleria (Global)
NOTA: LA UNIDAD ESTA GL POR LO TANTO SE TOMA EL VALOR Y SE DIVIDE ENE EL NUMERO DE MESES (6) DE LA INTERVENTORIA </t>
  </si>
  <si>
    <t>Equipos de computo (computador) 
(UNIDAD MES)</t>
  </si>
  <si>
    <t>Softwarw licenciado
NOTA: EL VALOR ESTA GLOBAL POR LO TANTO SE DIVIDE EN EL NUMERO DE EQUIPOS (4) Y MESES (6)</t>
  </si>
  <si>
    <t>TOTAL POR EQUIPO DE COMPUTO</t>
  </si>
  <si>
    <t>MUNICIPIO DE CAPARRAPI*</t>
  </si>
  <si>
    <t>INTERVENTORÍA TÉCNICA, ADMINISTRATIVA Y FINANCIERA PARA LA CONSTRUCCIÓN DE LA CASA DE GOBIERNO DEL MUNICIPIO DE CAPARRAPÍ, CUNDINAMARCA (ICCU-CTO-1006-2025).</t>
  </si>
  <si>
    <t>Papelería, copias y empastes</t>
  </si>
  <si>
    <t>INTERVENTORIA DE OBRA PUBLICA PARA EL MEJORAMIENTO DE LA INFRAESTRUCTURA DE TRANSPORTE PARA LA CONECTIVIDAD E INTEGRACIÓN REGIONAL DEL SUR DEL DEPARTAMENTO DE BOLÍVAR</t>
  </si>
  <si>
    <t>Comision topografica en tierra
mes</t>
  </si>
  <si>
    <t>Ensayo de Laboratorios de suelos, pavimento y concretos
mes</t>
  </si>
  <si>
    <t>Papeleria, correo, cafeteria y otros</t>
  </si>
  <si>
    <t>Alquiler Vehiculo tipo camineta doble cabina incluye combustible y Conductor.
Modelo 2018 o mavor y Cilindraje 2.0
UNIDAD MES</t>
  </si>
  <si>
    <t>INTERVENTORÍA TÉCNICA, ADMINISTRATIVA, FINANCIERA, CONTABLE Y JURIDICA DE LA OBRA PÚBLICA PARA LA CONSTRUCCIÓN DE ALOJAMIENTO PARA SOLDADOS PROFESIONALES EN EL COMANDO AÉREO DE COMBATE No. 1 EN PUERTO SALGAR - CUNDINAMARCA DE ACUERDO A ESPECIFICACIONES TÉCNICAS.</t>
  </si>
  <si>
    <t>Ensayos de laboratorio interventoria
NOTA: LA UNIDAD ESTA GL POR LO TANTO SE TOMA EL VALOR Y SE DIVIDE ENE EL NUMERO DE MESES (6) DE LA INTERVENTORI</t>
  </si>
  <si>
    <t>INTERVENTORIA TECNICA, ADMINISTRATIVA, FINANCIERA Y LEGAL PARA LA ATENCIÓN DE EMERGENCIAS EN LA INFRAESTRUCTURA FÍSICA EDUCATIVA DE LOS MUNICIPIOS DE MEDINA Y PARATEBUENO DEL DEPARTAMENTO DE CUNDINAMARCA MEDIANTE ACTIVIDADES DE CONSTRUCCIÓN, MEJORAMIENTO, MANTENIMIENTO, AMPLIACIÓN, ADECUACIÓN, MODIFICACIÓN, REFORZAMIENTO, DEMOLICIÓN, RECONSTRUCCIÓN Y CERRAMIENTO</t>
  </si>
  <si>
    <t>Formulario 1 - Propuesta Económica Infraestructura Social V1 28-12-2023.xlsx</t>
  </si>
  <si>
    <t xml:space="preserve">Alquiler de Vehiculo
UNIDAD MES
</t>
  </si>
  <si>
    <t>Interventoría a la Construcción de módulo para felinos en el Centro de Bienestar Animal La Perla del Distrito de ciencia, tecnología e innovación de Medellín.</t>
  </si>
  <si>
    <t>Ensayos de laboratorio.
NOTA: LA UNIDAD ESTA GL POR LO TANTO SE TOMA EL VALOR Y SE DIVIDE ENE EL NUMERO DE MESES (6) DE LA INTERVENTOR</t>
  </si>
  <si>
    <t>Auxilio para gastos de papeleria, impresiones, fotocopias y otros.
UNIDAD MES</t>
  </si>
  <si>
    <t>Auxilio para alquiler de equipos de computo con software licenciado de acuerdo con la especificación requerida por la entidad.
UNIDAD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</si>
</sst>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4" formatCode="_-&quot;$&quot;\ * #,##0.00_-;\-&quot;$&quot;\ * #,##0.00_-;_-&quot;$&quot;\ * &quot;-&quot;??_-;_-@_-"/>
    <numFmt numFmtId="164" formatCode="_ &quot;$ &quot;* #,##0.00_ ;_ &quot;$ &quot;* \-#,##0.00_ ;_ &quot;$ &quot;* \-??_ ;_ @_ "/>
    <numFmt numFmtId="165" formatCode="&quot;$ &quot;#,##0.00;[Red]&quot;-$ &quot;#,##0.00"/>
    <numFmt numFmtId="166" formatCode="_-&quot;$&quot;\ * #,##0_-;\-&quot;$&quot;\ * #,##0_-;_-&quot;$&quot;\ * &quot;-&quot;_-;_-@"/>
    <numFmt numFmtId="167" formatCode="_-[$$-240A]\ * #,##0.00_ ;_-[$$-240A]\ * \-#,##0.00\ ;_-[$$-240A]\ * &quot;-&quot;??_ ;_-@_ "/>
    <numFmt numFmtId="168" formatCode="_-[$$-240A]\ * #,##0.00_-;\-[$$-240A]\ * #,##0.00_-;_-[$$-240A]\ * &quot;-&quot;??_-;_-@_-"/>
    <numFmt numFmtId="169" formatCode="&quot;$&quot;#,##0.###########"/>
    <numFmt numFmtId="170" formatCode="_-&quot;$&quot;* #,##0_-;\-&quot;$&quot;* #,##0_-;_-&quot;$&quot;* &quot;-&quot;??_-;_-@"/>
    <numFmt numFmtId="171" formatCode="&quot;$&quot;\ #,##0.00;[Red]&quot;$&quot;\ \-#,##0.00"/>
  </numFmts>
  <fonts count="32" x14ac:knownFonts="1">
    <font>
      <sz val="11"/>
      <color theme="1"/>
      <name val="Aptos Narrow"/>
      <family val="2"/>
      <charset val="1"/>
    </font>
    <font>
      <sz val="11"/>
      <color theme="1"/>
      <name val="Aptos Narrow"/>
      <family val="2"/>
      <scheme val="minor"/>
    </font>
    <font>
      <sz val="10"/>
      <name val="Arial"/>
      <family val="2"/>
      <charset val="1"/>
    </font>
    <font>
      <sz val="12"/>
      <color rgb="FF000000"/>
      <name val="Verdana"/>
      <family val="2"/>
      <charset val="1"/>
    </font>
    <font>
      <b/>
      <sz val="16"/>
      <color rgb="FF1F3864"/>
      <name val="Arial"/>
      <charset val="1"/>
    </font>
    <font>
      <b/>
      <sz val="12"/>
      <color rgb="FF1F3864"/>
      <name val="Arial"/>
      <charset val="1"/>
    </font>
    <font>
      <sz val="10"/>
      <name val="Arial"/>
      <charset val="1"/>
    </font>
    <font>
      <b/>
      <sz val="10"/>
      <color rgb="FFFFFFFF"/>
      <name val="Arial"/>
      <charset val="1"/>
    </font>
    <font>
      <b/>
      <sz val="10"/>
      <name val="Arial"/>
      <charset val="1"/>
    </font>
    <font>
      <sz val="10"/>
      <color rgb="FF008000"/>
      <name val="Arial"/>
      <charset val="1"/>
    </font>
    <font>
      <b/>
      <sz val="10"/>
      <color rgb="FF006100"/>
      <name val="Arial"/>
      <charset val="1"/>
    </font>
    <font>
      <i/>
      <sz val="10"/>
      <name val="Arial"/>
      <charset val="1"/>
    </font>
    <font>
      <i/>
      <sz val="10"/>
      <color rgb="FF595959"/>
      <name val="Arial"/>
      <charset val="1"/>
    </font>
    <font>
      <b/>
      <sz val="14"/>
      <color rgb="FF1F3864"/>
      <name val="Arial"/>
      <charset val="1"/>
    </font>
    <font>
      <b/>
      <sz val="9"/>
      <color rgb="FF0000FF"/>
      <name val="Arial"/>
      <charset val="1"/>
    </font>
    <font>
      <sz val="9"/>
      <name val="Arial"/>
      <charset val="1"/>
    </font>
    <font>
      <sz val="9"/>
      <color rgb="FF0000FF"/>
      <name val="Arial"/>
      <charset val="1"/>
    </font>
    <font>
      <b/>
      <sz val="10"/>
      <color rgb="FF0000FF"/>
      <name val="Arial"/>
      <charset val="1"/>
    </font>
    <font>
      <sz val="10"/>
      <color rgb="FF0000FF"/>
      <name val="Arial"/>
      <charset val="1"/>
    </font>
    <font>
      <sz val="11"/>
      <color theme="1"/>
      <name val="Aptos Narrow"/>
      <family val="2"/>
      <charset val="1"/>
    </font>
    <font>
      <b/>
      <sz val="11"/>
      <color theme="1"/>
      <name val="Aptos Narrow"/>
      <family val="2"/>
      <scheme val="minor"/>
    </font>
    <font>
      <b/>
      <sz val="11"/>
      <name val="Aptos Narrow"/>
      <family val="2"/>
      <scheme val="minor"/>
    </font>
    <font>
      <sz val="10"/>
      <name val="Arial"/>
      <family val="2"/>
    </font>
    <font>
      <b/>
      <sz val="9"/>
      <name val="Arial"/>
      <family val="2"/>
    </font>
    <font>
      <sz val="11"/>
      <name val="Aptos Narrow"/>
      <family val="2"/>
      <scheme val="minor"/>
    </font>
    <font>
      <sz val="11"/>
      <name val="Arial"/>
      <family val="2"/>
    </font>
    <font>
      <b/>
      <sz val="11"/>
      <color theme="1"/>
      <name val="Arial"/>
      <family val="2"/>
    </font>
    <font>
      <sz val="11"/>
      <color theme="1"/>
      <name val="Arial"/>
      <family val="2"/>
    </font>
    <font>
      <b/>
      <sz val="9"/>
      <color theme="1"/>
      <name val="Arial"/>
      <family val="2"/>
    </font>
    <font>
      <sz val="9"/>
      <color theme="1"/>
      <name val="Arial"/>
      <family val="2"/>
    </font>
    <font>
      <b/>
      <sz val="8"/>
      <color theme="1"/>
      <name val="Aptos Narrow"/>
      <family val="2"/>
      <scheme val="minor"/>
    </font>
    <font>
      <sz val="9"/>
      <color theme="1"/>
      <name val="Aptos Narrow"/>
      <family val="2"/>
      <scheme val="minor"/>
    </font>
  </fonts>
  <fills count="8">
    <fill>
      <patternFill patternType="none"/>
    </fill>
    <fill>
      <patternFill patternType="gray125"/>
    </fill>
    <fill>
      <patternFill patternType="solid">
        <fgColor rgb="FF1F3864"/>
        <bgColor rgb="FF333333"/>
      </patternFill>
    </fill>
    <fill>
      <patternFill patternType="solid">
        <fgColor rgb="FFC6EFCE"/>
        <bgColor rgb="FFDCE6F1"/>
      </patternFill>
    </fill>
    <fill>
      <patternFill patternType="solid">
        <fgColor rgb="FFDCE6F1"/>
        <bgColor rgb="FFD9D9D9"/>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89999084444715716"/>
        <bgColor theme="0"/>
      </patternFill>
    </fill>
  </fills>
  <borders count="29">
    <border>
      <left/>
      <right/>
      <top/>
      <bottom/>
      <diagonal/>
    </border>
    <border>
      <left style="thin">
        <color rgb="FFBFBFBF"/>
      </left>
      <right style="thin">
        <color rgb="FFBFBFBF"/>
      </right>
      <top style="thin">
        <color rgb="FFBFBFBF"/>
      </top>
      <bottom style="thin">
        <color rgb="FFBFBFBF"/>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style="thin">
        <color indexed="64"/>
      </right>
      <top style="thin">
        <color indexed="64"/>
      </top>
      <bottom style="thin">
        <color indexed="64"/>
      </bottom>
      <diagonal/>
    </border>
  </borders>
  <cellStyleXfs count="9">
    <xf numFmtId="0" fontId="0" fillId="0" borderId="0"/>
    <xf numFmtId="164" fontId="2" fillId="0" borderId="0"/>
    <xf numFmtId="0" fontId="2" fillId="0" borderId="0"/>
    <xf numFmtId="0" fontId="19" fillId="0" borderId="0"/>
    <xf numFmtId="0" fontId="3" fillId="0" borderId="0">
      <alignment vertical="top"/>
    </xf>
    <xf numFmtId="0" fontId="1" fillId="0" borderId="0"/>
    <xf numFmtId="44" fontId="1" fillId="0" borderId="0" applyFont="0" applyFill="0" applyBorder="0" applyAlignment="0" applyProtection="0"/>
    <xf numFmtId="0" fontId="22" fillId="0" borderId="0"/>
    <xf numFmtId="0" fontId="1" fillId="0" borderId="0"/>
  </cellStyleXfs>
  <cellXfs count="156">
    <xf numFmtId="0" fontId="0" fillId="0" borderId="0" xfId="0"/>
    <xf numFmtId="0" fontId="7" fillId="2" borderId="1" xfId="0" applyFont="1" applyFill="1" applyBorder="1" applyAlignment="1">
      <alignment horizontal="center" vertical="center" wrapText="1"/>
    </xf>
    <xf numFmtId="0" fontId="8" fillId="0" borderId="1" xfId="0" applyFont="1" applyBorder="1" applyAlignment="1">
      <alignment horizontal="left" vertical="center" wrapText="1"/>
    </xf>
    <xf numFmtId="165" fontId="9" fillId="0" borderId="1" xfId="0" applyNumberFormat="1" applyFont="1" applyBorder="1" applyAlignment="1">
      <alignment horizontal="right" vertical="center"/>
    </xf>
    <xf numFmtId="0" fontId="9"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8" fillId="0" borderId="0" xfId="0" applyFont="1"/>
    <xf numFmtId="165" fontId="0" fillId="0" borderId="0" xfId="0" applyNumberFormat="1"/>
    <xf numFmtId="0" fontId="8" fillId="0" borderId="1" xfId="0" applyFont="1" applyBorder="1"/>
    <xf numFmtId="0" fontId="14" fillId="4" borderId="1" xfId="0" applyFont="1" applyFill="1" applyBorder="1" applyAlignment="1">
      <alignment horizontal="center" vertical="center" wrapText="1"/>
    </xf>
    <xf numFmtId="0" fontId="14" fillId="4" borderId="1" xfId="0" applyFont="1" applyFill="1" applyBorder="1" applyAlignment="1">
      <alignment horizontal="left" vertical="center" wrapText="1"/>
    </xf>
    <xf numFmtId="165" fontId="14" fillId="4" borderId="1" xfId="0" applyNumberFormat="1" applyFont="1" applyFill="1" applyBorder="1" applyAlignment="1">
      <alignment horizontal="righ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165" fontId="16" fillId="0" borderId="1" xfId="0" applyNumberFormat="1" applyFont="1" applyBorder="1" applyAlignment="1">
      <alignment horizontal="right" vertical="center"/>
    </xf>
    <xf numFmtId="165" fontId="15" fillId="0" borderId="1" xfId="0" applyNumberFormat="1" applyFont="1" applyBorder="1" applyAlignment="1">
      <alignment horizontal="right" vertical="center"/>
    </xf>
    <xf numFmtId="0" fontId="17" fillId="0" borderId="1" xfId="0" applyFont="1" applyBorder="1" applyAlignment="1">
      <alignment horizontal="center" vertical="center" wrapText="1"/>
    </xf>
    <xf numFmtId="0" fontId="17" fillId="0" borderId="1" xfId="0" applyFont="1" applyBorder="1" applyAlignment="1">
      <alignment horizontal="left" vertical="center" wrapText="1"/>
    </xf>
    <xf numFmtId="165" fontId="17" fillId="0" borderId="1" xfId="0" applyNumberFormat="1" applyFont="1" applyBorder="1" applyAlignment="1">
      <alignment horizontal="righ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165" fontId="18" fillId="0" borderId="1" xfId="0" applyNumberFormat="1" applyFont="1" applyBorder="1" applyAlignment="1">
      <alignment horizontal="right" vertical="center"/>
    </xf>
    <xf numFmtId="165" fontId="6" fillId="0" borderId="1" xfId="0" applyNumberFormat="1" applyFont="1" applyBorder="1" applyAlignment="1">
      <alignment horizontal="right" vertical="center"/>
    </xf>
    <xf numFmtId="44" fontId="21" fillId="0" borderId="5" xfId="6" applyFont="1" applyBorder="1" applyAlignment="1">
      <alignment horizontal="center" vertical="center" wrapText="1"/>
    </xf>
    <xf numFmtId="0" fontId="1" fillId="0" borderId="0" xfId="5" applyAlignment="1">
      <alignment horizontal="center" vertical="center" wrapText="1"/>
    </xf>
    <xf numFmtId="44" fontId="21" fillId="0" borderId="9" xfId="6" applyFont="1" applyBorder="1" applyAlignment="1">
      <alignment horizontal="center" vertical="center" wrapText="1"/>
    </xf>
    <xf numFmtId="0" fontId="23" fillId="0" borderId="9" xfId="7" applyFont="1" applyBorder="1" applyAlignment="1">
      <alignment horizontal="center" vertical="center" wrapText="1"/>
    </xf>
    <xf numFmtId="0" fontId="23" fillId="0" borderId="10" xfId="7" applyFont="1" applyBorder="1" applyAlignment="1">
      <alignment horizontal="center" vertical="center" wrapText="1"/>
    </xf>
    <xf numFmtId="0" fontId="24" fillId="0" borderId="11" xfId="5" applyFont="1" applyBorder="1" applyAlignment="1">
      <alignment horizontal="center" vertical="center" wrapText="1"/>
    </xf>
    <xf numFmtId="0" fontId="24" fillId="0" borderId="12" xfId="5" applyFont="1" applyBorder="1" applyAlignment="1">
      <alignment horizontal="center" vertical="center" wrapText="1"/>
    </xf>
    <xf numFmtId="0" fontId="24" fillId="0" borderId="13" xfId="5" applyFont="1" applyBorder="1" applyAlignment="1">
      <alignment horizontal="center" vertical="center" wrapText="1"/>
    </xf>
    <xf numFmtId="44" fontId="24" fillId="0" borderId="13" xfId="6" applyFont="1" applyBorder="1" applyAlignment="1">
      <alignment horizontal="center" vertical="center" wrapText="1"/>
    </xf>
    <xf numFmtId="44" fontId="25" fillId="0" borderId="13" xfId="6" applyFont="1" applyFill="1" applyBorder="1" applyAlignment="1">
      <alignment horizontal="center" vertical="center" wrapText="1"/>
    </xf>
    <xf numFmtId="44" fontId="25" fillId="0" borderId="14" xfId="6" applyFont="1" applyFill="1" applyBorder="1" applyAlignment="1">
      <alignment horizontal="center" vertical="center" wrapText="1"/>
    </xf>
    <xf numFmtId="0" fontId="21" fillId="0" borderId="11" xfId="5" applyFont="1" applyBorder="1" applyAlignment="1">
      <alignment horizontal="center" vertical="center" wrapText="1"/>
    </xf>
    <xf numFmtId="0" fontId="21" fillId="0" borderId="15" xfId="5" applyFont="1" applyBorder="1" applyAlignment="1">
      <alignment horizontal="center" vertical="center" wrapText="1"/>
    </xf>
    <xf numFmtId="0" fontId="21" fillId="0" borderId="16" xfId="5" applyFont="1" applyBorder="1" applyAlignment="1">
      <alignment horizontal="center" vertical="center" wrapText="1"/>
    </xf>
    <xf numFmtId="0" fontId="21" fillId="0" borderId="17" xfId="5" applyFont="1" applyBorder="1" applyAlignment="1">
      <alignment vertical="center" wrapText="1"/>
    </xf>
    <xf numFmtId="44" fontId="21" fillId="0" borderId="18" xfId="6" applyFont="1" applyBorder="1" applyAlignment="1">
      <alignment vertical="center" wrapText="1"/>
    </xf>
    <xf numFmtId="0" fontId="21" fillId="0" borderId="18" xfId="5" applyFont="1" applyBorder="1" applyAlignment="1">
      <alignment vertical="center" wrapText="1"/>
    </xf>
    <xf numFmtId="0" fontId="21" fillId="0" borderId="19" xfId="5" applyFont="1" applyBorder="1" applyAlignment="1">
      <alignment vertical="center" wrapText="1"/>
    </xf>
    <xf numFmtId="0" fontId="20" fillId="0" borderId="13" xfId="5" applyFont="1" applyBorder="1" applyAlignment="1">
      <alignment horizontal="center" vertical="center" wrapText="1"/>
    </xf>
    <xf numFmtId="0" fontId="20" fillId="0" borderId="20" xfId="5" applyFont="1" applyBorder="1" applyAlignment="1">
      <alignment horizontal="center" vertical="center" wrapText="1"/>
    </xf>
    <xf numFmtId="44" fontId="20" fillId="0" borderId="20" xfId="6" applyFont="1" applyBorder="1" applyAlignment="1">
      <alignment horizontal="center" vertical="center" wrapText="1"/>
    </xf>
    <xf numFmtId="0" fontId="23" fillId="5" borderId="5" xfId="7" applyFont="1" applyFill="1" applyBorder="1" applyAlignment="1">
      <alignment horizontal="center" vertical="center" wrapText="1"/>
    </xf>
    <xf numFmtId="0" fontId="23" fillId="5" borderId="6" xfId="7" applyFont="1" applyFill="1" applyBorder="1" applyAlignment="1">
      <alignment horizontal="center" vertical="center" wrapText="1"/>
    </xf>
    <xf numFmtId="0" fontId="1" fillId="5" borderId="9" xfId="5" applyFill="1" applyBorder="1" applyAlignment="1">
      <alignment horizontal="center" vertical="center" wrapText="1"/>
    </xf>
    <xf numFmtId="166" fontId="27" fillId="5" borderId="9" xfId="5" applyNumberFormat="1" applyFont="1" applyFill="1" applyBorder="1" applyAlignment="1">
      <alignment horizontal="center" vertical="center" wrapText="1"/>
    </xf>
    <xf numFmtId="166" fontId="27" fillId="5" borderId="10" xfId="5" applyNumberFormat="1" applyFont="1" applyFill="1" applyBorder="1" applyAlignment="1">
      <alignment horizontal="center" vertical="center" wrapText="1"/>
    </xf>
    <xf numFmtId="0" fontId="23" fillId="5" borderId="9" xfId="7" applyFont="1" applyFill="1" applyBorder="1" applyAlignment="1">
      <alignment horizontal="center" vertical="center" wrapText="1"/>
    </xf>
    <xf numFmtId="167" fontId="27" fillId="5" borderId="9" xfId="5" applyNumberFormat="1" applyFont="1" applyFill="1" applyBorder="1" applyAlignment="1">
      <alignment vertical="center" wrapText="1"/>
    </xf>
    <xf numFmtId="168" fontId="20" fillId="5" borderId="9" xfId="5" applyNumberFormat="1" applyFont="1" applyFill="1" applyBorder="1" applyAlignment="1">
      <alignment horizontal="center" vertical="center" wrapText="1"/>
    </xf>
    <xf numFmtId="0" fontId="23" fillId="6" borderId="9" xfId="7" applyFont="1" applyFill="1" applyBorder="1" applyAlignment="1">
      <alignment horizontal="center" vertical="center" wrapText="1"/>
    </xf>
    <xf numFmtId="0" fontId="23" fillId="6" borderId="10" xfId="7" applyFont="1" applyFill="1" applyBorder="1" applyAlignment="1">
      <alignment horizontal="center" vertical="center" wrapText="1"/>
    </xf>
    <xf numFmtId="44" fontId="0" fillId="0" borderId="0" xfId="6" applyFont="1" applyAlignment="1">
      <alignment horizontal="center" vertical="center" wrapText="1"/>
    </xf>
    <xf numFmtId="166" fontId="27" fillId="6" borderId="9" xfId="5" applyNumberFormat="1" applyFont="1" applyFill="1" applyBorder="1" applyAlignment="1">
      <alignment horizontal="center" vertical="center" wrapText="1"/>
    </xf>
    <xf numFmtId="166" fontId="27" fillId="6" borderId="10" xfId="5" applyNumberFormat="1" applyFont="1" applyFill="1" applyBorder="1" applyAlignment="1">
      <alignment horizontal="center" vertical="center" wrapText="1"/>
    </xf>
    <xf numFmtId="0" fontId="20" fillId="5" borderId="9" xfId="5" applyFont="1" applyFill="1" applyBorder="1" applyAlignment="1">
      <alignment horizontal="center" vertical="center" wrapText="1"/>
    </xf>
    <xf numFmtId="0" fontId="1" fillId="5" borderId="10" xfId="5" applyFill="1" applyBorder="1" applyAlignment="1">
      <alignment horizontal="center" vertical="center" wrapText="1"/>
    </xf>
    <xf numFmtId="0" fontId="1" fillId="6" borderId="9" xfId="5" applyFill="1" applyBorder="1" applyAlignment="1">
      <alignment horizontal="center" vertical="center" wrapText="1"/>
    </xf>
    <xf numFmtId="0" fontId="20" fillId="6" borderId="9" xfId="5" applyFont="1" applyFill="1" applyBorder="1" applyAlignment="1">
      <alignment horizontal="center" vertical="center" wrapText="1"/>
    </xf>
    <xf numFmtId="0" fontId="20" fillId="6" borderId="10" xfId="5" applyFont="1" applyFill="1" applyBorder="1" applyAlignment="1">
      <alignment horizontal="center" vertical="center" wrapText="1"/>
    </xf>
    <xf numFmtId="3" fontId="1" fillId="6" borderId="9" xfId="5" applyNumberFormat="1" applyFill="1" applyBorder="1" applyAlignment="1">
      <alignment horizontal="center" vertical="center" wrapText="1"/>
    </xf>
    <xf numFmtId="6" fontId="1" fillId="6" borderId="9" xfId="5" applyNumberFormat="1" applyFill="1" applyBorder="1" applyAlignment="1">
      <alignment horizontal="center" vertical="center" wrapText="1"/>
    </xf>
    <xf numFmtId="168" fontId="20" fillId="6" borderId="9" xfId="5" applyNumberFormat="1" applyFont="1" applyFill="1" applyBorder="1" applyAlignment="1">
      <alignment horizontal="center" vertical="center" wrapText="1"/>
    </xf>
    <xf numFmtId="0" fontId="20" fillId="5" borderId="10" xfId="5" applyFont="1" applyFill="1" applyBorder="1" applyAlignment="1">
      <alignment horizontal="center" vertical="center" wrapText="1"/>
    </xf>
    <xf numFmtId="44" fontId="0" fillId="5" borderId="9" xfId="6" applyFont="1" applyFill="1" applyBorder="1" applyAlignment="1">
      <alignment horizontal="center" vertical="center" wrapText="1"/>
    </xf>
    <xf numFmtId="44" fontId="0" fillId="6" borderId="9" xfId="6" applyFont="1" applyFill="1" applyBorder="1" applyAlignment="1">
      <alignment horizontal="center" vertical="center" wrapText="1"/>
    </xf>
    <xf numFmtId="44" fontId="0" fillId="5" borderId="10" xfId="6" applyFont="1" applyFill="1" applyBorder="1" applyAlignment="1">
      <alignment horizontal="center" vertical="center" wrapText="1"/>
    </xf>
    <xf numFmtId="4" fontId="28" fillId="7" borderId="9" xfId="8" applyNumberFormat="1" applyFont="1" applyFill="1" applyBorder="1" applyAlignment="1">
      <alignment horizontal="left" vertical="center" wrapText="1"/>
    </xf>
    <xf numFmtId="170" fontId="29" fillId="7" borderId="9" xfId="8" applyNumberFormat="1" applyFont="1" applyFill="1" applyBorder="1" applyAlignment="1">
      <alignment horizontal="right" vertical="center" wrapText="1"/>
    </xf>
    <xf numFmtId="171" fontId="29" fillId="6" borderId="9" xfId="8" applyNumberFormat="1" applyFont="1" applyFill="1" applyBorder="1" applyAlignment="1">
      <alignment vertical="center" wrapText="1"/>
    </xf>
    <xf numFmtId="170" fontId="29" fillId="6" borderId="9" xfId="8" applyNumberFormat="1" applyFont="1" applyFill="1" applyBorder="1" applyAlignment="1">
      <alignment horizontal="right" vertical="center" wrapText="1"/>
    </xf>
    <xf numFmtId="168" fontId="20" fillId="6" borderId="13" xfId="5" applyNumberFormat="1" applyFont="1" applyFill="1" applyBorder="1" applyAlignment="1">
      <alignment horizontal="center" vertical="center" wrapText="1"/>
    </xf>
    <xf numFmtId="4" fontId="1" fillId="6" borderId="9" xfId="5" applyNumberFormat="1" applyFill="1" applyBorder="1" applyAlignment="1">
      <alignment horizontal="center" vertical="center" wrapText="1"/>
    </xf>
    <xf numFmtId="3" fontId="1" fillId="5" borderId="9" xfId="5" applyNumberFormat="1" applyFill="1" applyBorder="1" applyAlignment="1">
      <alignment horizontal="center" vertical="center" wrapText="1"/>
    </xf>
    <xf numFmtId="0" fontId="1" fillId="6" borderId="10" xfId="5" applyFill="1" applyBorder="1" applyAlignment="1">
      <alignment horizontal="center" vertical="center" wrapText="1"/>
    </xf>
    <xf numFmtId="0" fontId="30" fillId="5" borderId="9" xfId="5" applyFont="1" applyFill="1" applyBorder="1" applyAlignment="1">
      <alignment horizontal="center" vertical="center" wrapText="1"/>
    </xf>
    <xf numFmtId="0" fontId="30" fillId="5" borderId="10" xfId="5" applyFont="1" applyFill="1" applyBorder="1" applyAlignment="1">
      <alignment horizontal="center" vertical="center" wrapText="1"/>
    </xf>
    <xf numFmtId="4" fontId="1" fillId="5" borderId="9" xfId="5" applyNumberFormat="1" applyFill="1" applyBorder="1" applyAlignment="1">
      <alignment horizontal="center" vertical="center" wrapText="1"/>
    </xf>
    <xf numFmtId="168" fontId="20" fillId="5" borderId="13" xfId="5" applyNumberFormat="1" applyFont="1" applyFill="1" applyBorder="1" applyAlignment="1">
      <alignment horizontal="center" vertical="center" wrapText="1"/>
    </xf>
    <xf numFmtId="0" fontId="31" fillId="6" borderId="9" xfId="5" applyFont="1" applyFill="1" applyBorder="1" applyAlignment="1">
      <alignment horizontal="center" vertical="center" wrapText="1"/>
    </xf>
    <xf numFmtId="0" fontId="1" fillId="5" borderId="28" xfId="5" applyFill="1" applyBorder="1" applyAlignment="1">
      <alignment horizontal="center" vertical="center" wrapText="1"/>
    </xf>
    <xf numFmtId="0" fontId="1" fillId="5" borderId="2" xfId="5" applyFill="1" applyBorder="1" applyAlignment="1">
      <alignment horizontal="center" vertical="center" wrapText="1"/>
    </xf>
    <xf numFmtId="44" fontId="20" fillId="5" borderId="9" xfId="5" applyNumberFormat="1" applyFont="1" applyFill="1" applyBorder="1" applyAlignment="1">
      <alignment horizontal="center" vertical="center" wrapText="1"/>
    </xf>
    <xf numFmtId="0" fontId="1" fillId="6" borderId="9" xfId="5" applyFill="1" applyBorder="1" applyAlignment="1">
      <alignment horizontal="center" vertical="center" wrapText="1"/>
    </xf>
    <xf numFmtId="44" fontId="0" fillId="6" borderId="9" xfId="6" applyFont="1" applyFill="1" applyBorder="1" applyAlignment="1">
      <alignment horizontal="center" vertical="center" wrapText="1"/>
    </xf>
    <xf numFmtId="0" fontId="1" fillId="5" borderId="9" xfId="5" applyFill="1" applyBorder="1" applyAlignment="1">
      <alignment horizontal="center" vertical="center" wrapText="1"/>
    </xf>
    <xf numFmtId="0" fontId="1" fillId="5" borderId="13" xfId="5" applyFill="1" applyBorder="1" applyAlignment="1">
      <alignment horizontal="center" vertical="center" wrapText="1"/>
    </xf>
    <xf numFmtId="0" fontId="1" fillId="5" borderId="8" xfId="5" applyFill="1" applyBorder="1" applyAlignment="1">
      <alignment horizontal="center" vertical="center" wrapText="1"/>
    </xf>
    <xf numFmtId="44" fontId="0" fillId="5" borderId="13" xfId="6" applyFont="1" applyFill="1" applyBorder="1" applyAlignment="1">
      <alignment horizontal="center" vertical="center" wrapText="1"/>
    </xf>
    <xf numFmtId="44" fontId="0" fillId="5" borderId="8" xfId="6" applyFont="1" applyFill="1" applyBorder="1" applyAlignment="1">
      <alignment horizontal="center" vertical="center" wrapText="1"/>
    </xf>
    <xf numFmtId="44" fontId="0" fillId="5" borderId="9" xfId="6" applyFont="1" applyFill="1" applyBorder="1" applyAlignment="1">
      <alignment horizontal="center" vertical="center" wrapText="1"/>
    </xf>
    <xf numFmtId="0" fontId="1" fillId="6" borderId="13" xfId="5" applyFill="1" applyBorder="1" applyAlignment="1">
      <alignment horizontal="center" vertical="center" wrapText="1"/>
    </xf>
    <xf numFmtId="0" fontId="1" fillId="6" borderId="8" xfId="5" applyFill="1" applyBorder="1" applyAlignment="1">
      <alignment horizontal="center" vertical="center" wrapText="1"/>
    </xf>
    <xf numFmtId="44" fontId="0" fillId="6" borderId="13" xfId="6" applyFont="1" applyFill="1" applyBorder="1" applyAlignment="1">
      <alignment horizontal="center" vertical="center" wrapText="1"/>
    </xf>
    <xf numFmtId="44" fontId="0" fillId="6" borderId="8" xfId="6" applyFont="1" applyFill="1" applyBorder="1" applyAlignment="1">
      <alignment horizontal="center" vertical="center" wrapText="1"/>
    </xf>
    <xf numFmtId="0" fontId="1" fillId="5" borderId="20" xfId="5" applyFill="1" applyBorder="1" applyAlignment="1">
      <alignment horizontal="center" vertical="center" wrapText="1"/>
    </xf>
    <xf numFmtId="44" fontId="0" fillId="5" borderId="20" xfId="6" applyFont="1" applyFill="1" applyBorder="1" applyAlignment="1">
      <alignment horizontal="center" vertical="center" wrapText="1"/>
    </xf>
    <xf numFmtId="44" fontId="0" fillId="5" borderId="14" xfId="6" applyFont="1" applyFill="1" applyBorder="1" applyAlignment="1">
      <alignment horizontal="center" vertical="center" wrapText="1"/>
    </xf>
    <xf numFmtId="44" fontId="0" fillId="5" borderId="25" xfId="6" applyFont="1" applyFill="1" applyBorder="1" applyAlignment="1">
      <alignment horizontal="center" vertical="center" wrapText="1"/>
    </xf>
    <xf numFmtId="0" fontId="1" fillId="5" borderId="12" xfId="5" applyFill="1" applyBorder="1" applyAlignment="1">
      <alignment horizontal="center" vertical="center" wrapText="1"/>
    </xf>
    <xf numFmtId="0" fontId="1" fillId="5" borderId="27" xfId="5" applyFill="1" applyBorder="1" applyAlignment="1">
      <alignment horizontal="center" vertical="center" wrapText="1"/>
    </xf>
    <xf numFmtId="3" fontId="1" fillId="5" borderId="13" xfId="5" applyNumberFormat="1" applyFill="1" applyBorder="1" applyAlignment="1">
      <alignment horizontal="center" vertical="center" wrapText="1"/>
    </xf>
    <xf numFmtId="3" fontId="1" fillId="5" borderId="20" xfId="5" applyNumberFormat="1" applyFill="1" applyBorder="1" applyAlignment="1">
      <alignment horizontal="center" vertical="center" wrapText="1"/>
    </xf>
    <xf numFmtId="3" fontId="1" fillId="5" borderId="8" xfId="5" applyNumberFormat="1" applyFill="1" applyBorder="1" applyAlignment="1">
      <alignment horizontal="center" vertical="center" wrapText="1"/>
    </xf>
    <xf numFmtId="3" fontId="1" fillId="5" borderId="14" xfId="5" applyNumberFormat="1" applyFill="1" applyBorder="1" applyAlignment="1">
      <alignment horizontal="center" vertical="center" wrapText="1"/>
    </xf>
    <xf numFmtId="3" fontId="1" fillId="5" borderId="25" xfId="5" applyNumberFormat="1" applyFill="1" applyBorder="1" applyAlignment="1">
      <alignment horizontal="center" vertical="center" wrapText="1"/>
    </xf>
    <xf numFmtId="3" fontId="1" fillId="5" borderId="26" xfId="5" applyNumberFormat="1" applyFill="1" applyBorder="1" applyAlignment="1">
      <alignment horizontal="center" vertical="center" wrapText="1"/>
    </xf>
    <xf numFmtId="0" fontId="1" fillId="6" borderId="7" xfId="5" applyFill="1" applyBorder="1" applyAlignment="1">
      <alignment horizontal="center" vertical="center" wrapText="1"/>
    </xf>
    <xf numFmtId="44" fontId="0" fillId="6" borderId="10" xfId="6" applyFont="1" applyFill="1" applyBorder="1" applyAlignment="1">
      <alignment horizontal="center" vertical="center" wrapText="1"/>
    </xf>
    <xf numFmtId="0" fontId="1" fillId="5" borderId="24" xfId="5" applyFill="1" applyBorder="1" applyAlignment="1">
      <alignment horizontal="center" vertical="center" wrapText="1"/>
    </xf>
    <xf numFmtId="0" fontId="1" fillId="6" borderId="12" xfId="5" applyFill="1" applyBorder="1" applyAlignment="1">
      <alignment horizontal="center" vertical="center" wrapText="1"/>
    </xf>
    <xf numFmtId="0" fontId="1" fillId="6" borderId="27" xfId="5" applyFill="1" applyBorder="1" applyAlignment="1">
      <alignment horizontal="center" vertical="center" wrapText="1"/>
    </xf>
    <xf numFmtId="0" fontId="1" fillId="6" borderId="24" xfId="5" applyFill="1" applyBorder="1" applyAlignment="1">
      <alignment horizontal="center" vertical="center" wrapText="1"/>
    </xf>
    <xf numFmtId="0" fontId="1" fillId="6" borderId="20" xfId="5" applyFill="1" applyBorder="1" applyAlignment="1">
      <alignment horizontal="center" vertical="center" wrapText="1"/>
    </xf>
    <xf numFmtId="44" fontId="0" fillId="6" borderId="20" xfId="6" applyFont="1" applyFill="1" applyBorder="1" applyAlignment="1">
      <alignment horizontal="center" vertical="center" wrapText="1"/>
    </xf>
    <xf numFmtId="170" fontId="29" fillId="7" borderId="9" xfId="8" applyNumberFormat="1" applyFont="1" applyFill="1" applyBorder="1" applyAlignment="1">
      <alignment horizontal="center" vertical="center" wrapText="1"/>
    </xf>
    <xf numFmtId="170" fontId="29" fillId="7" borderId="13" xfId="8" applyNumberFormat="1" applyFont="1" applyFill="1" applyBorder="1" applyAlignment="1">
      <alignment horizontal="center" vertical="center" wrapText="1"/>
    </xf>
    <xf numFmtId="170" fontId="29" fillId="7" borderId="10" xfId="8" applyNumberFormat="1" applyFont="1" applyFill="1" applyBorder="1" applyAlignment="1">
      <alignment horizontal="center" vertical="center" wrapText="1"/>
    </xf>
    <xf numFmtId="170" fontId="29" fillId="7" borderId="14" xfId="8" applyNumberFormat="1" applyFont="1" applyFill="1" applyBorder="1" applyAlignment="1">
      <alignment horizontal="center" vertical="center" wrapText="1"/>
    </xf>
    <xf numFmtId="44" fontId="0" fillId="6" borderId="14" xfId="6" applyFont="1" applyFill="1" applyBorder="1" applyAlignment="1">
      <alignment horizontal="center" vertical="center" wrapText="1"/>
    </xf>
    <xf numFmtId="44" fontId="0" fillId="6" borderId="25" xfId="6" applyFont="1" applyFill="1" applyBorder="1" applyAlignment="1">
      <alignment horizontal="center" vertical="center" wrapText="1"/>
    </xf>
    <xf numFmtId="44" fontId="0" fillId="6" borderId="26" xfId="6" applyFont="1" applyFill="1" applyBorder="1" applyAlignment="1">
      <alignment horizontal="center" vertical="center" wrapText="1"/>
    </xf>
    <xf numFmtId="44" fontId="0" fillId="5" borderId="26" xfId="6" applyFont="1" applyFill="1" applyBorder="1" applyAlignment="1">
      <alignment horizontal="center" vertical="center" wrapText="1"/>
    </xf>
    <xf numFmtId="166" fontId="27" fillId="6" borderId="9" xfId="5" applyNumberFormat="1" applyFont="1" applyFill="1" applyBorder="1" applyAlignment="1">
      <alignment horizontal="center" vertical="center" wrapText="1"/>
    </xf>
    <xf numFmtId="166" fontId="27" fillId="6" borderId="10" xfId="5" applyNumberFormat="1" applyFont="1" applyFill="1" applyBorder="1" applyAlignment="1">
      <alignment horizontal="center" vertical="center" wrapText="1"/>
    </xf>
    <xf numFmtId="0" fontId="1" fillId="5" borderId="7" xfId="5" applyFill="1" applyBorder="1" applyAlignment="1">
      <alignment horizontal="center" vertical="center" wrapText="1"/>
    </xf>
    <xf numFmtId="169" fontId="1" fillId="5" borderId="13" xfId="5" applyNumberFormat="1" applyFill="1" applyBorder="1" applyAlignment="1">
      <alignment horizontal="center" vertical="center"/>
    </xf>
    <xf numFmtId="169" fontId="1" fillId="5" borderId="8" xfId="5" applyNumberFormat="1" applyFill="1" applyBorder="1" applyAlignment="1">
      <alignment horizontal="center" vertical="center"/>
    </xf>
    <xf numFmtId="166" fontId="27" fillId="5" borderId="10" xfId="5" applyNumberFormat="1" applyFont="1" applyFill="1" applyBorder="1" applyAlignment="1">
      <alignment horizontal="center" vertical="center" wrapText="1"/>
    </xf>
    <xf numFmtId="44" fontId="26" fillId="0" borderId="21" xfId="6" applyFont="1" applyFill="1" applyBorder="1" applyAlignment="1">
      <alignment horizontal="center" vertical="center" wrapText="1"/>
    </xf>
    <xf numFmtId="44" fontId="26" fillId="0" borderId="22" xfId="6" applyFont="1" applyFill="1" applyBorder="1" applyAlignment="1">
      <alignment horizontal="center" vertical="center" wrapText="1"/>
    </xf>
    <xf numFmtId="44" fontId="26" fillId="0" borderId="23" xfId="6" applyFont="1" applyFill="1" applyBorder="1" applyAlignment="1">
      <alignment horizontal="center" vertical="center" wrapText="1"/>
    </xf>
    <xf numFmtId="0" fontId="1" fillId="5" borderId="3" xfId="5" applyFill="1" applyBorder="1" applyAlignment="1">
      <alignment horizontal="center" vertical="center"/>
    </xf>
    <xf numFmtId="0" fontId="1" fillId="5" borderId="7" xfId="5" applyFill="1" applyBorder="1" applyAlignment="1">
      <alignment horizontal="center" vertical="center"/>
    </xf>
    <xf numFmtId="0" fontId="1" fillId="5" borderId="5" xfId="5" applyFill="1" applyBorder="1" applyAlignment="1">
      <alignment horizontal="center" vertical="center"/>
    </xf>
    <xf numFmtId="0" fontId="1" fillId="5" borderId="9" xfId="5" applyFill="1" applyBorder="1" applyAlignment="1">
      <alignment horizontal="center" vertical="center"/>
    </xf>
    <xf numFmtId="0" fontId="1" fillId="5" borderId="4" xfId="5" applyFill="1" applyBorder="1" applyAlignment="1">
      <alignment horizontal="center" vertical="center" wrapText="1"/>
    </xf>
    <xf numFmtId="0" fontId="1" fillId="5" borderId="5" xfId="5" applyFill="1" applyBorder="1" applyAlignment="1">
      <alignment horizontal="center" vertical="center" wrapText="1"/>
    </xf>
    <xf numFmtId="44" fontId="0" fillId="5" borderId="4" xfId="6" applyFont="1" applyFill="1" applyBorder="1" applyAlignment="1">
      <alignment horizontal="center" vertical="center" wrapText="1"/>
    </xf>
    <xf numFmtId="166" fontId="27" fillId="5" borderId="9" xfId="5" applyNumberFormat="1" applyFont="1" applyFill="1" applyBorder="1" applyAlignment="1">
      <alignment horizontal="center" vertical="center" wrapText="1"/>
    </xf>
    <xf numFmtId="0" fontId="21" fillId="0" borderId="2" xfId="5" applyFont="1" applyBorder="1" applyAlignment="1">
      <alignment horizontal="center" vertical="center" wrapText="1"/>
    </xf>
    <xf numFmtId="0" fontId="21" fillId="0" borderId="3" xfId="5" applyFont="1" applyBorder="1" applyAlignment="1">
      <alignment horizontal="center" vertical="center" wrapText="1"/>
    </xf>
    <xf numFmtId="0" fontId="21" fillId="0" borderId="7" xfId="5" applyFont="1" applyBorder="1" applyAlignment="1">
      <alignment horizontal="center" vertical="center" wrapText="1"/>
    </xf>
    <xf numFmtId="0" fontId="21" fillId="0" borderId="4" xfId="5" applyFont="1" applyBorder="1" applyAlignment="1">
      <alignment horizontal="center" vertical="center" wrapText="1"/>
    </xf>
    <xf numFmtId="0" fontId="21" fillId="0" borderId="8" xfId="5" applyFont="1" applyBorder="1" applyAlignment="1">
      <alignment horizontal="center" vertical="center" wrapText="1"/>
    </xf>
    <xf numFmtId="0" fontId="21" fillId="0" borderId="5" xfId="5" applyFont="1" applyBorder="1" applyAlignment="1">
      <alignment horizontal="center" vertical="center" wrapText="1"/>
    </xf>
    <xf numFmtId="0" fontId="21" fillId="0" borderId="9" xfId="5" applyFont="1" applyBorder="1" applyAlignment="1">
      <alignment horizontal="center" vertical="center" wrapText="1"/>
    </xf>
    <xf numFmtId="0" fontId="21" fillId="0" borderId="6" xfId="5" applyFont="1" applyBorder="1" applyAlignment="1">
      <alignment horizontal="center" vertical="center" wrapText="1"/>
    </xf>
    <xf numFmtId="0" fontId="12" fillId="0" borderId="0" xfId="0" applyFont="1" applyAlignment="1">
      <alignment horizontal="left" vertical="center" wrapText="1"/>
    </xf>
    <xf numFmtId="0" fontId="4" fillId="0" borderId="0" xfId="0" applyFont="1"/>
    <xf numFmtId="0" fontId="5" fillId="0" borderId="0" xfId="0" applyFont="1"/>
    <xf numFmtId="0" fontId="6" fillId="0" borderId="0" xfId="0" applyFont="1" applyAlignment="1">
      <alignment horizontal="left" vertical="center" wrapText="1"/>
    </xf>
    <xf numFmtId="0" fontId="11" fillId="0" borderId="0" xfId="0" applyFont="1" applyAlignment="1">
      <alignment horizontal="left" vertical="center" wrapText="1"/>
    </xf>
    <xf numFmtId="0" fontId="13" fillId="0" borderId="0" xfId="0" applyFont="1"/>
  </cellXfs>
  <cellStyles count="9">
    <cellStyle name="Moneda 2" xfId="6" xr:uid="{47336730-3DFF-4A7D-80A3-FC266DC40767}"/>
    <cellStyle name="Moneda 3" xfId="1" xr:uid="{00000000-0005-0000-0000-000006000000}"/>
    <cellStyle name="Normal" xfId="0" builtinId="0"/>
    <cellStyle name="Normal 2" xfId="5" xr:uid="{7DCF156C-3527-4CB4-87C9-C6CD19FA0C4F}"/>
    <cellStyle name="Normal 2 2" xfId="2" xr:uid="{00000000-0005-0000-0000-000007000000}"/>
    <cellStyle name="Normal 2 2 2" xfId="7" xr:uid="{0ECE2FBB-041C-4884-BABB-0CCD441DDBC3}"/>
    <cellStyle name="Normal 2 3" xfId="3" xr:uid="{00000000-0005-0000-0000-000008000000}"/>
    <cellStyle name="Normal 2 3 2" xfId="8" xr:uid="{2380782B-25A4-4B92-BADE-0EAEFB43BBF8}"/>
    <cellStyle name="Normal 3 11 2" xfId="4" xr:uid="{00000000-0005-0000-0000-000009000000}"/>
  </cellStyles>
  <dxfs count="1">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B8B8B"/>
      <rgbColor rgb="FF8EA9DB"/>
      <rgbColor rgb="FF993366"/>
      <rgbColor rgb="FFFFFFCC"/>
      <rgbColor rgb="FFDCE6F1"/>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1F3864"/>
      <rgbColor rgb="FF339966"/>
      <rgbColor rgb="FF0061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rot="0"/>
          <a:lstStyle/>
          <a:p>
            <a:pPr>
              <a:defRPr sz="1800" b="1" strike="noStrike" spc="-1">
                <a:solidFill>
                  <a:srgbClr val="000000"/>
                </a:solidFill>
                <a:latin typeface="Aptos Narrow"/>
              </a:defRPr>
            </a:pPr>
            <a:r>
              <a:rPr lang="es-CO" sz="1800" b="1" strike="noStrike" spc="-1">
                <a:solidFill>
                  <a:srgbClr val="000000"/>
                </a:solidFill>
                <a:latin typeface="Aptos Narrow"/>
              </a:rPr>
              <a:t>Valor Soacha frente al rango de mercado por rubro</a:t>
            </a:r>
          </a:p>
        </c:rich>
      </c:tx>
      <c:overlay val="0"/>
      <c:spPr>
        <a:noFill/>
        <a:ln w="0">
          <a:noFill/>
        </a:ln>
      </c:spPr>
    </c:title>
    <c:autoTitleDeleted val="0"/>
    <c:plotArea>
      <c:layout/>
      <c:barChart>
        <c:barDir val="col"/>
        <c:grouping val="clustered"/>
        <c:varyColors val="0"/>
        <c:ser>
          <c:idx val="0"/>
          <c:order val="0"/>
          <c:tx>
            <c:strRef>
              <c:f>'Estudio del Sector - Soacha'!$C$21</c:f>
              <c:strCache>
                <c:ptCount val="1"/>
                <c:pt idx="0">
                  <c:v>Minimo de mercado</c:v>
                </c:pt>
              </c:strCache>
            </c:strRef>
          </c:tx>
          <c:spPr>
            <a:solidFill>
              <a:srgbClr val="BFBFBF"/>
            </a:solidFill>
            <a:ln w="0">
              <a:noFill/>
            </a:ln>
          </c:spPr>
          <c:invertIfNegative val="0"/>
          <c:dLbls>
            <c:spPr>
              <a:noFill/>
              <a:ln>
                <a:noFill/>
              </a:ln>
              <a:effectLst/>
            </c:spPr>
            <c:txPr>
              <a:bodyPr wrap="none"/>
              <a:lstStyle/>
              <a:p>
                <a:pPr>
                  <a:defRPr sz="1000" b="0" strike="noStrike" spc="-1">
                    <a:latin typeface="Arial"/>
                  </a:defRPr>
                </a:pPr>
                <a:endParaRPr lang="es-CO"/>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'Estudio del Sector - Soacha'!$B$22:$B$26</c:f>
              <c:strCache>
                <c:ptCount val="5"/>
                <c:pt idx="0">
                  <c:v>Comision de topografia</c:v>
                </c:pt>
                <c:pt idx="1">
                  <c:v>Ensayos de laboratorio</c:v>
                </c:pt>
                <c:pt idx="2">
                  <c:v>Gastos de oficina</c:v>
                </c:pt>
                <c:pt idx="3">
                  <c:v>Alquiler de portatil / equipo de computo</c:v>
                </c:pt>
                <c:pt idx="4">
                  <c:v>Transporte</c:v>
                </c:pt>
              </c:strCache>
            </c:strRef>
          </c:cat>
          <c:val>
            <c:numRef>
              <c:f>'Estudio del Sector - Soacha'!$C$22:$C$26</c:f>
              <c:numCache>
                <c:formatCode>"$ "#,##0.00;[Red]"-$ "#,##0.00</c:formatCode>
                <c:ptCount val="5"/>
                <c:pt idx="0">
                  <c:v>4700000</c:v>
                </c:pt>
                <c:pt idx="1">
                  <c:v>289880.67</c:v>
                </c:pt>
                <c:pt idx="2">
                  <c:v>16771</c:v>
                </c:pt>
                <c:pt idx="3">
                  <c:v>104889</c:v>
                </c:pt>
                <c:pt idx="4">
                  <c:v>339300</c:v>
                </c:pt>
              </c:numCache>
            </c:numRef>
          </c:val>
          <c:extLst>
            <c:ext xmlns:c16="http://schemas.microsoft.com/office/drawing/2014/chart" uri="{C3380CC4-5D6E-409C-BE32-E72D297353CC}">
              <c16:uniqueId val="{00000000-4B9A-42FF-86A7-FD06E921942E}"/>
            </c:ext>
          </c:extLst>
        </c:ser>
        <c:ser>
          <c:idx val="1"/>
          <c:order val="1"/>
          <c:tx>
            <c:strRef>
              <c:f>'Estudio del Sector - Soacha'!$D$21</c:f>
              <c:strCache>
                <c:ptCount val="1"/>
                <c:pt idx="0">
                  <c:v>Valor Soacha</c:v>
                </c:pt>
              </c:strCache>
            </c:strRef>
          </c:tx>
          <c:spPr>
            <a:solidFill>
              <a:srgbClr val="1F3864"/>
            </a:solidFill>
            <a:ln w="0">
              <a:noFill/>
            </a:ln>
          </c:spPr>
          <c:invertIfNegative val="0"/>
          <c:dLbls>
            <c:spPr>
              <a:noFill/>
              <a:ln>
                <a:noFill/>
              </a:ln>
              <a:effectLst/>
            </c:spPr>
            <c:txPr>
              <a:bodyPr wrap="none"/>
              <a:lstStyle/>
              <a:p>
                <a:pPr>
                  <a:defRPr sz="1000" b="0" strike="noStrike" spc="-1">
                    <a:latin typeface="Arial"/>
                  </a:defRPr>
                </a:pPr>
                <a:endParaRPr lang="es-CO"/>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'Estudio del Sector - Soacha'!$B$22:$B$26</c:f>
              <c:strCache>
                <c:ptCount val="5"/>
                <c:pt idx="0">
                  <c:v>Comision de topografia</c:v>
                </c:pt>
                <c:pt idx="1">
                  <c:v>Ensayos de laboratorio</c:v>
                </c:pt>
                <c:pt idx="2">
                  <c:v>Gastos de oficina</c:v>
                </c:pt>
                <c:pt idx="3">
                  <c:v>Alquiler de portatil / equipo de computo</c:v>
                </c:pt>
                <c:pt idx="4">
                  <c:v>Transporte</c:v>
                </c:pt>
              </c:strCache>
            </c:strRef>
          </c:cat>
          <c:val>
            <c:numRef>
              <c:f>'Estudio del Sector - Soacha'!$D$22:$D$26</c:f>
              <c:numCache>
                <c:formatCode>"$ "#,##0.00;[Red]"-$ "#,##0.00</c:formatCode>
                <c:ptCount val="5"/>
                <c:pt idx="0">
                  <c:v>9104725</c:v>
                </c:pt>
                <c:pt idx="1">
                  <c:v>1953978</c:v>
                </c:pt>
                <c:pt idx="2">
                  <c:v>470000</c:v>
                </c:pt>
                <c:pt idx="3">
                  <c:v>150941.87</c:v>
                </c:pt>
                <c:pt idx="4">
                  <c:v>3465868.38</c:v>
                </c:pt>
              </c:numCache>
            </c:numRef>
          </c:val>
          <c:extLst>
            <c:ext xmlns:c16="http://schemas.microsoft.com/office/drawing/2014/chart" uri="{C3380CC4-5D6E-409C-BE32-E72D297353CC}">
              <c16:uniqueId val="{00000001-4B9A-42FF-86A7-FD06E921942E}"/>
            </c:ext>
          </c:extLst>
        </c:ser>
        <c:ser>
          <c:idx val="2"/>
          <c:order val="2"/>
          <c:tx>
            <c:strRef>
              <c:f>'Estudio del Sector - Soacha'!$E$21</c:f>
              <c:strCache>
                <c:ptCount val="1"/>
                <c:pt idx="0">
                  <c:v>Maximo de mercado</c:v>
                </c:pt>
              </c:strCache>
            </c:strRef>
          </c:tx>
          <c:spPr>
            <a:solidFill>
              <a:srgbClr val="8EA9DB"/>
            </a:solidFill>
            <a:ln w="0">
              <a:noFill/>
            </a:ln>
          </c:spPr>
          <c:invertIfNegative val="0"/>
          <c:dLbls>
            <c:spPr>
              <a:noFill/>
              <a:ln>
                <a:noFill/>
              </a:ln>
              <a:effectLst/>
            </c:spPr>
            <c:txPr>
              <a:bodyPr wrap="none"/>
              <a:lstStyle/>
              <a:p>
                <a:pPr>
                  <a:defRPr sz="1000" b="0" strike="noStrike" spc="-1">
                    <a:latin typeface="Arial"/>
                  </a:defRPr>
                </a:pPr>
                <a:endParaRPr lang="es-CO"/>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'Estudio del Sector - Soacha'!$B$22:$B$26</c:f>
              <c:strCache>
                <c:ptCount val="5"/>
                <c:pt idx="0">
                  <c:v>Comision de topografia</c:v>
                </c:pt>
                <c:pt idx="1">
                  <c:v>Ensayos de laboratorio</c:v>
                </c:pt>
                <c:pt idx="2">
                  <c:v>Gastos de oficina</c:v>
                </c:pt>
                <c:pt idx="3">
                  <c:v>Alquiler de portatil / equipo de computo</c:v>
                </c:pt>
                <c:pt idx="4">
                  <c:v>Transporte</c:v>
                </c:pt>
              </c:strCache>
            </c:strRef>
          </c:cat>
          <c:val>
            <c:numRef>
              <c:f>'Estudio del Sector - Soacha'!$E$22:$E$26</c:f>
              <c:numCache>
                <c:formatCode>"$ "#,##0.00;[Red]"-$ "#,##0.00</c:formatCode>
                <c:ptCount val="5"/>
                <c:pt idx="0">
                  <c:v>15000000</c:v>
                </c:pt>
                <c:pt idx="1">
                  <c:v>19865238</c:v>
                </c:pt>
                <c:pt idx="2">
                  <c:v>3414863</c:v>
                </c:pt>
                <c:pt idx="3">
                  <c:v>350000</c:v>
                </c:pt>
                <c:pt idx="4">
                  <c:v>9898588.1999999993</c:v>
                </c:pt>
              </c:numCache>
            </c:numRef>
          </c:val>
          <c:extLst>
            <c:ext xmlns:c16="http://schemas.microsoft.com/office/drawing/2014/chart" uri="{C3380CC4-5D6E-409C-BE32-E72D297353CC}">
              <c16:uniqueId val="{00000002-4B9A-42FF-86A7-FD06E921942E}"/>
            </c:ext>
          </c:extLst>
        </c:ser>
        <c:dLbls>
          <c:showLegendKey val="0"/>
          <c:showVal val="0"/>
          <c:showCatName val="0"/>
          <c:showSerName val="0"/>
          <c:showPercent val="0"/>
          <c:showBubbleSize val="0"/>
        </c:dLbls>
        <c:gapWidth val="150"/>
        <c:axId val="24167185"/>
        <c:axId val="71278747"/>
      </c:barChart>
      <c:catAx>
        <c:axId val="24167185"/>
        <c:scaling>
          <c:orientation val="minMax"/>
        </c:scaling>
        <c:delete val="0"/>
        <c:axPos val="b"/>
        <c:title>
          <c:tx>
            <c:rich>
              <a:bodyPr rot="0"/>
              <a:lstStyle/>
              <a:p>
                <a:pPr>
                  <a:defRPr sz="1000" b="1" strike="noStrike" spc="-1">
                    <a:solidFill>
                      <a:srgbClr val="000000"/>
                    </a:solidFill>
                    <a:latin typeface="Aptos Narrow"/>
                  </a:defRPr>
                </a:pPr>
                <a:r>
                  <a:rPr lang="es-CO" sz="1000" b="1" strike="noStrike" spc="-1">
                    <a:solidFill>
                      <a:srgbClr val="000000"/>
                    </a:solidFill>
                    <a:latin typeface="Aptos Narrow"/>
                  </a:rPr>
                  <a:t>Rubro</a:t>
                </a:r>
              </a:p>
            </c:rich>
          </c:tx>
          <c:overlay val="0"/>
          <c:spPr>
            <a:noFill/>
            <a:ln w="0">
              <a:noFill/>
            </a:ln>
          </c:spPr>
        </c:title>
        <c:numFmt formatCode="General" sourceLinked="1"/>
        <c:majorTickMark val="none"/>
        <c:minorTickMark val="none"/>
        <c:tickLblPos val="nextTo"/>
        <c:spPr>
          <a:ln w="12600">
            <a:solidFill>
              <a:srgbClr val="8B8B8B"/>
            </a:solidFill>
            <a:round/>
          </a:ln>
        </c:spPr>
        <c:txPr>
          <a:bodyPr/>
          <a:lstStyle/>
          <a:p>
            <a:pPr>
              <a:defRPr sz="1000" b="0" strike="noStrike" spc="-1">
                <a:solidFill>
                  <a:srgbClr val="000000"/>
                </a:solidFill>
                <a:latin typeface="Aptos Narrow"/>
              </a:defRPr>
            </a:pPr>
            <a:endParaRPr lang="es-CO"/>
          </a:p>
        </c:txPr>
        <c:crossAx val="71278747"/>
        <c:crosses val="autoZero"/>
        <c:auto val="1"/>
        <c:lblAlgn val="ctr"/>
        <c:lblOffset val="100"/>
        <c:noMultiLvlLbl val="0"/>
      </c:catAx>
      <c:valAx>
        <c:axId val="71278747"/>
        <c:scaling>
          <c:orientation val="minMax"/>
        </c:scaling>
        <c:delete val="0"/>
        <c:axPos val="l"/>
        <c:majorGridlines>
          <c:spPr>
            <a:ln w="12600">
              <a:solidFill>
                <a:srgbClr val="8B8B8B"/>
              </a:solidFill>
              <a:round/>
            </a:ln>
          </c:spPr>
        </c:majorGridlines>
        <c:title>
          <c:tx>
            <c:rich>
              <a:bodyPr rot="-5400000"/>
              <a:lstStyle/>
              <a:p>
                <a:pPr>
                  <a:defRPr sz="1000" b="1" strike="noStrike" spc="-1">
                    <a:solidFill>
                      <a:srgbClr val="000000"/>
                    </a:solidFill>
                    <a:latin typeface="Aptos Narrow"/>
                  </a:defRPr>
                </a:pPr>
                <a:r>
                  <a:rPr lang="es-CO" sz="1000" b="1" strike="noStrike" spc="-1">
                    <a:solidFill>
                      <a:srgbClr val="000000"/>
                    </a:solidFill>
                    <a:latin typeface="Aptos Narrow"/>
                  </a:rPr>
                  <a:t>Pesos COP / mes</a:t>
                </a:r>
              </a:p>
            </c:rich>
          </c:tx>
          <c:overlay val="0"/>
          <c:spPr>
            <a:noFill/>
            <a:ln w="0">
              <a:noFill/>
            </a:ln>
          </c:spPr>
        </c:title>
        <c:numFmt formatCode="&quot;$ &quot;#,##0.00;[Red]&quot;-$ &quot;#,##0.00" sourceLinked="1"/>
        <c:majorTickMark val="none"/>
        <c:minorTickMark val="none"/>
        <c:tickLblPos val="nextTo"/>
        <c:spPr>
          <a:ln w="12600">
            <a:solidFill>
              <a:srgbClr val="8B8B8B"/>
            </a:solidFill>
            <a:round/>
          </a:ln>
        </c:spPr>
        <c:txPr>
          <a:bodyPr/>
          <a:lstStyle/>
          <a:p>
            <a:pPr>
              <a:defRPr sz="1000" b="0" strike="noStrike" spc="-1">
                <a:solidFill>
                  <a:srgbClr val="000000"/>
                </a:solidFill>
                <a:latin typeface="Aptos Narrow"/>
              </a:defRPr>
            </a:pPr>
            <a:endParaRPr lang="es-CO"/>
          </a:p>
        </c:txPr>
        <c:crossAx val="24167185"/>
        <c:crosses val="autoZero"/>
        <c:crossBetween val="between"/>
      </c:valAx>
      <c:spPr>
        <a:noFill/>
        <a:ln w="0">
          <a:noFill/>
        </a:ln>
      </c:spPr>
    </c:plotArea>
    <c:legend>
      <c:legendPos val="r"/>
      <c:overlay val="0"/>
      <c:spPr>
        <a:noFill/>
        <a:ln w="0">
          <a:noFill/>
        </a:ln>
      </c:spPr>
      <c:txPr>
        <a:bodyPr/>
        <a:lstStyle/>
        <a:p>
          <a:pPr>
            <a:defRPr sz="1000" b="0" strike="noStrike" spc="-1">
              <a:solidFill>
                <a:srgbClr val="000000"/>
              </a:solidFill>
              <a:latin typeface="Aptos Narrow"/>
            </a:defRPr>
          </a:pPr>
          <a:endParaRPr lang="es-CO"/>
        </a:p>
      </c:txPr>
    </c:legend>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26</xdr:row>
      <xdr:rowOff>96480</xdr:rowOff>
    </xdr:from>
    <xdr:to>
      <xdr:col>6</xdr:col>
      <xdr:colOff>15875</xdr:colOff>
      <xdr:row>46</xdr:row>
      <xdr:rowOff>38100</xdr:rowOff>
    </xdr:to>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H55"/>
  <sheetViews>
    <sheetView tabSelected="1" zoomScaleNormal="100" workbookViewId="0">
      <selection activeCell="G24" sqref="G24"/>
    </sheetView>
  </sheetViews>
  <sheetFormatPr baseColWidth="10" defaultColWidth="8.54296875" defaultRowHeight="14.5" x14ac:dyDescent="0.35"/>
  <cols>
    <col min="1" max="1" width="3" customWidth="1"/>
    <col min="2" max="2" width="30" customWidth="1"/>
    <col min="3" max="4" width="16" customWidth="1"/>
    <col min="5" max="5" width="22.54296875" customWidth="1"/>
    <col min="6" max="6" width="14" customWidth="1"/>
    <col min="7" max="7" width="22" customWidth="1"/>
    <col min="8" max="8" width="3" customWidth="1"/>
  </cols>
  <sheetData>
    <row r="2" spans="2:8" ht="20" x14ac:dyDescent="0.4">
      <c r="B2" s="151" t="s">
        <v>0</v>
      </c>
      <c r="C2" s="151"/>
      <c r="D2" s="151"/>
      <c r="E2" s="151"/>
      <c r="F2" s="151"/>
      <c r="G2" s="151"/>
      <c r="H2" s="151"/>
    </row>
    <row r="3" spans="2:8" ht="15.5" x14ac:dyDescent="0.35">
      <c r="B3" s="152" t="s">
        <v>1</v>
      </c>
      <c r="C3" s="152"/>
      <c r="D3" s="152"/>
      <c r="E3" s="152"/>
      <c r="F3" s="152"/>
      <c r="G3" s="152"/>
      <c r="H3" s="152"/>
    </row>
    <row r="5" spans="2:8" ht="18" customHeight="1" x14ac:dyDescent="0.35">
      <c r="B5" s="153" t="s">
        <v>2</v>
      </c>
      <c r="C5" s="153"/>
      <c r="D5" s="153"/>
      <c r="E5" s="153"/>
      <c r="F5" s="153"/>
      <c r="G5" s="153"/>
      <c r="H5" s="153"/>
    </row>
    <row r="6" spans="2:8" x14ac:dyDescent="0.35">
      <c r="B6" s="153"/>
      <c r="C6" s="153"/>
      <c r="D6" s="153"/>
      <c r="E6" s="153"/>
      <c r="F6" s="153"/>
      <c r="G6" s="153"/>
      <c r="H6" s="153"/>
    </row>
    <row r="7" spans="2:8" x14ac:dyDescent="0.35">
      <c r="B7" s="153"/>
      <c r="C7" s="153"/>
      <c r="D7" s="153"/>
      <c r="E7" s="153"/>
      <c r="F7" s="153"/>
      <c r="G7" s="153"/>
      <c r="H7" s="153"/>
    </row>
    <row r="8" spans="2:8" x14ac:dyDescent="0.35">
      <c r="B8" s="153"/>
      <c r="C8" s="153"/>
      <c r="D8" s="153"/>
      <c r="E8" s="153"/>
      <c r="F8" s="153"/>
      <c r="G8" s="153"/>
      <c r="H8" s="153"/>
    </row>
    <row r="10" spans="2:8" ht="30" customHeight="1" x14ac:dyDescent="0.35">
      <c r="B10" s="1" t="s">
        <v>3</v>
      </c>
      <c r="C10" s="1" t="s">
        <v>4</v>
      </c>
      <c r="D10" s="1" t="s">
        <v>5</v>
      </c>
      <c r="E10" s="1" t="s">
        <v>6</v>
      </c>
      <c r="F10" s="1" t="s">
        <v>7</v>
      </c>
      <c r="G10" s="1" t="s">
        <v>8</v>
      </c>
    </row>
    <row r="11" spans="2:8" ht="39" x14ac:dyDescent="0.35">
      <c r="B11" s="2" t="s">
        <v>9</v>
      </c>
      <c r="C11" s="3">
        <f>'Datos Consolidados'!E5</f>
        <v>9104725</v>
      </c>
      <c r="D11" s="3">
        <f>MIN('Datos Consolidados'!E6:E31)</f>
        <v>4700000</v>
      </c>
      <c r="E11" s="3">
        <f>MAX('Datos Consolidados'!E6:E31)</f>
        <v>15000000</v>
      </c>
      <c r="F11" s="4">
        <f>COUNT('Datos Consolidados'!E6:E31)</f>
        <v>11</v>
      </c>
      <c r="G11" s="5" t="str">
        <f>IF(AND(C11&gt;=D11,C11&lt;=E11),"SI - dentro del rango","NO - fuera del rango")</f>
        <v>SI - dentro del rango</v>
      </c>
    </row>
    <row r="12" spans="2:8" x14ac:dyDescent="0.35">
      <c r="B12" s="2" t="s">
        <v>10</v>
      </c>
      <c r="C12" s="3">
        <f>'Datos Consolidados'!F5</f>
        <v>1953978</v>
      </c>
      <c r="D12" s="3">
        <f>MIN('Datos Consolidados'!F6:F31)</f>
        <v>289880.67</v>
      </c>
      <c r="E12" s="3">
        <f>MAX('Datos Consolidados'!F6:F31)</f>
        <v>19865238</v>
      </c>
      <c r="F12" s="4">
        <f>COUNT('Datos Consolidados'!F6:F31)</f>
        <v>17</v>
      </c>
      <c r="G12" s="5" t="str">
        <f>IF(AND(C12&gt;=D12,C12&lt;=E12),"SI - dentro del rango","NO - fuera del rango")</f>
        <v>SI - dentro del rango</v>
      </c>
    </row>
    <row r="13" spans="2:8" ht="26" x14ac:dyDescent="0.35">
      <c r="B13" s="2" t="s">
        <v>11</v>
      </c>
      <c r="C13" s="3">
        <f>'Datos Consolidados'!G5</f>
        <v>470000</v>
      </c>
      <c r="D13" s="3">
        <f>MIN('Datos Consolidados'!G6:G31)</f>
        <v>16771</v>
      </c>
      <c r="E13" s="3">
        <f>MAX('Datos Consolidados'!G6:G31)</f>
        <v>3414863</v>
      </c>
      <c r="F13" s="4">
        <f>COUNT('Datos Consolidados'!G6:G31)</f>
        <v>19</v>
      </c>
      <c r="G13" s="5" t="str">
        <f>IF(AND(C13&gt;=D13,C13&lt;=E13),"SI - dentro del rango","NO - fuera del rango")</f>
        <v>SI - dentro del rango</v>
      </c>
    </row>
    <row r="14" spans="2:8" ht="26" x14ac:dyDescent="0.35">
      <c r="B14" s="2" t="s">
        <v>12</v>
      </c>
      <c r="C14" s="3">
        <f>'Datos Consolidados'!H5</f>
        <v>150941.87</v>
      </c>
      <c r="D14" s="3">
        <f>MIN('Datos Consolidados'!H6:H31)</f>
        <v>104889</v>
      </c>
      <c r="E14" s="3">
        <f>MAX('Datos Consolidados'!H6:H31)</f>
        <v>350000</v>
      </c>
      <c r="F14" s="4">
        <f>COUNT('Datos Consolidados'!H6:H31)</f>
        <v>8</v>
      </c>
      <c r="G14" s="5" t="str">
        <f>IF(AND(C14&gt;=D14,C14&lt;=E14),"SI - dentro del rango","NO - fuera del rango")</f>
        <v>SI - dentro del rango</v>
      </c>
    </row>
    <row r="15" spans="2:8" x14ac:dyDescent="0.35">
      <c r="B15" s="2" t="s">
        <v>13</v>
      </c>
      <c r="C15" s="3">
        <f>'Datos Consolidados'!I5</f>
        <v>3465868.38</v>
      </c>
      <c r="D15" s="3">
        <f>MIN('Datos Consolidados'!I6:I31)</f>
        <v>339300</v>
      </c>
      <c r="E15" s="3">
        <f>MAX('Datos Consolidados'!I6:I31)</f>
        <v>9898588.1999999993</v>
      </c>
      <c r="F15" s="4">
        <f>COUNT('Datos Consolidados'!I6:I31)</f>
        <v>16</v>
      </c>
      <c r="G15" s="5" t="str">
        <f>IF(AND(C15&gt;=D15,C15&lt;=E15),"SI - dentro del rango","NO - fuera del rango")</f>
        <v>SI - dentro del rango</v>
      </c>
    </row>
    <row r="17" spans="2:7" ht="15" customHeight="1" x14ac:dyDescent="0.35">
      <c r="B17" s="154" t="s">
        <v>14</v>
      </c>
      <c r="C17" s="154"/>
      <c r="D17" s="154"/>
      <c r="E17" s="154"/>
      <c r="F17" s="154"/>
      <c r="G17" s="154"/>
    </row>
    <row r="18" spans="2:7" x14ac:dyDescent="0.35">
      <c r="B18" s="154"/>
      <c r="C18" s="154"/>
      <c r="D18" s="154"/>
      <c r="E18" s="154"/>
      <c r="F18" s="154"/>
      <c r="G18" s="154"/>
    </row>
    <row r="19" spans="2:7" x14ac:dyDescent="0.35">
      <c r="B19" s="154"/>
      <c r="C19" s="154"/>
      <c r="D19" s="154"/>
      <c r="E19" s="154"/>
      <c r="F19" s="154"/>
      <c r="G19" s="154"/>
    </row>
    <row r="21" spans="2:7" x14ac:dyDescent="0.35">
      <c r="B21" s="6" t="s">
        <v>15</v>
      </c>
      <c r="C21" s="6" t="s">
        <v>5</v>
      </c>
      <c r="D21" s="6" t="s">
        <v>4</v>
      </c>
      <c r="E21" s="6" t="s">
        <v>6</v>
      </c>
    </row>
    <row r="22" spans="2:7" x14ac:dyDescent="0.35">
      <c r="B22" t="s">
        <v>16</v>
      </c>
      <c r="C22" s="7">
        <f>D11</f>
        <v>4700000</v>
      </c>
      <c r="D22" s="7">
        <f>C11</f>
        <v>9104725</v>
      </c>
      <c r="E22" s="7">
        <f>E11</f>
        <v>15000000</v>
      </c>
    </row>
    <row r="23" spans="2:7" x14ac:dyDescent="0.35">
      <c r="B23" t="s">
        <v>10</v>
      </c>
      <c r="C23" s="7">
        <f>D12</f>
        <v>289880.67</v>
      </c>
      <c r="D23" s="7">
        <f>C12</f>
        <v>1953978</v>
      </c>
      <c r="E23" s="7">
        <f>E12</f>
        <v>19865238</v>
      </c>
    </row>
    <row r="24" spans="2:7" x14ac:dyDescent="0.35">
      <c r="B24" t="s">
        <v>17</v>
      </c>
      <c r="C24" s="7">
        <f>D13</f>
        <v>16771</v>
      </c>
      <c r="D24" s="7">
        <f>C13</f>
        <v>470000</v>
      </c>
      <c r="E24" s="7">
        <f>E13</f>
        <v>3414863</v>
      </c>
    </row>
    <row r="25" spans="2:7" x14ac:dyDescent="0.35">
      <c r="B25" t="s">
        <v>12</v>
      </c>
      <c r="C25" s="7">
        <f>D14</f>
        <v>104889</v>
      </c>
      <c r="D25" s="7">
        <f>C14</f>
        <v>150941.87</v>
      </c>
      <c r="E25" s="7">
        <f>E14</f>
        <v>350000</v>
      </c>
    </row>
    <row r="26" spans="2:7" x14ac:dyDescent="0.35">
      <c r="B26" t="s">
        <v>13</v>
      </c>
      <c r="C26" s="7">
        <f>D15</f>
        <v>339300</v>
      </c>
      <c r="D26" s="7">
        <f>C15</f>
        <v>3465868.38</v>
      </c>
      <c r="E26" s="7">
        <f>E15</f>
        <v>9898588.1999999993</v>
      </c>
    </row>
    <row r="50" spans="2:7" ht="15.5" x14ac:dyDescent="0.35">
      <c r="B50" s="152" t="s">
        <v>18</v>
      </c>
      <c r="C50" s="152"/>
      <c r="D50" s="152"/>
      <c r="E50" s="152"/>
      <c r="F50" s="152"/>
      <c r="G50" s="152"/>
    </row>
    <row r="51" spans="2:7" ht="15" customHeight="1" x14ac:dyDescent="0.35">
      <c r="B51" s="150" t="s">
        <v>19</v>
      </c>
      <c r="C51" s="150"/>
      <c r="D51" s="150"/>
      <c r="E51" s="150"/>
      <c r="F51" s="150"/>
      <c r="G51" s="150"/>
    </row>
    <row r="52" spans="2:7" x14ac:dyDescent="0.35">
      <c r="B52" s="150"/>
      <c r="C52" s="150"/>
      <c r="D52" s="150"/>
      <c r="E52" s="150"/>
      <c r="F52" s="150"/>
      <c r="G52" s="150"/>
    </row>
    <row r="54" spans="2:7" ht="26" x14ac:dyDescent="0.35">
      <c r="B54" s="1" t="s">
        <v>20</v>
      </c>
      <c r="C54" s="1" t="s">
        <v>4</v>
      </c>
      <c r="D54" s="1" t="s">
        <v>5</v>
      </c>
      <c r="E54" s="1" t="s">
        <v>6</v>
      </c>
      <c r="F54" s="1" t="s">
        <v>7</v>
      </c>
      <c r="G54" s="1" t="s">
        <v>8</v>
      </c>
    </row>
    <row r="55" spans="2:7" x14ac:dyDescent="0.35">
      <c r="B55" s="8" t="s">
        <v>21</v>
      </c>
      <c r="C55" s="3">
        <f>'Datos Consolidados'!J5</f>
        <v>2686659287</v>
      </c>
      <c r="D55" s="3">
        <f>MIN('Datos Consolidados'!J6:J31)</f>
        <v>259300657</v>
      </c>
      <c r="E55" s="3">
        <f>MAX('Datos Consolidados'!J6:J31)</f>
        <v>15592469940</v>
      </c>
      <c r="F55" s="4">
        <f>COUNT('Datos Consolidados'!J6:J31)</f>
        <v>26</v>
      </c>
      <c r="G55" s="5" t="str">
        <f>IF(AND(C55&gt;=D55,C55&lt;=E55),"SI - dentro del rango","NO - fuera del rango")</f>
        <v>SI - dentro del rango</v>
      </c>
    </row>
  </sheetData>
  <mergeCells count="6">
    <mergeCell ref="B51:G52"/>
    <mergeCell ref="B2:H2"/>
    <mergeCell ref="B3:H3"/>
    <mergeCell ref="B5:H8"/>
    <mergeCell ref="B17:G19"/>
    <mergeCell ref="B50:G50"/>
  </mergeCells>
  <pageMargins left="0.4" right="0.4" top="0.5" bottom="0.5" header="0.511811023622047" footer="0.511811023622047"/>
  <pageSetup fitToHeight="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3"/>
  <sheetViews>
    <sheetView zoomScaleNormal="100" workbookViewId="0">
      <pane ySplit="6" topLeftCell="A7" activePane="bottomLeft" state="frozen"/>
      <selection pane="bottomLeft" activeCell="A3" sqref="A3:M4"/>
    </sheetView>
  </sheetViews>
  <sheetFormatPr baseColWidth="10" defaultColWidth="8.54296875" defaultRowHeight="14.5" x14ac:dyDescent="0.35"/>
  <cols>
    <col min="1" max="1" width="5" customWidth="1"/>
    <col min="2" max="2" width="16" customWidth="1"/>
    <col min="3" max="3" width="26" customWidth="1"/>
    <col min="4" max="4" width="46" customWidth="1"/>
    <col min="5" max="5" width="22" customWidth="1"/>
    <col min="6" max="8" width="13" customWidth="1"/>
    <col min="9" max="9" width="14" customWidth="1"/>
    <col min="10" max="11" width="13" customWidth="1"/>
    <col min="12" max="12" width="12" customWidth="1"/>
    <col min="13" max="13" width="13" customWidth="1"/>
    <col min="14" max="14" width="16.453125" bestFit="1" customWidth="1"/>
  </cols>
  <sheetData>
    <row r="1" spans="1:14" ht="18" x14ac:dyDescent="0.4">
      <c r="A1" s="155" t="s">
        <v>0</v>
      </c>
      <c r="B1" s="155"/>
      <c r="C1" s="155"/>
      <c r="D1" s="155"/>
      <c r="E1" s="155"/>
      <c r="F1" s="155"/>
      <c r="G1" s="155"/>
      <c r="H1" s="155"/>
      <c r="I1" s="155"/>
      <c r="J1" s="155"/>
      <c r="K1" s="155"/>
      <c r="L1" s="155"/>
      <c r="M1" s="155"/>
    </row>
    <row r="2" spans="1:14" ht="15.5" x14ac:dyDescent="0.35">
      <c r="A2" s="152" t="s">
        <v>22</v>
      </c>
      <c r="B2" s="152"/>
      <c r="C2" s="152"/>
      <c r="D2" s="152"/>
      <c r="E2" s="152"/>
      <c r="F2" s="152"/>
      <c r="G2" s="152"/>
      <c r="H2" s="152"/>
      <c r="I2" s="152"/>
      <c r="J2" s="152"/>
      <c r="K2" s="152"/>
      <c r="L2" s="152"/>
      <c r="M2" s="152"/>
    </row>
    <row r="3" spans="1:14" ht="30" customHeight="1" x14ac:dyDescent="0.35">
      <c r="A3" s="150" t="s">
        <v>23</v>
      </c>
      <c r="B3" s="150"/>
      <c r="C3" s="150"/>
      <c r="D3" s="150"/>
      <c r="E3" s="150"/>
      <c r="F3" s="150"/>
      <c r="G3" s="150"/>
      <c r="H3" s="150"/>
      <c r="I3" s="150"/>
      <c r="J3" s="150"/>
      <c r="K3" s="150"/>
      <c r="L3" s="150"/>
      <c r="M3" s="150"/>
    </row>
    <row r="4" spans="1:14" x14ac:dyDescent="0.35">
      <c r="A4" s="150"/>
      <c r="B4" s="150"/>
      <c r="C4" s="150"/>
      <c r="D4" s="150"/>
      <c r="E4" s="150"/>
      <c r="F4" s="150"/>
      <c r="G4" s="150"/>
      <c r="H4" s="150"/>
      <c r="I4" s="150"/>
      <c r="J4" s="150"/>
      <c r="K4" s="150"/>
      <c r="L4" s="150"/>
      <c r="M4" s="150"/>
    </row>
    <row r="6" spans="1:14" ht="43" customHeight="1" x14ac:dyDescent="0.35">
      <c r="A6" s="1" t="s">
        <v>24</v>
      </c>
      <c r="B6" s="1" t="s">
        <v>25</v>
      </c>
      <c r="C6" s="1" t="s">
        <v>26</v>
      </c>
      <c r="D6" s="1" t="s">
        <v>27</v>
      </c>
      <c r="E6" s="1" t="s">
        <v>28</v>
      </c>
      <c r="F6" s="1" t="s">
        <v>29</v>
      </c>
      <c r="G6" s="1" t="s">
        <v>30</v>
      </c>
      <c r="H6" s="1" t="s">
        <v>31</v>
      </c>
      <c r="I6" s="1" t="s">
        <v>32</v>
      </c>
      <c r="J6" s="1" t="s">
        <v>33</v>
      </c>
      <c r="K6" s="1" t="s">
        <v>34</v>
      </c>
      <c r="L6" s="1" t="s">
        <v>35</v>
      </c>
      <c r="M6" s="1" t="s">
        <v>13</v>
      </c>
      <c r="N6" s="1" t="s">
        <v>36</v>
      </c>
    </row>
    <row r="7" spans="1:14" ht="103.5" x14ac:dyDescent="0.35">
      <c r="A7" s="9">
        <v>0</v>
      </c>
      <c r="B7" s="9" t="s">
        <v>37</v>
      </c>
      <c r="C7" s="10" t="s">
        <v>38</v>
      </c>
      <c r="D7" s="10" t="s">
        <v>39</v>
      </c>
      <c r="E7" s="10" t="s">
        <v>40</v>
      </c>
      <c r="F7" s="11"/>
      <c r="G7" s="11"/>
      <c r="H7" s="11"/>
      <c r="I7" s="11">
        <v>9104725</v>
      </c>
      <c r="J7" s="11">
        <v>1953978</v>
      </c>
      <c r="K7" s="11">
        <v>470000</v>
      </c>
      <c r="L7" s="11">
        <v>150941.87</v>
      </c>
      <c r="M7" s="11">
        <v>3465868.38</v>
      </c>
      <c r="N7" s="11">
        <v>2686659287</v>
      </c>
    </row>
    <row r="8" spans="1:14" ht="103.5" x14ac:dyDescent="0.35">
      <c r="A8" s="12">
        <v>1</v>
      </c>
      <c r="B8" s="12" t="s">
        <v>41</v>
      </c>
      <c r="C8" s="13" t="s">
        <v>42</v>
      </c>
      <c r="D8" s="13" t="s">
        <v>43</v>
      </c>
      <c r="E8" s="13" t="s">
        <v>44</v>
      </c>
      <c r="F8" s="14">
        <v>2000000</v>
      </c>
      <c r="G8" s="14">
        <v>4070404</v>
      </c>
      <c r="H8" s="14">
        <v>1800000</v>
      </c>
      <c r="I8" s="14">
        <v>9670404</v>
      </c>
      <c r="J8" s="14">
        <v>3080000</v>
      </c>
      <c r="K8" s="14">
        <v>700000</v>
      </c>
      <c r="L8" s="14">
        <v>350000</v>
      </c>
      <c r="M8" s="14">
        <v>6500000</v>
      </c>
      <c r="N8" s="14">
        <v>2527502010</v>
      </c>
    </row>
    <row r="9" spans="1:14" ht="69" x14ac:dyDescent="0.35">
      <c r="A9" s="12">
        <v>2</v>
      </c>
      <c r="B9" s="12" t="s">
        <v>45</v>
      </c>
      <c r="C9" s="13" t="s">
        <v>46</v>
      </c>
      <c r="D9" s="13" t="s">
        <v>47</v>
      </c>
      <c r="E9" s="13" t="s">
        <v>48</v>
      </c>
      <c r="F9" s="15"/>
      <c r="G9" s="15"/>
      <c r="H9" s="15"/>
      <c r="I9" s="15"/>
      <c r="J9" s="15"/>
      <c r="K9" s="14">
        <v>525000</v>
      </c>
      <c r="L9" s="14">
        <v>158000</v>
      </c>
      <c r="M9" s="14">
        <v>6525588.2000000002</v>
      </c>
      <c r="N9" s="14">
        <v>3879163955</v>
      </c>
    </row>
    <row r="10" spans="1:14" ht="69" x14ac:dyDescent="0.35">
      <c r="A10" s="12">
        <v>3</v>
      </c>
      <c r="B10" s="12" t="s">
        <v>49</v>
      </c>
      <c r="C10" s="13" t="s">
        <v>50</v>
      </c>
      <c r="D10" s="13" t="s">
        <v>51</v>
      </c>
      <c r="E10" s="13" t="s">
        <v>52</v>
      </c>
      <c r="F10" s="15"/>
      <c r="G10" s="15"/>
      <c r="H10" s="15"/>
      <c r="I10" s="14">
        <v>15000000</v>
      </c>
      <c r="J10" s="14">
        <v>500000</v>
      </c>
      <c r="K10" s="14">
        <v>450000</v>
      </c>
      <c r="L10" s="15"/>
      <c r="M10" s="15"/>
      <c r="N10" s="14">
        <v>3096446962</v>
      </c>
    </row>
    <row r="11" spans="1:14" ht="92" x14ac:dyDescent="0.35">
      <c r="A11" s="12">
        <v>4</v>
      </c>
      <c r="B11" s="12" t="s">
        <v>53</v>
      </c>
      <c r="C11" s="13" t="s">
        <v>54</v>
      </c>
      <c r="D11" s="13" t="s">
        <v>55</v>
      </c>
      <c r="E11" s="13" t="s">
        <v>56</v>
      </c>
      <c r="F11" s="14">
        <v>2142000</v>
      </c>
      <c r="G11" s="14">
        <v>3501810</v>
      </c>
      <c r="H11" s="14">
        <v>1750905</v>
      </c>
      <c r="I11" s="14">
        <v>9145620</v>
      </c>
      <c r="J11" s="15"/>
      <c r="K11" s="14">
        <v>1199778</v>
      </c>
      <c r="L11" s="14">
        <v>171360</v>
      </c>
      <c r="M11" s="14">
        <v>5620588.2000000002</v>
      </c>
      <c r="N11" s="14">
        <v>3384836099</v>
      </c>
    </row>
    <row r="12" spans="1:14" ht="80.5" x14ac:dyDescent="0.35">
      <c r="A12" s="12">
        <v>5</v>
      </c>
      <c r="B12" s="12" t="s">
        <v>57</v>
      </c>
      <c r="C12" s="13" t="s">
        <v>58</v>
      </c>
      <c r="D12" s="13" t="s">
        <v>59</v>
      </c>
      <c r="E12" s="13" t="s">
        <v>60</v>
      </c>
      <c r="F12" s="14">
        <v>2500000</v>
      </c>
      <c r="G12" s="14">
        <v>3652370.3</v>
      </c>
      <c r="H12" s="14">
        <v>1826185.15</v>
      </c>
      <c r="I12" s="14">
        <v>9804740.5999999996</v>
      </c>
      <c r="J12" s="14">
        <v>19865238</v>
      </c>
      <c r="K12" s="14">
        <v>124376</v>
      </c>
      <c r="L12" s="15"/>
      <c r="M12" s="14">
        <v>6872344.1100000003</v>
      </c>
      <c r="N12" s="14">
        <v>6372289354</v>
      </c>
    </row>
    <row r="13" spans="1:14" ht="57.5" x14ac:dyDescent="0.35">
      <c r="A13" s="12">
        <v>6</v>
      </c>
      <c r="B13" s="12" t="s">
        <v>61</v>
      </c>
      <c r="C13" s="13" t="s">
        <v>62</v>
      </c>
      <c r="D13" s="13" t="s">
        <v>63</v>
      </c>
      <c r="E13" s="13" t="s">
        <v>64</v>
      </c>
      <c r="F13" s="14">
        <v>2500000</v>
      </c>
      <c r="G13" s="14">
        <v>2800000</v>
      </c>
      <c r="H13" s="14">
        <v>1800000</v>
      </c>
      <c r="I13" s="14">
        <v>8900000</v>
      </c>
      <c r="J13" s="14">
        <v>7644468.54</v>
      </c>
      <c r="K13" s="14">
        <v>2800000</v>
      </c>
      <c r="L13" s="15"/>
      <c r="M13" s="14">
        <v>6268588.2000000002</v>
      </c>
      <c r="N13" s="14">
        <v>3100561726</v>
      </c>
    </row>
    <row r="14" spans="1:14" ht="92" x14ac:dyDescent="0.35">
      <c r="A14" s="12">
        <v>7</v>
      </c>
      <c r="B14" s="12" t="s">
        <v>65</v>
      </c>
      <c r="C14" s="13" t="s">
        <v>66</v>
      </c>
      <c r="D14" s="13" t="s">
        <v>67</v>
      </c>
      <c r="E14" s="13" t="s">
        <v>68</v>
      </c>
      <c r="F14" s="15"/>
      <c r="G14" s="15"/>
      <c r="H14" s="15"/>
      <c r="I14" s="15"/>
      <c r="J14" s="15"/>
      <c r="K14" s="15"/>
      <c r="L14" s="15"/>
      <c r="M14" s="14">
        <v>5648639.2000000002</v>
      </c>
      <c r="N14" s="14">
        <v>6279691895</v>
      </c>
    </row>
    <row r="15" spans="1:14" ht="46" x14ac:dyDescent="0.35">
      <c r="A15" s="12">
        <v>8</v>
      </c>
      <c r="B15" s="12" t="s">
        <v>69</v>
      </c>
      <c r="C15" s="13" t="s">
        <v>70</v>
      </c>
      <c r="D15" s="13" t="s">
        <v>71</v>
      </c>
      <c r="E15" s="13" t="s">
        <v>72</v>
      </c>
      <c r="F15" s="14">
        <v>3000000</v>
      </c>
      <c r="G15" s="14">
        <v>3500000</v>
      </c>
      <c r="H15" s="14">
        <v>2500000</v>
      </c>
      <c r="I15" s="14">
        <v>11500000</v>
      </c>
      <c r="J15" s="14">
        <v>9488692.3000000007</v>
      </c>
      <c r="K15" s="14">
        <v>2500000</v>
      </c>
      <c r="L15" s="15"/>
      <c r="M15" s="15"/>
      <c r="N15" s="14">
        <v>5602545498</v>
      </c>
    </row>
    <row r="16" spans="1:14" ht="46" x14ac:dyDescent="0.35">
      <c r="A16" s="12">
        <v>9</v>
      </c>
      <c r="B16" s="12" t="s">
        <v>73</v>
      </c>
      <c r="C16" s="13" t="s">
        <v>74</v>
      </c>
      <c r="D16" s="13" t="s">
        <v>75</v>
      </c>
      <c r="E16" s="13" t="s">
        <v>76</v>
      </c>
      <c r="F16" s="15"/>
      <c r="G16" s="15"/>
      <c r="H16" s="15"/>
      <c r="I16" s="15"/>
      <c r="J16" s="14">
        <v>11000000</v>
      </c>
      <c r="K16" s="14">
        <v>3414863</v>
      </c>
      <c r="L16" s="15"/>
      <c r="M16" s="14">
        <v>6268588.2000000002</v>
      </c>
      <c r="N16" s="14">
        <v>3323899600</v>
      </c>
    </row>
    <row r="17" spans="1:14" ht="46" x14ac:dyDescent="0.35">
      <c r="A17" s="12">
        <v>10</v>
      </c>
      <c r="B17" s="12" t="s">
        <v>77</v>
      </c>
      <c r="C17" s="13" t="s">
        <v>78</v>
      </c>
      <c r="D17" s="13" t="s">
        <v>79</v>
      </c>
      <c r="E17" s="13" t="s">
        <v>80</v>
      </c>
      <c r="F17" s="14">
        <v>4500000</v>
      </c>
      <c r="G17" s="14">
        <v>3466791.9</v>
      </c>
      <c r="H17" s="14">
        <v>1925995.5</v>
      </c>
      <c r="I17" s="14">
        <v>11818782.9</v>
      </c>
      <c r="J17" s="14">
        <v>2747445</v>
      </c>
      <c r="K17" s="15"/>
      <c r="L17" s="15"/>
      <c r="M17" s="14">
        <v>7000000</v>
      </c>
      <c r="N17" s="14">
        <v>4642744513</v>
      </c>
    </row>
    <row r="18" spans="1:14" ht="80.5" x14ac:dyDescent="0.35">
      <c r="A18" s="12">
        <v>11</v>
      </c>
      <c r="B18" s="12" t="s">
        <v>81</v>
      </c>
      <c r="C18" s="13" t="s">
        <v>82</v>
      </c>
      <c r="D18" s="13" t="s">
        <v>83</v>
      </c>
      <c r="E18" s="13" t="s">
        <v>84</v>
      </c>
      <c r="F18" s="14">
        <v>4994000</v>
      </c>
      <c r="G18" s="14">
        <v>3762000</v>
      </c>
      <c r="H18" s="14">
        <v>2332000</v>
      </c>
      <c r="I18" s="14">
        <v>13420000</v>
      </c>
      <c r="J18" s="14">
        <v>8773365</v>
      </c>
      <c r="K18" s="14">
        <v>2000000</v>
      </c>
      <c r="L18" s="15"/>
      <c r="M18" s="14">
        <v>9898588.1999999993</v>
      </c>
      <c r="N18" s="14">
        <v>11166729494</v>
      </c>
    </row>
    <row r="19" spans="1:14" ht="92" x14ac:dyDescent="0.35">
      <c r="A19" s="12">
        <v>12</v>
      </c>
      <c r="B19" s="12" t="s">
        <v>85</v>
      </c>
      <c r="C19" s="13" t="s">
        <v>86</v>
      </c>
      <c r="D19" s="13" t="s">
        <v>87</v>
      </c>
      <c r="E19" s="13" t="s">
        <v>88</v>
      </c>
      <c r="F19" s="15"/>
      <c r="G19" s="15"/>
      <c r="H19" s="15"/>
      <c r="I19" s="15"/>
      <c r="J19" s="15"/>
      <c r="K19" s="15"/>
      <c r="L19" s="14">
        <v>300871</v>
      </c>
      <c r="M19" s="15"/>
      <c r="N19" s="14">
        <v>1494460227</v>
      </c>
    </row>
    <row r="20" spans="1:14" ht="46" x14ac:dyDescent="0.35">
      <c r="A20" s="12">
        <v>13</v>
      </c>
      <c r="B20" s="12" t="s">
        <v>89</v>
      </c>
      <c r="C20" s="13" t="s">
        <v>90</v>
      </c>
      <c r="D20" s="13" t="s">
        <v>91</v>
      </c>
      <c r="E20" s="13" t="s">
        <v>92</v>
      </c>
      <c r="F20" s="14">
        <v>2856000</v>
      </c>
      <c r="G20" s="14">
        <v>5043600</v>
      </c>
      <c r="H20" s="14">
        <v>2724300</v>
      </c>
      <c r="I20" s="14">
        <v>13348200</v>
      </c>
      <c r="J20" s="15"/>
      <c r="K20" s="14">
        <v>1059636</v>
      </c>
      <c r="L20" s="14">
        <v>104889</v>
      </c>
      <c r="M20" s="14">
        <v>6583500</v>
      </c>
      <c r="N20" s="14">
        <v>9906841902</v>
      </c>
    </row>
    <row r="21" spans="1:14" ht="46" x14ac:dyDescent="0.35">
      <c r="A21" s="12">
        <v>14</v>
      </c>
      <c r="B21" s="12" t="s">
        <v>93</v>
      </c>
      <c r="C21" s="13" t="s">
        <v>94</v>
      </c>
      <c r="D21" s="13" t="s">
        <v>95</v>
      </c>
      <c r="E21" s="13" t="s">
        <v>96</v>
      </c>
      <c r="F21" s="15"/>
      <c r="G21" s="15"/>
      <c r="H21" s="15"/>
      <c r="I21" s="15"/>
      <c r="J21" s="14">
        <v>500000</v>
      </c>
      <c r="K21" s="14">
        <v>450000</v>
      </c>
      <c r="L21" s="15"/>
      <c r="M21" s="15"/>
      <c r="N21" s="14">
        <v>541029145</v>
      </c>
    </row>
    <row r="22" spans="1:14" ht="46" x14ac:dyDescent="0.35">
      <c r="A22" s="12">
        <v>15</v>
      </c>
      <c r="B22" s="12" t="s">
        <v>97</v>
      </c>
      <c r="C22" s="13" t="s">
        <v>94</v>
      </c>
      <c r="D22" s="13" t="s">
        <v>98</v>
      </c>
      <c r="E22" s="13" t="s">
        <v>99</v>
      </c>
      <c r="F22" s="15"/>
      <c r="G22" s="15"/>
      <c r="H22" s="15"/>
      <c r="I22" s="15"/>
      <c r="J22" s="14">
        <v>1500000</v>
      </c>
      <c r="K22" s="14">
        <v>450000</v>
      </c>
      <c r="L22" s="15"/>
      <c r="M22" s="15"/>
      <c r="N22" s="14">
        <v>1316609729</v>
      </c>
    </row>
    <row r="23" spans="1:14" ht="57.5" x14ac:dyDescent="0.35">
      <c r="A23" s="12">
        <v>16</v>
      </c>
      <c r="B23" s="12" t="s">
        <v>100</v>
      </c>
      <c r="C23" s="13" t="s">
        <v>101</v>
      </c>
      <c r="D23" s="13" t="s">
        <v>102</v>
      </c>
      <c r="E23" s="13" t="s">
        <v>103</v>
      </c>
      <c r="F23" s="15"/>
      <c r="G23" s="15"/>
      <c r="H23" s="15"/>
      <c r="I23" s="15"/>
      <c r="J23" s="15"/>
      <c r="K23" s="14">
        <v>242594</v>
      </c>
      <c r="L23" s="15"/>
      <c r="M23" s="14">
        <v>936803</v>
      </c>
      <c r="N23" s="14">
        <v>1176123182</v>
      </c>
    </row>
    <row r="24" spans="1:14" ht="57.5" x14ac:dyDescent="0.35">
      <c r="A24" s="12">
        <v>17</v>
      </c>
      <c r="B24" s="12" t="s">
        <v>104</v>
      </c>
      <c r="C24" s="13" t="s">
        <v>105</v>
      </c>
      <c r="D24" s="13" t="s">
        <v>106</v>
      </c>
      <c r="E24" s="13" t="s">
        <v>107</v>
      </c>
      <c r="F24" s="15"/>
      <c r="G24" s="15"/>
      <c r="H24" s="15"/>
      <c r="I24" s="14">
        <v>4700000</v>
      </c>
      <c r="J24" s="14">
        <v>1565824.46</v>
      </c>
      <c r="K24" s="14">
        <v>500000</v>
      </c>
      <c r="L24" s="14">
        <v>270000</v>
      </c>
      <c r="M24" s="14">
        <v>339300</v>
      </c>
      <c r="N24" s="14">
        <v>7873289364</v>
      </c>
    </row>
    <row r="25" spans="1:14" ht="46" x14ac:dyDescent="0.35">
      <c r="A25" s="12">
        <v>18</v>
      </c>
      <c r="B25" s="12" t="s">
        <v>108</v>
      </c>
      <c r="C25" s="13" t="s">
        <v>109</v>
      </c>
      <c r="D25" s="13" t="s">
        <v>110</v>
      </c>
      <c r="E25" s="13" t="s">
        <v>111</v>
      </c>
      <c r="F25" s="15"/>
      <c r="G25" s="15"/>
      <c r="H25" s="15"/>
      <c r="I25" s="15"/>
      <c r="J25" s="14">
        <v>837250</v>
      </c>
      <c r="K25" s="15"/>
      <c r="L25" s="15"/>
      <c r="M25" s="14">
        <v>2025250</v>
      </c>
      <c r="N25" s="14">
        <v>729041219</v>
      </c>
    </row>
    <row r="26" spans="1:14" ht="69" x14ac:dyDescent="0.35">
      <c r="A26" s="12">
        <v>19</v>
      </c>
      <c r="B26" s="12" t="s">
        <v>112</v>
      </c>
      <c r="C26" s="13" t="s">
        <v>113</v>
      </c>
      <c r="D26" s="13" t="s">
        <v>114</v>
      </c>
      <c r="E26" s="13" t="s">
        <v>115</v>
      </c>
      <c r="F26" s="15"/>
      <c r="G26" s="15"/>
      <c r="H26" s="15"/>
      <c r="I26" s="15"/>
      <c r="J26" s="15"/>
      <c r="K26" s="14">
        <v>350000</v>
      </c>
      <c r="L26" s="15"/>
      <c r="M26" s="14">
        <v>5500000</v>
      </c>
      <c r="N26" s="14">
        <v>311168340</v>
      </c>
    </row>
    <row r="27" spans="1:14" ht="46" x14ac:dyDescent="0.35">
      <c r="A27" s="12">
        <v>20</v>
      </c>
      <c r="B27" s="12" t="s">
        <v>116</v>
      </c>
      <c r="C27" s="13" t="s">
        <v>117</v>
      </c>
      <c r="D27" s="13" t="s">
        <v>118</v>
      </c>
      <c r="E27" s="13" t="s">
        <v>119</v>
      </c>
      <c r="F27" s="15"/>
      <c r="G27" s="15"/>
      <c r="H27" s="15"/>
      <c r="I27" s="15"/>
      <c r="J27" s="14">
        <v>999925</v>
      </c>
      <c r="K27" s="15"/>
      <c r="L27" s="15"/>
      <c r="M27" s="15"/>
      <c r="N27" s="14">
        <v>259300657</v>
      </c>
    </row>
    <row r="28" spans="1:14" ht="80.5" x14ac:dyDescent="0.35">
      <c r="A28" s="12">
        <v>21</v>
      </c>
      <c r="B28" s="12" t="s">
        <v>120</v>
      </c>
      <c r="C28" s="13" t="s">
        <v>121</v>
      </c>
      <c r="D28" s="13" t="s">
        <v>122</v>
      </c>
      <c r="E28" s="13" t="s">
        <v>123</v>
      </c>
      <c r="F28" s="15"/>
      <c r="G28" s="15"/>
      <c r="H28" s="15"/>
      <c r="I28" s="15"/>
      <c r="J28" s="14">
        <v>289880.67</v>
      </c>
      <c r="K28" s="14">
        <v>16771</v>
      </c>
      <c r="L28" s="14">
        <v>144402.57999999999</v>
      </c>
      <c r="M28" s="15"/>
      <c r="N28" s="14">
        <v>1277224529</v>
      </c>
    </row>
    <row r="29" spans="1:14" ht="46" x14ac:dyDescent="0.35">
      <c r="A29" s="12">
        <v>22</v>
      </c>
      <c r="B29" s="12" t="s">
        <v>124</v>
      </c>
      <c r="C29" s="13" t="s">
        <v>125</v>
      </c>
      <c r="D29" s="13" t="s">
        <v>126</v>
      </c>
      <c r="E29" s="13" t="s">
        <v>127</v>
      </c>
      <c r="F29" s="15"/>
      <c r="G29" s="15"/>
      <c r="H29" s="15"/>
      <c r="I29" s="15"/>
      <c r="J29" s="15"/>
      <c r="K29" s="14">
        <v>913503.15</v>
      </c>
      <c r="L29" s="15"/>
      <c r="M29" s="15"/>
      <c r="N29" s="14">
        <v>308363630</v>
      </c>
    </row>
    <row r="30" spans="1:14" ht="46" x14ac:dyDescent="0.35">
      <c r="A30" s="12">
        <v>23</v>
      </c>
      <c r="B30" s="12" t="s">
        <v>128</v>
      </c>
      <c r="C30" s="13" t="s">
        <v>129</v>
      </c>
      <c r="D30" s="13" t="s">
        <v>130</v>
      </c>
      <c r="E30" s="13" t="s">
        <v>131</v>
      </c>
      <c r="F30" s="15"/>
      <c r="G30" s="15"/>
      <c r="H30" s="15"/>
      <c r="I30" s="14">
        <v>10000000</v>
      </c>
      <c r="J30" s="14">
        <v>7000000</v>
      </c>
      <c r="K30" s="14">
        <v>1000000</v>
      </c>
      <c r="L30" s="15"/>
      <c r="M30" s="14">
        <v>7000000</v>
      </c>
      <c r="N30" s="14">
        <v>15592469940</v>
      </c>
    </row>
    <row r="31" spans="1:14" ht="69" x14ac:dyDescent="0.35">
      <c r="A31" s="12">
        <v>24</v>
      </c>
      <c r="B31" s="12" t="s">
        <v>132</v>
      </c>
      <c r="C31" s="13" t="s">
        <v>117</v>
      </c>
      <c r="D31" s="13" t="s">
        <v>133</v>
      </c>
      <c r="E31" s="13" t="s">
        <v>134</v>
      </c>
      <c r="F31" s="15"/>
      <c r="G31" s="15"/>
      <c r="H31" s="15"/>
      <c r="I31" s="15"/>
      <c r="J31" s="14">
        <v>3402738.36</v>
      </c>
      <c r="K31" s="15"/>
      <c r="L31" s="15"/>
      <c r="M31" s="15"/>
      <c r="N31" s="14">
        <v>300000000</v>
      </c>
    </row>
    <row r="32" spans="1:14" ht="69" x14ac:dyDescent="0.35">
      <c r="A32" s="12">
        <v>25</v>
      </c>
      <c r="B32" s="12" t="s">
        <v>135</v>
      </c>
      <c r="C32" s="13" t="s">
        <v>136</v>
      </c>
      <c r="D32" s="13" t="s">
        <v>137</v>
      </c>
      <c r="E32" s="13" t="s">
        <v>138</v>
      </c>
      <c r="F32" s="15"/>
      <c r="G32" s="15"/>
      <c r="H32" s="15"/>
      <c r="I32" s="15"/>
      <c r="J32" s="15"/>
      <c r="K32" s="15"/>
      <c r="L32" s="15"/>
      <c r="M32" s="14">
        <v>4479150</v>
      </c>
      <c r="N32" s="14">
        <v>466351440</v>
      </c>
    </row>
    <row r="33" spans="1:14" ht="46" x14ac:dyDescent="0.35">
      <c r="A33" s="12">
        <v>26</v>
      </c>
      <c r="B33" s="12" t="s">
        <v>139</v>
      </c>
      <c r="C33" s="13" t="s">
        <v>140</v>
      </c>
      <c r="D33" s="13" t="s">
        <v>141</v>
      </c>
      <c r="E33" s="13" t="s">
        <v>142</v>
      </c>
      <c r="F33" s="15"/>
      <c r="G33" s="15"/>
      <c r="H33" s="15"/>
      <c r="I33" s="15"/>
      <c r="J33" s="14">
        <v>1333333.33</v>
      </c>
      <c r="K33" s="14">
        <v>250000</v>
      </c>
      <c r="L33" s="14">
        <v>150000</v>
      </c>
      <c r="M33" s="15"/>
      <c r="N33" s="14">
        <v>412597354</v>
      </c>
    </row>
  </sheetData>
  <mergeCells count="3">
    <mergeCell ref="A1:M1"/>
    <mergeCell ref="A2:M2"/>
    <mergeCell ref="A3:M4"/>
  </mergeCells>
  <pageMargins left="0.3" right="0.3" top="0.5" bottom="0.5" header="0.511811023622047" footer="0.511811023622047"/>
  <pageSetup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31"/>
  <sheetViews>
    <sheetView zoomScaleNormal="100" workbookViewId="0">
      <pane ySplit="4" topLeftCell="A5" activePane="bottomLeft" state="frozen"/>
      <selection pane="bottomLeft" sqref="A1:I1"/>
    </sheetView>
  </sheetViews>
  <sheetFormatPr baseColWidth="10" defaultColWidth="8.54296875" defaultRowHeight="14.5" x14ac:dyDescent="0.35"/>
  <cols>
    <col min="1" max="1" width="5" customWidth="1"/>
    <col min="2" max="2" width="30" customWidth="1"/>
    <col min="3" max="3" width="42" customWidth="1"/>
    <col min="4" max="4" width="14.453125" bestFit="1" customWidth="1"/>
    <col min="5" max="9" width="16" customWidth="1"/>
    <col min="10" max="10" width="16.453125" bestFit="1" customWidth="1"/>
  </cols>
  <sheetData>
    <row r="1" spans="1:10" ht="18" x14ac:dyDescent="0.4">
      <c r="A1" s="155" t="s">
        <v>143</v>
      </c>
      <c r="B1" s="155"/>
      <c r="C1" s="155"/>
      <c r="D1" s="155"/>
      <c r="E1" s="155"/>
      <c r="F1" s="155"/>
      <c r="G1" s="155"/>
      <c r="H1" s="155"/>
      <c r="I1" s="155"/>
    </row>
    <row r="2" spans="1:10" ht="27.75" customHeight="1" x14ac:dyDescent="0.35">
      <c r="A2" s="150" t="s">
        <v>144</v>
      </c>
      <c r="B2" s="150"/>
      <c r="C2" s="150"/>
      <c r="D2" s="150"/>
      <c r="E2" s="150"/>
      <c r="F2" s="150"/>
      <c r="G2" s="150"/>
      <c r="H2" s="150"/>
      <c r="I2" s="150"/>
    </row>
    <row r="4" spans="1:10" ht="26" x14ac:dyDescent="0.35">
      <c r="A4" s="1" t="s">
        <v>24</v>
      </c>
      <c r="B4" s="1" t="s">
        <v>26</v>
      </c>
      <c r="C4" s="1" t="s">
        <v>145</v>
      </c>
      <c r="D4" s="1" t="s">
        <v>146</v>
      </c>
      <c r="E4" s="1" t="s">
        <v>147</v>
      </c>
      <c r="F4" s="1" t="s">
        <v>148</v>
      </c>
      <c r="G4" s="1" t="s">
        <v>149</v>
      </c>
      <c r="H4" s="1" t="s">
        <v>150</v>
      </c>
      <c r="I4" s="1" t="s">
        <v>13</v>
      </c>
      <c r="J4" s="1" t="s">
        <v>151</v>
      </c>
    </row>
    <row r="5" spans="1:10" ht="39" x14ac:dyDescent="0.35">
      <c r="A5" s="16">
        <v>0</v>
      </c>
      <c r="B5" s="17" t="s">
        <v>152</v>
      </c>
      <c r="C5" s="17" t="s">
        <v>153</v>
      </c>
      <c r="D5" s="16" t="s">
        <v>154</v>
      </c>
      <c r="E5" s="18">
        <v>9104725</v>
      </c>
      <c r="F5" s="18">
        <v>1953978</v>
      </c>
      <c r="G5" s="18">
        <v>470000</v>
      </c>
      <c r="H5" s="18">
        <v>150941.87</v>
      </c>
      <c r="I5" s="18">
        <v>3465868.38</v>
      </c>
      <c r="J5" s="11">
        <v>2686659287</v>
      </c>
    </row>
    <row r="6" spans="1:10" ht="29" x14ac:dyDescent="0.35">
      <c r="A6" s="19">
        <v>1</v>
      </c>
      <c r="B6" s="20" t="s">
        <v>155</v>
      </c>
      <c r="C6" s="20" t="s">
        <v>156</v>
      </c>
      <c r="D6" s="19" t="s">
        <v>157</v>
      </c>
      <c r="E6" s="21">
        <v>9670404</v>
      </c>
      <c r="F6" s="21">
        <v>3080000</v>
      </c>
      <c r="G6" s="21">
        <v>700000</v>
      </c>
      <c r="H6" s="21">
        <v>350000</v>
      </c>
      <c r="I6" s="21">
        <v>6500000</v>
      </c>
      <c r="J6" s="14">
        <v>2527502010</v>
      </c>
    </row>
    <row r="7" spans="1:10" ht="29" x14ac:dyDescent="0.35">
      <c r="A7" s="19">
        <v>2</v>
      </c>
      <c r="B7" s="20" t="s">
        <v>158</v>
      </c>
      <c r="C7" s="20" t="s">
        <v>159</v>
      </c>
      <c r="D7" s="19" t="s">
        <v>160</v>
      </c>
      <c r="E7" s="22"/>
      <c r="F7" s="22"/>
      <c r="G7" s="21">
        <v>525000</v>
      </c>
      <c r="H7" s="21">
        <v>158000</v>
      </c>
      <c r="I7" s="21">
        <v>6525588.2000000002</v>
      </c>
      <c r="J7" s="14">
        <v>3879163955</v>
      </c>
    </row>
    <row r="8" spans="1:10" ht="43.5" x14ac:dyDescent="0.35">
      <c r="A8" s="19">
        <v>3</v>
      </c>
      <c r="B8" s="20" t="s">
        <v>161</v>
      </c>
      <c r="C8" s="20" t="s">
        <v>162</v>
      </c>
      <c r="D8" s="19" t="s">
        <v>163</v>
      </c>
      <c r="E8" s="21">
        <v>15000000</v>
      </c>
      <c r="F8" s="21">
        <v>500000</v>
      </c>
      <c r="G8" s="21">
        <v>450000</v>
      </c>
      <c r="H8" s="22"/>
      <c r="I8" s="22"/>
      <c r="J8" s="14">
        <v>3096446962</v>
      </c>
    </row>
    <row r="9" spans="1:10" ht="43.5" x14ac:dyDescent="0.35">
      <c r="A9" s="19">
        <v>4</v>
      </c>
      <c r="B9" s="20" t="s">
        <v>164</v>
      </c>
      <c r="C9" s="20" t="s">
        <v>165</v>
      </c>
      <c r="D9" s="19" t="s">
        <v>166</v>
      </c>
      <c r="E9" s="21">
        <v>9145620</v>
      </c>
      <c r="F9" s="22"/>
      <c r="G9" s="21">
        <v>1199778</v>
      </c>
      <c r="H9" s="21">
        <v>171360</v>
      </c>
      <c r="I9" s="21">
        <v>5620588.2000000002</v>
      </c>
      <c r="J9" s="14">
        <v>3384836099</v>
      </c>
    </row>
    <row r="10" spans="1:10" ht="43.5" x14ac:dyDescent="0.35">
      <c r="A10" s="19">
        <v>5</v>
      </c>
      <c r="B10" s="20" t="s">
        <v>167</v>
      </c>
      <c r="C10" s="20" t="s">
        <v>168</v>
      </c>
      <c r="D10" s="19" t="s">
        <v>169</v>
      </c>
      <c r="E10" s="21">
        <v>9804740.5999999996</v>
      </c>
      <c r="F10" s="21">
        <v>19865238</v>
      </c>
      <c r="G10" s="21">
        <v>124376</v>
      </c>
      <c r="H10" s="22"/>
      <c r="I10" s="21">
        <v>6872344.1100000003</v>
      </c>
      <c r="J10" s="14">
        <v>6372289354</v>
      </c>
    </row>
    <row r="11" spans="1:10" ht="43.5" x14ac:dyDescent="0.35">
      <c r="A11" s="19">
        <v>6</v>
      </c>
      <c r="B11" s="20" t="s">
        <v>170</v>
      </c>
      <c r="C11" s="20" t="s">
        <v>171</v>
      </c>
      <c r="D11" s="19" t="s">
        <v>172</v>
      </c>
      <c r="E11" s="21">
        <v>8900000</v>
      </c>
      <c r="F11" s="21">
        <v>7644468.54</v>
      </c>
      <c r="G11" s="21">
        <v>2800000</v>
      </c>
      <c r="H11" s="22"/>
      <c r="I11" s="21">
        <v>6268588.2000000002</v>
      </c>
      <c r="J11" s="14">
        <v>3100561726</v>
      </c>
    </row>
    <row r="12" spans="1:10" ht="43.5" x14ac:dyDescent="0.35">
      <c r="A12" s="19">
        <v>7</v>
      </c>
      <c r="B12" s="20" t="s">
        <v>173</v>
      </c>
      <c r="C12" s="20" t="s">
        <v>174</v>
      </c>
      <c r="D12" s="19" t="s">
        <v>175</v>
      </c>
      <c r="E12" s="22"/>
      <c r="F12" s="22"/>
      <c r="G12" s="22"/>
      <c r="H12" s="22"/>
      <c r="I12" s="21">
        <v>5648639.2000000002</v>
      </c>
      <c r="J12" s="14">
        <v>6279691895</v>
      </c>
    </row>
    <row r="13" spans="1:10" ht="43.5" x14ac:dyDescent="0.35">
      <c r="A13" s="19">
        <v>8</v>
      </c>
      <c r="B13" s="20" t="s">
        <v>176</v>
      </c>
      <c r="C13" s="20" t="s">
        <v>177</v>
      </c>
      <c r="D13" s="19" t="s">
        <v>178</v>
      </c>
      <c r="E13" s="21">
        <v>11500000</v>
      </c>
      <c r="F13" s="21">
        <v>9488692.3000000007</v>
      </c>
      <c r="G13" s="21">
        <v>2500000</v>
      </c>
      <c r="H13" s="22"/>
      <c r="I13" s="22"/>
      <c r="J13" s="14">
        <v>5602545498</v>
      </c>
    </row>
    <row r="14" spans="1:10" ht="43.5" x14ac:dyDescent="0.35">
      <c r="A14" s="19">
        <v>9</v>
      </c>
      <c r="B14" s="20" t="s">
        <v>179</v>
      </c>
      <c r="C14" s="20" t="s">
        <v>180</v>
      </c>
      <c r="D14" s="19" t="s">
        <v>181</v>
      </c>
      <c r="E14" s="22"/>
      <c r="F14" s="21">
        <v>11000000</v>
      </c>
      <c r="G14" s="21">
        <v>3414863</v>
      </c>
      <c r="H14" s="22"/>
      <c r="I14" s="21">
        <v>6268588.2000000002</v>
      </c>
      <c r="J14" s="14">
        <v>3323899600</v>
      </c>
    </row>
    <row r="15" spans="1:10" ht="43.5" x14ac:dyDescent="0.35">
      <c r="A15" s="19">
        <v>10</v>
      </c>
      <c r="B15" s="20" t="s">
        <v>182</v>
      </c>
      <c r="C15" s="20" t="s">
        <v>183</v>
      </c>
      <c r="D15" s="19" t="s">
        <v>184</v>
      </c>
      <c r="E15" s="21">
        <v>11818782.9</v>
      </c>
      <c r="F15" s="21">
        <v>2747445</v>
      </c>
      <c r="G15" s="22"/>
      <c r="H15" s="22"/>
      <c r="I15" s="21">
        <v>7000000</v>
      </c>
      <c r="J15" s="14">
        <v>4642744513</v>
      </c>
    </row>
    <row r="16" spans="1:10" ht="43.5" x14ac:dyDescent="0.35">
      <c r="A16" s="19">
        <v>11</v>
      </c>
      <c r="B16" s="20" t="s">
        <v>185</v>
      </c>
      <c r="C16" s="20" t="s">
        <v>186</v>
      </c>
      <c r="D16" s="19" t="s">
        <v>187</v>
      </c>
      <c r="E16" s="21">
        <v>13420000</v>
      </c>
      <c r="F16" s="21">
        <v>8773365</v>
      </c>
      <c r="G16" s="21">
        <v>2000000</v>
      </c>
      <c r="H16" s="22"/>
      <c r="I16" s="21">
        <v>9898588.1999999993</v>
      </c>
      <c r="J16" s="14">
        <v>11166729494</v>
      </c>
    </row>
    <row r="17" spans="1:10" ht="43.5" x14ac:dyDescent="0.35">
      <c r="A17" s="19">
        <v>12</v>
      </c>
      <c r="B17" s="20" t="s">
        <v>188</v>
      </c>
      <c r="C17" s="20" t="s">
        <v>189</v>
      </c>
      <c r="D17" s="19" t="s">
        <v>190</v>
      </c>
      <c r="E17" s="22"/>
      <c r="F17" s="22"/>
      <c r="G17" s="22"/>
      <c r="H17" s="21">
        <v>300871</v>
      </c>
      <c r="I17" s="22"/>
      <c r="J17" s="14">
        <v>1494460227</v>
      </c>
    </row>
    <row r="18" spans="1:10" ht="43.5" x14ac:dyDescent="0.35">
      <c r="A18" s="19">
        <v>13</v>
      </c>
      <c r="B18" s="20" t="s">
        <v>191</v>
      </c>
      <c r="C18" s="20" t="s">
        <v>192</v>
      </c>
      <c r="D18" s="19" t="s">
        <v>193</v>
      </c>
      <c r="E18" s="21">
        <v>13348200</v>
      </c>
      <c r="F18" s="22"/>
      <c r="G18" s="21">
        <v>1059636</v>
      </c>
      <c r="H18" s="21">
        <v>104889</v>
      </c>
      <c r="I18" s="21">
        <v>6583500</v>
      </c>
      <c r="J18" s="14">
        <v>9906841902</v>
      </c>
    </row>
    <row r="19" spans="1:10" ht="43.5" x14ac:dyDescent="0.35">
      <c r="A19" s="19">
        <v>14</v>
      </c>
      <c r="B19" s="20" t="s">
        <v>194</v>
      </c>
      <c r="C19" s="20" t="s">
        <v>195</v>
      </c>
      <c r="D19" s="19" t="s">
        <v>196</v>
      </c>
      <c r="E19" s="22"/>
      <c r="F19" s="21">
        <v>500000</v>
      </c>
      <c r="G19" s="21">
        <v>450000</v>
      </c>
      <c r="H19" s="22"/>
      <c r="I19" s="22"/>
      <c r="J19" s="14">
        <v>541029145</v>
      </c>
    </row>
    <row r="20" spans="1:10" ht="43.5" x14ac:dyDescent="0.35">
      <c r="A20" s="19">
        <v>15</v>
      </c>
      <c r="B20" s="20" t="s">
        <v>197</v>
      </c>
      <c r="C20" s="20" t="s">
        <v>198</v>
      </c>
      <c r="D20" s="19" t="s">
        <v>199</v>
      </c>
      <c r="E20" s="22"/>
      <c r="F20" s="21">
        <v>1500000</v>
      </c>
      <c r="G20" s="21">
        <v>450000</v>
      </c>
      <c r="H20" s="22"/>
      <c r="I20" s="22"/>
      <c r="J20" s="14">
        <v>1316609729</v>
      </c>
    </row>
    <row r="21" spans="1:10" ht="43.5" x14ac:dyDescent="0.35">
      <c r="A21" s="19">
        <v>16</v>
      </c>
      <c r="B21" s="20" t="s">
        <v>200</v>
      </c>
      <c r="C21" s="20" t="s">
        <v>201</v>
      </c>
      <c r="D21" s="19" t="s">
        <v>202</v>
      </c>
      <c r="E21" s="22"/>
      <c r="F21" s="22"/>
      <c r="G21" s="21">
        <v>242594</v>
      </c>
      <c r="H21" s="22"/>
      <c r="I21" s="21">
        <v>936803</v>
      </c>
      <c r="J21" s="14">
        <v>1176123182</v>
      </c>
    </row>
    <row r="22" spans="1:10" ht="43.5" x14ac:dyDescent="0.35">
      <c r="A22" s="19">
        <v>17</v>
      </c>
      <c r="B22" s="20" t="s">
        <v>203</v>
      </c>
      <c r="C22" s="20" t="s">
        <v>204</v>
      </c>
      <c r="D22" s="19" t="s">
        <v>205</v>
      </c>
      <c r="E22" s="21">
        <v>4700000</v>
      </c>
      <c r="F22" s="21">
        <v>1565824.46</v>
      </c>
      <c r="G22" s="21">
        <v>500000</v>
      </c>
      <c r="H22" s="21">
        <v>270000</v>
      </c>
      <c r="I22" s="21">
        <v>339300</v>
      </c>
      <c r="J22" s="14">
        <v>7873289364</v>
      </c>
    </row>
    <row r="23" spans="1:10" ht="43.5" x14ac:dyDescent="0.35">
      <c r="A23" s="19">
        <v>18</v>
      </c>
      <c r="B23" s="20" t="s">
        <v>206</v>
      </c>
      <c r="C23" s="20" t="s">
        <v>207</v>
      </c>
      <c r="D23" s="19" t="s">
        <v>208</v>
      </c>
      <c r="E23" s="22"/>
      <c r="F23" s="21">
        <v>837250</v>
      </c>
      <c r="G23" s="22"/>
      <c r="H23" s="22"/>
      <c r="I23" s="21">
        <v>2025250</v>
      </c>
      <c r="J23" s="14">
        <v>729041219</v>
      </c>
    </row>
    <row r="24" spans="1:10" ht="43.5" x14ac:dyDescent="0.35">
      <c r="A24" s="19">
        <v>19</v>
      </c>
      <c r="B24" s="20" t="s">
        <v>209</v>
      </c>
      <c r="C24" s="20" t="s">
        <v>210</v>
      </c>
      <c r="D24" s="19" t="s">
        <v>211</v>
      </c>
      <c r="E24" s="22"/>
      <c r="F24" s="22"/>
      <c r="G24" s="21">
        <v>350000</v>
      </c>
      <c r="H24" s="22"/>
      <c r="I24" s="21">
        <v>5500000</v>
      </c>
      <c r="J24" s="14">
        <v>311168340</v>
      </c>
    </row>
    <row r="25" spans="1:10" ht="43.5" x14ac:dyDescent="0.35">
      <c r="A25" s="19">
        <v>20</v>
      </c>
      <c r="B25" s="20" t="s">
        <v>212</v>
      </c>
      <c r="C25" s="20" t="s">
        <v>213</v>
      </c>
      <c r="D25" s="19" t="s">
        <v>214</v>
      </c>
      <c r="E25" s="22"/>
      <c r="F25" s="21">
        <v>999925</v>
      </c>
      <c r="G25" s="22"/>
      <c r="H25" s="22"/>
      <c r="I25" s="22"/>
      <c r="J25" s="14">
        <v>259300657</v>
      </c>
    </row>
    <row r="26" spans="1:10" ht="43.5" x14ac:dyDescent="0.35">
      <c r="A26" s="19">
        <v>21</v>
      </c>
      <c r="B26" s="20" t="s">
        <v>215</v>
      </c>
      <c r="C26" s="20" t="s">
        <v>216</v>
      </c>
      <c r="D26" s="19" t="s">
        <v>217</v>
      </c>
      <c r="E26" s="22"/>
      <c r="F26" s="21">
        <v>289880.67</v>
      </c>
      <c r="G26" s="21">
        <v>16771</v>
      </c>
      <c r="H26" s="21">
        <v>144402.57999999999</v>
      </c>
      <c r="I26" s="22"/>
      <c r="J26" s="14">
        <v>1277224529</v>
      </c>
    </row>
    <row r="27" spans="1:10" ht="43.5" x14ac:dyDescent="0.35">
      <c r="A27" s="19">
        <v>22</v>
      </c>
      <c r="B27" s="20" t="s">
        <v>218</v>
      </c>
      <c r="C27" s="20" t="s">
        <v>219</v>
      </c>
      <c r="D27" s="19" t="s">
        <v>220</v>
      </c>
      <c r="E27" s="22"/>
      <c r="F27" s="22"/>
      <c r="G27" s="21">
        <v>913503.15</v>
      </c>
      <c r="H27" s="22"/>
      <c r="I27" s="22"/>
      <c r="J27" s="14">
        <v>308363630</v>
      </c>
    </row>
    <row r="28" spans="1:10" ht="43.5" x14ac:dyDescent="0.35">
      <c r="A28" s="19">
        <v>23</v>
      </c>
      <c r="B28" s="20" t="s">
        <v>221</v>
      </c>
      <c r="C28" s="20" t="s">
        <v>222</v>
      </c>
      <c r="D28" s="19" t="s">
        <v>223</v>
      </c>
      <c r="E28" s="21">
        <v>10000000</v>
      </c>
      <c r="F28" s="21">
        <v>7000000</v>
      </c>
      <c r="G28" s="21">
        <v>1000000</v>
      </c>
      <c r="H28" s="22"/>
      <c r="I28" s="21">
        <v>7000000</v>
      </c>
      <c r="J28" s="14">
        <v>15592469940</v>
      </c>
    </row>
    <row r="29" spans="1:10" ht="43.5" x14ac:dyDescent="0.35">
      <c r="A29" s="19">
        <v>24</v>
      </c>
      <c r="B29" s="20" t="s">
        <v>224</v>
      </c>
      <c r="C29" s="20" t="s">
        <v>225</v>
      </c>
      <c r="D29" s="19" t="s">
        <v>226</v>
      </c>
      <c r="E29" s="22"/>
      <c r="F29" s="21">
        <v>3402738.36</v>
      </c>
      <c r="G29" s="22"/>
      <c r="H29" s="22"/>
      <c r="I29" s="22"/>
      <c r="J29" s="14">
        <v>300000000</v>
      </c>
    </row>
    <row r="30" spans="1:10" ht="43.5" x14ac:dyDescent="0.35">
      <c r="A30" s="19">
        <v>25</v>
      </c>
      <c r="B30" s="20" t="s">
        <v>227</v>
      </c>
      <c r="C30" s="20" t="s">
        <v>228</v>
      </c>
      <c r="D30" s="19" t="s">
        <v>229</v>
      </c>
      <c r="E30" s="22"/>
      <c r="F30" s="22"/>
      <c r="G30" s="22"/>
      <c r="H30" s="22"/>
      <c r="I30" s="21">
        <v>4479150</v>
      </c>
      <c r="J30" s="14">
        <v>466351440</v>
      </c>
    </row>
    <row r="31" spans="1:10" ht="43.5" x14ac:dyDescent="0.35">
      <c r="A31" s="19">
        <v>26</v>
      </c>
      <c r="B31" s="20" t="s">
        <v>230</v>
      </c>
      <c r="C31" s="20" t="s">
        <v>231</v>
      </c>
      <c r="D31" s="19" t="s">
        <v>232</v>
      </c>
      <c r="E31" s="22"/>
      <c r="F31" s="21">
        <v>1333333.33</v>
      </c>
      <c r="G31" s="21">
        <v>250000</v>
      </c>
      <c r="H31" s="21">
        <v>150000</v>
      </c>
      <c r="I31" s="22"/>
      <c r="J31" s="14">
        <v>412597354</v>
      </c>
    </row>
  </sheetData>
  <mergeCells count="2">
    <mergeCell ref="A1:I1"/>
    <mergeCell ref="A2:I2"/>
  </mergeCells>
  <pageMargins left="0.4" right="0.4" top="0.5" bottom="0.5" header="0.511811023622047" footer="0.511811023622047"/>
  <pageSetup fitToHeight="0"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7EB38-CD49-41D1-BCBB-531F469B6CE1}">
  <dimension ref="A1:L109"/>
  <sheetViews>
    <sheetView zoomScale="85" zoomScaleNormal="85" workbookViewId="0">
      <selection activeCell="E14" sqref="E6:E15"/>
    </sheetView>
  </sheetViews>
  <sheetFormatPr baseColWidth="10" defaultRowHeight="14.5" x14ac:dyDescent="0.35"/>
  <cols>
    <col min="1" max="1" width="4.1796875" style="24" bestFit="1" customWidth="1"/>
    <col min="2" max="2" width="27" style="24" bestFit="1" customWidth="1"/>
    <col min="3" max="3" width="20.1796875" style="24" customWidth="1"/>
    <col min="4" max="4" width="48.90625" style="24" customWidth="1"/>
    <col min="5" max="5" width="19.08984375" style="54" bestFit="1" customWidth="1"/>
    <col min="6" max="6" width="19.08984375" style="24" customWidth="1"/>
    <col min="7" max="7" width="29" style="24" customWidth="1"/>
    <col min="8" max="8" width="26.26953125" style="24" customWidth="1"/>
    <col min="9" max="9" width="25.54296875" style="24" customWidth="1"/>
    <col min="10" max="10" width="24.6328125" style="24" customWidth="1"/>
    <col min="11" max="11" width="48.08984375" style="24" customWidth="1"/>
    <col min="12" max="12" width="14.1796875" style="24" bestFit="1" customWidth="1"/>
    <col min="13" max="16384" width="10.90625" style="24"/>
  </cols>
  <sheetData>
    <row r="1" spans="1:12" ht="14.5" customHeight="1" x14ac:dyDescent="0.35">
      <c r="A1" s="142"/>
      <c r="B1" s="143" t="s">
        <v>233</v>
      </c>
      <c r="C1" s="145" t="s">
        <v>234</v>
      </c>
      <c r="D1" s="147" t="s">
        <v>235</v>
      </c>
      <c r="E1" s="23"/>
      <c r="F1" s="147" t="s">
        <v>236</v>
      </c>
      <c r="G1" s="147" t="s">
        <v>237</v>
      </c>
      <c r="H1" s="147"/>
      <c r="I1" s="147"/>
      <c r="J1" s="147"/>
      <c r="K1" s="149"/>
    </row>
    <row r="2" spans="1:12" ht="57.5" x14ac:dyDescent="0.35">
      <c r="A2" s="142"/>
      <c r="B2" s="144"/>
      <c r="C2" s="146"/>
      <c r="D2" s="148"/>
      <c r="E2" s="25"/>
      <c r="F2" s="148"/>
      <c r="G2" s="26" t="s">
        <v>238</v>
      </c>
      <c r="H2" s="26" t="s">
        <v>239</v>
      </c>
      <c r="I2" s="26" t="s">
        <v>240</v>
      </c>
      <c r="J2" s="26" t="s">
        <v>241</v>
      </c>
      <c r="K2" s="27" t="s">
        <v>242</v>
      </c>
    </row>
    <row r="3" spans="1:12" ht="125.5" customHeight="1" x14ac:dyDescent="0.35">
      <c r="A3" s="28">
        <v>0</v>
      </c>
      <c r="B3" s="29" t="s">
        <v>243</v>
      </c>
      <c r="C3" s="30" t="s">
        <v>38</v>
      </c>
      <c r="D3" s="30" t="s">
        <v>244</v>
      </c>
      <c r="E3" s="31"/>
      <c r="F3" s="30" t="s">
        <v>40</v>
      </c>
      <c r="G3" s="32">
        <v>9104725</v>
      </c>
      <c r="H3" s="32">
        <v>1953978</v>
      </c>
      <c r="I3" s="32">
        <v>470000</v>
      </c>
      <c r="J3" s="32">
        <v>150941.87330593029</v>
      </c>
      <c r="K3" s="33">
        <v>3465868.3783427253</v>
      </c>
    </row>
    <row r="4" spans="1:12" ht="29.5" customHeight="1" thickBot="1" x14ac:dyDescent="0.4">
      <c r="A4" s="34">
        <v>13</v>
      </c>
      <c r="B4" s="35"/>
      <c r="C4" s="36"/>
      <c r="D4" s="37"/>
      <c r="E4" s="38"/>
      <c r="F4" s="39"/>
      <c r="G4" s="39"/>
      <c r="H4" s="39"/>
      <c r="I4" s="39"/>
      <c r="J4" s="39"/>
      <c r="K4" s="40"/>
    </row>
    <row r="5" spans="1:12" ht="42.5" customHeight="1" thickBot="1" x14ac:dyDescent="0.4">
      <c r="A5" s="41"/>
      <c r="B5" s="42" t="s">
        <v>245</v>
      </c>
      <c r="C5" s="42" t="s">
        <v>234</v>
      </c>
      <c r="D5" s="42" t="s">
        <v>235</v>
      </c>
      <c r="E5" s="43"/>
      <c r="F5" s="42" t="s">
        <v>236</v>
      </c>
      <c r="G5" s="131" t="s">
        <v>246</v>
      </c>
      <c r="H5" s="132"/>
      <c r="I5" s="132"/>
      <c r="J5" s="132"/>
      <c r="K5" s="133"/>
    </row>
    <row r="6" spans="1:12" ht="83" customHeight="1" x14ac:dyDescent="0.35">
      <c r="A6" s="134">
        <v>1</v>
      </c>
      <c r="B6" s="136" t="s">
        <v>41</v>
      </c>
      <c r="C6" s="138" t="s">
        <v>42</v>
      </c>
      <c r="D6" s="139" t="s">
        <v>247</v>
      </c>
      <c r="E6" s="140">
        <v>2527502010</v>
      </c>
      <c r="F6" s="139" t="s">
        <v>44</v>
      </c>
      <c r="G6" s="44" t="s">
        <v>248</v>
      </c>
      <c r="H6" s="44" t="s">
        <v>249</v>
      </c>
      <c r="I6" s="44" t="s">
        <v>250</v>
      </c>
      <c r="J6" s="44" t="s">
        <v>251</v>
      </c>
      <c r="K6" s="45" t="s">
        <v>252</v>
      </c>
    </row>
    <row r="7" spans="1:12" ht="34" customHeight="1" x14ac:dyDescent="0.35">
      <c r="A7" s="135"/>
      <c r="B7" s="137"/>
      <c r="C7" s="97"/>
      <c r="D7" s="87"/>
      <c r="E7" s="98"/>
      <c r="F7" s="87"/>
      <c r="G7" s="47">
        <v>2000000</v>
      </c>
      <c r="H7" s="141">
        <v>3080000</v>
      </c>
      <c r="I7" s="141">
        <v>700000</v>
      </c>
      <c r="J7" s="141">
        <v>350000</v>
      </c>
      <c r="K7" s="130">
        <v>6500000</v>
      </c>
    </row>
    <row r="8" spans="1:12" x14ac:dyDescent="0.35">
      <c r="A8" s="135"/>
      <c r="B8" s="137"/>
      <c r="C8" s="97"/>
      <c r="D8" s="87"/>
      <c r="E8" s="98"/>
      <c r="F8" s="87"/>
      <c r="G8" s="49" t="s">
        <v>253</v>
      </c>
      <c r="H8" s="141"/>
      <c r="I8" s="141"/>
      <c r="J8" s="141"/>
      <c r="K8" s="130"/>
    </row>
    <row r="9" spans="1:12" x14ac:dyDescent="0.35">
      <c r="A9" s="135"/>
      <c r="B9" s="137"/>
      <c r="C9" s="97"/>
      <c r="D9" s="87"/>
      <c r="E9" s="98"/>
      <c r="F9" s="87"/>
      <c r="G9" s="50">
        <v>4070404</v>
      </c>
      <c r="H9" s="141"/>
      <c r="I9" s="141"/>
      <c r="J9" s="141"/>
      <c r="K9" s="130"/>
    </row>
    <row r="10" spans="1:12" x14ac:dyDescent="0.35">
      <c r="A10" s="135"/>
      <c r="B10" s="137"/>
      <c r="C10" s="97"/>
      <c r="D10" s="87"/>
      <c r="E10" s="98"/>
      <c r="F10" s="87"/>
      <c r="G10" s="49" t="s">
        <v>254</v>
      </c>
      <c r="H10" s="141"/>
      <c r="I10" s="141"/>
      <c r="J10" s="141"/>
      <c r="K10" s="130"/>
    </row>
    <row r="11" spans="1:12" x14ac:dyDescent="0.35">
      <c r="A11" s="135"/>
      <c r="B11" s="137"/>
      <c r="C11" s="97"/>
      <c r="D11" s="87"/>
      <c r="E11" s="98"/>
      <c r="F11" s="87"/>
      <c r="G11" s="50">
        <v>1800000</v>
      </c>
      <c r="H11" s="141"/>
      <c r="I11" s="141"/>
      <c r="J11" s="141"/>
      <c r="K11" s="130"/>
    </row>
    <row r="12" spans="1:12" ht="23" x14ac:dyDescent="0.35">
      <c r="A12" s="135"/>
      <c r="B12" s="137"/>
      <c r="C12" s="97"/>
      <c r="D12" s="87"/>
      <c r="E12" s="98"/>
      <c r="F12" s="87"/>
      <c r="G12" s="49" t="s">
        <v>255</v>
      </c>
      <c r="H12" s="141"/>
      <c r="I12" s="141"/>
      <c r="J12" s="141"/>
      <c r="K12" s="130"/>
    </row>
    <row r="13" spans="1:12" x14ac:dyDescent="0.35">
      <c r="A13" s="135"/>
      <c r="B13" s="137"/>
      <c r="C13" s="89"/>
      <c r="D13" s="87"/>
      <c r="E13" s="91"/>
      <c r="F13" s="87"/>
      <c r="G13" s="51">
        <f>+(G7+G9+(2*G11))</f>
        <v>9670404</v>
      </c>
      <c r="H13" s="141"/>
      <c r="I13" s="141"/>
      <c r="J13" s="141"/>
      <c r="K13" s="130"/>
    </row>
    <row r="14" spans="1:12" ht="69" customHeight="1" x14ac:dyDescent="0.35">
      <c r="A14" s="112">
        <v>2</v>
      </c>
      <c r="B14" s="93">
        <v>20005534</v>
      </c>
      <c r="C14" s="93" t="s">
        <v>46</v>
      </c>
      <c r="D14" s="93" t="s">
        <v>256</v>
      </c>
      <c r="E14" s="95">
        <v>3879163955</v>
      </c>
      <c r="F14" s="93" t="s">
        <v>48</v>
      </c>
      <c r="G14" s="52" t="s">
        <v>257</v>
      </c>
      <c r="H14" s="52" t="s">
        <v>257</v>
      </c>
      <c r="I14" s="52" t="s">
        <v>258</v>
      </c>
      <c r="J14" s="52" t="s">
        <v>259</v>
      </c>
      <c r="K14" s="53" t="s">
        <v>260</v>
      </c>
      <c r="L14" s="54">
        <v>2731411.8</v>
      </c>
    </row>
    <row r="15" spans="1:12" x14ac:dyDescent="0.35">
      <c r="A15" s="114"/>
      <c r="B15" s="94"/>
      <c r="C15" s="94"/>
      <c r="D15" s="94"/>
      <c r="E15" s="96"/>
      <c r="F15" s="94"/>
      <c r="G15" s="55" t="s">
        <v>257</v>
      </c>
      <c r="H15" s="55" t="s">
        <v>257</v>
      </c>
      <c r="I15" s="55">
        <v>525000</v>
      </c>
      <c r="J15" s="55">
        <v>158000</v>
      </c>
      <c r="K15" s="56">
        <f>9257000-2731411.8</f>
        <v>6525588.2000000002</v>
      </c>
    </row>
    <row r="16" spans="1:12" ht="81.5" customHeight="1" x14ac:dyDescent="0.35">
      <c r="A16" s="101">
        <v>3</v>
      </c>
      <c r="B16" s="88" t="s">
        <v>49</v>
      </c>
      <c r="C16" s="87" t="s">
        <v>50</v>
      </c>
      <c r="D16" s="88" t="s">
        <v>261</v>
      </c>
      <c r="E16" s="128">
        <v>3096446962</v>
      </c>
      <c r="F16" s="88" t="s">
        <v>52</v>
      </c>
      <c r="G16" s="57" t="s">
        <v>262</v>
      </c>
      <c r="H16" s="57" t="s">
        <v>263</v>
      </c>
      <c r="I16" s="57" t="s">
        <v>264</v>
      </c>
      <c r="J16" s="57" t="s">
        <v>257</v>
      </c>
      <c r="K16" s="58" t="s">
        <v>257</v>
      </c>
    </row>
    <row r="17" spans="1:11" x14ac:dyDescent="0.35">
      <c r="A17" s="111"/>
      <c r="B17" s="89"/>
      <c r="C17" s="87"/>
      <c r="D17" s="89"/>
      <c r="E17" s="129"/>
      <c r="F17" s="89"/>
      <c r="G17" s="47">
        <v>15000000</v>
      </c>
      <c r="H17" s="47">
        <v>500000</v>
      </c>
      <c r="I17" s="47">
        <v>450000</v>
      </c>
      <c r="J17" s="47" t="s">
        <v>257</v>
      </c>
      <c r="K17" s="48" t="s">
        <v>257</v>
      </c>
    </row>
    <row r="18" spans="1:11" ht="81.5" customHeight="1" x14ac:dyDescent="0.35">
      <c r="A18" s="109">
        <v>4</v>
      </c>
      <c r="B18" s="85" t="s">
        <v>53</v>
      </c>
      <c r="C18" s="85" t="s">
        <v>265</v>
      </c>
      <c r="D18" s="85" t="s">
        <v>266</v>
      </c>
      <c r="E18" s="95">
        <v>3384836099</v>
      </c>
      <c r="F18" s="85" t="s">
        <v>267</v>
      </c>
      <c r="G18" s="60" t="s">
        <v>268</v>
      </c>
      <c r="H18" s="60" t="s">
        <v>257</v>
      </c>
      <c r="I18" s="60" t="s">
        <v>269</v>
      </c>
      <c r="J18" s="60" t="s">
        <v>270</v>
      </c>
      <c r="K18" s="61" t="s">
        <v>271</v>
      </c>
    </row>
    <row r="19" spans="1:11" x14ac:dyDescent="0.35">
      <c r="A19" s="109"/>
      <c r="B19" s="85"/>
      <c r="C19" s="85"/>
      <c r="D19" s="85"/>
      <c r="E19" s="116"/>
      <c r="F19" s="85"/>
      <c r="G19" s="55">
        <v>2142000</v>
      </c>
      <c r="H19" s="125" t="s">
        <v>257</v>
      </c>
      <c r="I19" s="125">
        <v>1199778</v>
      </c>
      <c r="J19" s="125">
        <v>171360</v>
      </c>
      <c r="K19" s="126">
        <f>8352000-2731411.8</f>
        <v>5620588.2000000002</v>
      </c>
    </row>
    <row r="20" spans="1:11" x14ac:dyDescent="0.35">
      <c r="A20" s="109"/>
      <c r="B20" s="85"/>
      <c r="C20" s="85"/>
      <c r="D20" s="85"/>
      <c r="E20" s="116"/>
      <c r="F20" s="85"/>
      <c r="G20" s="60" t="s">
        <v>272</v>
      </c>
      <c r="H20" s="125"/>
      <c r="I20" s="125"/>
      <c r="J20" s="125"/>
      <c r="K20" s="126"/>
    </row>
    <row r="21" spans="1:11" x14ac:dyDescent="0.35">
      <c r="A21" s="109"/>
      <c r="B21" s="85"/>
      <c r="C21" s="85"/>
      <c r="D21" s="85"/>
      <c r="E21" s="116"/>
      <c r="F21" s="85"/>
      <c r="G21" s="62">
        <v>3501810</v>
      </c>
      <c r="H21" s="125"/>
      <c r="I21" s="125"/>
      <c r="J21" s="125"/>
      <c r="K21" s="126"/>
    </row>
    <row r="22" spans="1:11" x14ac:dyDescent="0.35">
      <c r="A22" s="109"/>
      <c r="B22" s="85"/>
      <c r="C22" s="85"/>
      <c r="D22" s="85"/>
      <c r="E22" s="116"/>
      <c r="F22" s="85"/>
      <c r="G22" s="60" t="s">
        <v>273</v>
      </c>
      <c r="H22" s="125"/>
      <c r="I22" s="125"/>
      <c r="J22" s="125"/>
      <c r="K22" s="126"/>
    </row>
    <row r="23" spans="1:11" x14ac:dyDescent="0.35">
      <c r="A23" s="109"/>
      <c r="B23" s="85"/>
      <c r="C23" s="85"/>
      <c r="D23" s="85"/>
      <c r="E23" s="116"/>
      <c r="F23" s="85"/>
      <c r="G23" s="63">
        <v>1750905</v>
      </c>
      <c r="H23" s="125"/>
      <c r="I23" s="125"/>
      <c r="J23" s="125"/>
      <c r="K23" s="126"/>
    </row>
    <row r="24" spans="1:11" ht="23" x14ac:dyDescent="0.35">
      <c r="A24" s="109"/>
      <c r="B24" s="85"/>
      <c r="C24" s="85"/>
      <c r="D24" s="85"/>
      <c r="E24" s="116"/>
      <c r="F24" s="85"/>
      <c r="G24" s="52" t="s">
        <v>255</v>
      </c>
      <c r="H24" s="125"/>
      <c r="I24" s="125"/>
      <c r="J24" s="125"/>
      <c r="K24" s="126"/>
    </row>
    <row r="25" spans="1:11" x14ac:dyDescent="0.35">
      <c r="A25" s="109"/>
      <c r="B25" s="85"/>
      <c r="C25" s="85"/>
      <c r="D25" s="85"/>
      <c r="E25" s="96"/>
      <c r="F25" s="85"/>
      <c r="G25" s="64">
        <f>+(G19+G21+(2*G23))</f>
        <v>9145620</v>
      </c>
      <c r="H25" s="125"/>
      <c r="I25" s="125"/>
      <c r="J25" s="125"/>
      <c r="K25" s="126"/>
    </row>
    <row r="26" spans="1:11" ht="87.5" customHeight="1" x14ac:dyDescent="0.35">
      <c r="A26" s="127">
        <v>5</v>
      </c>
      <c r="B26" s="87" t="s">
        <v>57</v>
      </c>
      <c r="C26" s="87" t="s">
        <v>58</v>
      </c>
      <c r="D26" s="87" t="s">
        <v>274</v>
      </c>
      <c r="E26" s="90">
        <v>6372289354</v>
      </c>
      <c r="F26" s="87" t="s">
        <v>60</v>
      </c>
      <c r="G26" s="57" t="s">
        <v>275</v>
      </c>
      <c r="H26" s="57" t="s">
        <v>276</v>
      </c>
      <c r="I26" s="57" t="s">
        <v>277</v>
      </c>
      <c r="J26" s="57" t="s">
        <v>257</v>
      </c>
      <c r="K26" s="65" t="s">
        <v>278</v>
      </c>
    </row>
    <row r="27" spans="1:11" x14ac:dyDescent="0.35">
      <c r="A27" s="127"/>
      <c r="B27" s="87"/>
      <c r="C27" s="87"/>
      <c r="D27" s="87"/>
      <c r="E27" s="98"/>
      <c r="F27" s="87"/>
      <c r="G27" s="66">
        <v>2500000</v>
      </c>
      <c r="H27" s="90">
        <v>19865238</v>
      </c>
      <c r="I27" s="90">
        <v>124376</v>
      </c>
      <c r="J27" s="90" t="s">
        <v>257</v>
      </c>
      <c r="K27" s="99">
        <f>9603755.91-2731411.8</f>
        <v>6872344.1100000003</v>
      </c>
    </row>
    <row r="28" spans="1:11" x14ac:dyDescent="0.35">
      <c r="A28" s="127"/>
      <c r="B28" s="87"/>
      <c r="C28" s="87"/>
      <c r="D28" s="87"/>
      <c r="E28" s="98"/>
      <c r="F28" s="87"/>
      <c r="G28" s="57" t="s">
        <v>279</v>
      </c>
      <c r="H28" s="98"/>
      <c r="I28" s="98"/>
      <c r="J28" s="98"/>
      <c r="K28" s="100"/>
    </row>
    <row r="29" spans="1:11" x14ac:dyDescent="0.35">
      <c r="A29" s="127"/>
      <c r="B29" s="87"/>
      <c r="C29" s="87"/>
      <c r="D29" s="87"/>
      <c r="E29" s="98"/>
      <c r="F29" s="87"/>
      <c r="G29" s="66">
        <v>3652370.3</v>
      </c>
      <c r="H29" s="98"/>
      <c r="I29" s="98"/>
      <c r="J29" s="98"/>
      <c r="K29" s="100"/>
    </row>
    <row r="30" spans="1:11" x14ac:dyDescent="0.35">
      <c r="A30" s="127"/>
      <c r="B30" s="87"/>
      <c r="C30" s="87"/>
      <c r="D30" s="87"/>
      <c r="E30" s="98"/>
      <c r="F30" s="87"/>
      <c r="G30" s="57" t="s">
        <v>280</v>
      </c>
      <c r="H30" s="98"/>
      <c r="I30" s="98"/>
      <c r="J30" s="98"/>
      <c r="K30" s="100"/>
    </row>
    <row r="31" spans="1:11" x14ac:dyDescent="0.35">
      <c r="A31" s="127"/>
      <c r="B31" s="87"/>
      <c r="C31" s="87"/>
      <c r="D31" s="87"/>
      <c r="E31" s="98"/>
      <c r="F31" s="87"/>
      <c r="G31" s="66">
        <v>1826185.15</v>
      </c>
      <c r="H31" s="98"/>
      <c r="I31" s="98"/>
      <c r="J31" s="98"/>
      <c r="K31" s="100"/>
    </row>
    <row r="32" spans="1:11" ht="23" x14ac:dyDescent="0.35">
      <c r="A32" s="127"/>
      <c r="B32" s="87"/>
      <c r="C32" s="87"/>
      <c r="D32" s="87"/>
      <c r="E32" s="98"/>
      <c r="F32" s="87"/>
      <c r="G32" s="49" t="s">
        <v>255</v>
      </c>
      <c r="H32" s="98"/>
      <c r="I32" s="98"/>
      <c r="J32" s="98"/>
      <c r="K32" s="100"/>
    </row>
    <row r="33" spans="1:11" x14ac:dyDescent="0.35">
      <c r="A33" s="127"/>
      <c r="B33" s="87"/>
      <c r="C33" s="87"/>
      <c r="D33" s="87"/>
      <c r="E33" s="91"/>
      <c r="F33" s="87"/>
      <c r="G33" s="51">
        <f>+(G27+G29+(2*G31))</f>
        <v>9804740.5999999996</v>
      </c>
      <c r="H33" s="91"/>
      <c r="I33" s="91"/>
      <c r="J33" s="91"/>
      <c r="K33" s="124"/>
    </row>
    <row r="34" spans="1:11" ht="58" x14ac:dyDescent="0.35">
      <c r="A34" s="112">
        <v>6</v>
      </c>
      <c r="B34" s="93" t="s">
        <v>61</v>
      </c>
      <c r="C34" s="93" t="s">
        <v>62</v>
      </c>
      <c r="D34" s="93" t="s">
        <v>281</v>
      </c>
      <c r="E34" s="95">
        <v>3100561726</v>
      </c>
      <c r="F34" s="93" t="s">
        <v>64</v>
      </c>
      <c r="G34" s="60" t="s">
        <v>282</v>
      </c>
      <c r="H34" s="60" t="s">
        <v>283</v>
      </c>
      <c r="I34" s="60" t="s">
        <v>284</v>
      </c>
      <c r="J34" s="60" t="s">
        <v>257</v>
      </c>
      <c r="K34" s="61" t="s">
        <v>285</v>
      </c>
    </row>
    <row r="35" spans="1:11" x14ac:dyDescent="0.35">
      <c r="A35" s="113"/>
      <c r="B35" s="115"/>
      <c r="C35" s="115"/>
      <c r="D35" s="115"/>
      <c r="E35" s="116"/>
      <c r="F35" s="115"/>
      <c r="G35" s="67">
        <v>2500000</v>
      </c>
      <c r="H35" s="95">
        <v>7644468.54</v>
      </c>
      <c r="I35" s="95">
        <v>2800000</v>
      </c>
      <c r="J35" s="95" t="s">
        <v>257</v>
      </c>
      <c r="K35" s="121">
        <f>9000000-2731411.8</f>
        <v>6268588.2000000002</v>
      </c>
    </row>
    <row r="36" spans="1:11" x14ac:dyDescent="0.35">
      <c r="A36" s="113"/>
      <c r="B36" s="115"/>
      <c r="C36" s="115"/>
      <c r="D36" s="115"/>
      <c r="E36" s="116"/>
      <c r="F36" s="115"/>
      <c r="G36" s="60" t="s">
        <v>286</v>
      </c>
      <c r="H36" s="116"/>
      <c r="I36" s="116"/>
      <c r="J36" s="116"/>
      <c r="K36" s="122"/>
    </row>
    <row r="37" spans="1:11" x14ac:dyDescent="0.35">
      <c r="A37" s="113"/>
      <c r="B37" s="115"/>
      <c r="C37" s="115"/>
      <c r="D37" s="115"/>
      <c r="E37" s="116"/>
      <c r="F37" s="115"/>
      <c r="G37" s="59">
        <v>2800000</v>
      </c>
      <c r="H37" s="116"/>
      <c r="I37" s="116"/>
      <c r="J37" s="116"/>
      <c r="K37" s="122"/>
    </row>
    <row r="38" spans="1:11" x14ac:dyDescent="0.35">
      <c r="A38" s="113"/>
      <c r="B38" s="115"/>
      <c r="C38" s="115"/>
      <c r="D38" s="115"/>
      <c r="E38" s="116"/>
      <c r="F38" s="115"/>
      <c r="G38" s="60" t="s">
        <v>287</v>
      </c>
      <c r="H38" s="116"/>
      <c r="I38" s="116"/>
      <c r="J38" s="116"/>
      <c r="K38" s="122"/>
    </row>
    <row r="39" spans="1:11" x14ac:dyDescent="0.35">
      <c r="A39" s="113"/>
      <c r="B39" s="115"/>
      <c r="C39" s="115"/>
      <c r="D39" s="115"/>
      <c r="E39" s="116"/>
      <c r="F39" s="115"/>
      <c r="G39" s="59">
        <v>1800000</v>
      </c>
      <c r="H39" s="116"/>
      <c r="I39" s="116"/>
      <c r="J39" s="116"/>
      <c r="K39" s="122"/>
    </row>
    <row r="40" spans="1:11" ht="23" x14ac:dyDescent="0.35">
      <c r="A40" s="113"/>
      <c r="B40" s="115"/>
      <c r="C40" s="115"/>
      <c r="D40" s="115"/>
      <c r="E40" s="116"/>
      <c r="F40" s="115"/>
      <c r="G40" s="52" t="s">
        <v>255</v>
      </c>
      <c r="H40" s="116"/>
      <c r="I40" s="116"/>
      <c r="J40" s="116"/>
      <c r="K40" s="122"/>
    </row>
    <row r="41" spans="1:11" x14ac:dyDescent="0.35">
      <c r="A41" s="114"/>
      <c r="B41" s="94"/>
      <c r="C41" s="94"/>
      <c r="D41" s="94"/>
      <c r="E41" s="96"/>
      <c r="F41" s="94"/>
      <c r="G41" s="64">
        <f>+(G35+G37+(2*G39))</f>
        <v>8900000</v>
      </c>
      <c r="H41" s="96"/>
      <c r="I41" s="96"/>
      <c r="J41" s="96"/>
      <c r="K41" s="123"/>
    </row>
    <row r="42" spans="1:11" ht="72.5" x14ac:dyDescent="0.35">
      <c r="A42" s="101">
        <v>7</v>
      </c>
      <c r="B42" s="88" t="s">
        <v>65</v>
      </c>
      <c r="C42" s="88" t="s">
        <v>288</v>
      </c>
      <c r="D42" s="88" t="s">
        <v>289</v>
      </c>
      <c r="E42" s="90">
        <v>6279691895</v>
      </c>
      <c r="F42" s="88" t="s">
        <v>68</v>
      </c>
      <c r="G42" s="46" t="s">
        <v>257</v>
      </c>
      <c r="H42" s="46" t="s">
        <v>257</v>
      </c>
      <c r="I42" s="46" t="s">
        <v>257</v>
      </c>
      <c r="J42" s="46" t="s">
        <v>257</v>
      </c>
      <c r="K42" s="65" t="s">
        <v>290</v>
      </c>
    </row>
    <row r="43" spans="1:11" ht="49" customHeight="1" x14ac:dyDescent="0.35">
      <c r="A43" s="111"/>
      <c r="B43" s="89"/>
      <c r="C43" s="89"/>
      <c r="D43" s="89"/>
      <c r="E43" s="91"/>
      <c r="F43" s="89"/>
      <c r="G43" s="46" t="s">
        <v>257</v>
      </c>
      <c r="H43" s="46" t="s">
        <v>257</v>
      </c>
      <c r="I43" s="46" t="s">
        <v>257</v>
      </c>
      <c r="J43" s="46" t="s">
        <v>257</v>
      </c>
      <c r="K43" s="68">
        <f>8380051-2731411.8</f>
        <v>5648639.2000000002</v>
      </c>
    </row>
    <row r="44" spans="1:11" ht="29" x14ac:dyDescent="0.35">
      <c r="A44" s="112">
        <v>8</v>
      </c>
      <c r="B44" s="93" t="s">
        <v>69</v>
      </c>
      <c r="C44" s="93" t="s">
        <v>291</v>
      </c>
      <c r="D44" s="93" t="s">
        <v>292</v>
      </c>
      <c r="E44" s="95">
        <v>5602545498</v>
      </c>
      <c r="F44" s="93" t="s">
        <v>72</v>
      </c>
      <c r="G44" s="60" t="s">
        <v>293</v>
      </c>
      <c r="H44" s="69" t="s">
        <v>294</v>
      </c>
      <c r="I44" s="60" t="s">
        <v>295</v>
      </c>
      <c r="J44" s="60" t="s">
        <v>257</v>
      </c>
      <c r="K44" s="61" t="s">
        <v>257</v>
      </c>
    </row>
    <row r="45" spans="1:11" x14ac:dyDescent="0.35">
      <c r="A45" s="113"/>
      <c r="B45" s="115"/>
      <c r="C45" s="115"/>
      <c r="D45" s="115"/>
      <c r="E45" s="116"/>
      <c r="F45" s="115"/>
      <c r="G45" s="70">
        <v>3000000</v>
      </c>
      <c r="H45" s="117">
        <v>9488692.3010000009</v>
      </c>
      <c r="I45" s="117">
        <v>2500000</v>
      </c>
      <c r="J45" s="117" t="s">
        <v>257</v>
      </c>
      <c r="K45" s="119" t="s">
        <v>296</v>
      </c>
    </row>
    <row r="46" spans="1:11" x14ac:dyDescent="0.35">
      <c r="A46" s="113"/>
      <c r="B46" s="115"/>
      <c r="C46" s="115"/>
      <c r="D46" s="115"/>
      <c r="E46" s="116"/>
      <c r="F46" s="115"/>
      <c r="G46" s="71" t="s">
        <v>297</v>
      </c>
      <c r="H46" s="117"/>
      <c r="I46" s="117"/>
      <c r="J46" s="117"/>
      <c r="K46" s="119"/>
    </row>
    <row r="47" spans="1:11" x14ac:dyDescent="0.35">
      <c r="A47" s="113"/>
      <c r="B47" s="115"/>
      <c r="C47" s="115"/>
      <c r="D47" s="115"/>
      <c r="E47" s="116"/>
      <c r="F47" s="115"/>
      <c r="G47" s="72">
        <v>3500000</v>
      </c>
      <c r="H47" s="117"/>
      <c r="I47" s="117"/>
      <c r="J47" s="117"/>
      <c r="K47" s="119"/>
    </row>
    <row r="48" spans="1:11" x14ac:dyDescent="0.35">
      <c r="A48" s="113"/>
      <c r="B48" s="115"/>
      <c r="C48" s="115"/>
      <c r="D48" s="115"/>
      <c r="E48" s="116"/>
      <c r="F48" s="115"/>
      <c r="G48" s="59" t="s">
        <v>298</v>
      </c>
      <c r="H48" s="117"/>
      <c r="I48" s="117"/>
      <c r="J48" s="117"/>
      <c r="K48" s="119"/>
    </row>
    <row r="49" spans="1:11" x14ac:dyDescent="0.35">
      <c r="A49" s="113"/>
      <c r="B49" s="115"/>
      <c r="C49" s="115"/>
      <c r="D49" s="115"/>
      <c r="E49" s="116"/>
      <c r="F49" s="115"/>
      <c r="G49" s="72">
        <v>2500000</v>
      </c>
      <c r="H49" s="117"/>
      <c r="I49" s="117"/>
      <c r="J49" s="117"/>
      <c r="K49" s="119"/>
    </row>
    <row r="50" spans="1:11" ht="23" x14ac:dyDescent="0.35">
      <c r="A50" s="113"/>
      <c r="B50" s="115"/>
      <c r="C50" s="115"/>
      <c r="D50" s="115"/>
      <c r="E50" s="116"/>
      <c r="F50" s="115"/>
      <c r="G50" s="52" t="s">
        <v>255</v>
      </c>
      <c r="H50" s="117"/>
      <c r="I50" s="117"/>
      <c r="J50" s="117"/>
      <c r="K50" s="119"/>
    </row>
    <row r="51" spans="1:11" x14ac:dyDescent="0.35">
      <c r="A51" s="113"/>
      <c r="B51" s="115"/>
      <c r="C51" s="115"/>
      <c r="D51" s="115"/>
      <c r="E51" s="96"/>
      <c r="F51" s="115"/>
      <c r="G51" s="73">
        <f>+(G45+G47+(2*G49))</f>
        <v>11500000</v>
      </c>
      <c r="H51" s="118"/>
      <c r="I51" s="118"/>
      <c r="J51" s="118"/>
      <c r="K51" s="120"/>
    </row>
    <row r="52" spans="1:11" ht="72.5" x14ac:dyDescent="0.35">
      <c r="A52" s="101">
        <v>9</v>
      </c>
      <c r="B52" s="88" t="s">
        <v>73</v>
      </c>
      <c r="C52" s="88" t="s">
        <v>299</v>
      </c>
      <c r="D52" s="88" t="s">
        <v>300</v>
      </c>
      <c r="E52" s="90">
        <v>3323899600</v>
      </c>
      <c r="F52" s="88" t="s">
        <v>76</v>
      </c>
      <c r="G52" s="57" t="s">
        <v>257</v>
      </c>
      <c r="H52" s="57" t="s">
        <v>301</v>
      </c>
      <c r="I52" s="57" t="s">
        <v>302</v>
      </c>
      <c r="J52" s="57" t="s">
        <v>257</v>
      </c>
      <c r="K52" s="65" t="s">
        <v>303</v>
      </c>
    </row>
    <row r="53" spans="1:11" x14ac:dyDescent="0.35">
      <c r="A53" s="111"/>
      <c r="B53" s="89"/>
      <c r="C53" s="89"/>
      <c r="D53" s="89"/>
      <c r="E53" s="91"/>
      <c r="F53" s="89"/>
      <c r="G53" s="46" t="s">
        <v>257</v>
      </c>
      <c r="H53" s="66">
        <v>11000000</v>
      </c>
      <c r="I53" s="66">
        <v>3414863</v>
      </c>
      <c r="J53" s="66" t="s">
        <v>257</v>
      </c>
      <c r="K53" s="68">
        <f>9000000-2731411.8</f>
        <v>6268588.2000000002</v>
      </c>
    </row>
    <row r="54" spans="1:11" ht="72.5" x14ac:dyDescent="0.35">
      <c r="A54" s="112">
        <v>10</v>
      </c>
      <c r="B54" s="93" t="s">
        <v>77</v>
      </c>
      <c r="C54" s="93" t="s">
        <v>304</v>
      </c>
      <c r="D54" s="93" t="s">
        <v>305</v>
      </c>
      <c r="E54" s="95">
        <v>4642744513</v>
      </c>
      <c r="F54" s="93" t="s">
        <v>80</v>
      </c>
      <c r="G54" s="60" t="s">
        <v>306</v>
      </c>
      <c r="H54" s="60" t="s">
        <v>307</v>
      </c>
      <c r="I54" s="60" t="s">
        <v>257</v>
      </c>
      <c r="J54" s="60" t="s">
        <v>257</v>
      </c>
      <c r="K54" s="61" t="s">
        <v>308</v>
      </c>
    </row>
    <row r="55" spans="1:11" x14ac:dyDescent="0.35">
      <c r="A55" s="113"/>
      <c r="B55" s="115"/>
      <c r="C55" s="115"/>
      <c r="D55" s="115"/>
      <c r="E55" s="116"/>
      <c r="F55" s="115"/>
      <c r="G55" s="67">
        <v>4500000</v>
      </c>
      <c r="H55" s="86">
        <v>2747445</v>
      </c>
      <c r="I55" s="85" t="s">
        <v>257</v>
      </c>
      <c r="J55" s="85" t="s">
        <v>257</v>
      </c>
      <c r="K55" s="110">
        <v>7000000</v>
      </c>
    </row>
    <row r="56" spans="1:11" x14ac:dyDescent="0.35">
      <c r="A56" s="113"/>
      <c r="B56" s="115"/>
      <c r="C56" s="115"/>
      <c r="D56" s="115"/>
      <c r="E56" s="116"/>
      <c r="F56" s="115"/>
      <c r="G56" s="60" t="s">
        <v>309</v>
      </c>
      <c r="H56" s="86"/>
      <c r="I56" s="85"/>
      <c r="J56" s="85"/>
      <c r="K56" s="110"/>
    </row>
    <row r="57" spans="1:11" x14ac:dyDescent="0.35">
      <c r="A57" s="113"/>
      <c r="B57" s="115"/>
      <c r="C57" s="115"/>
      <c r="D57" s="115"/>
      <c r="E57" s="116"/>
      <c r="F57" s="115"/>
      <c r="G57" s="74">
        <v>3466791.9</v>
      </c>
      <c r="H57" s="86"/>
      <c r="I57" s="85"/>
      <c r="J57" s="85"/>
      <c r="K57" s="110"/>
    </row>
    <row r="58" spans="1:11" x14ac:dyDescent="0.35">
      <c r="A58" s="113"/>
      <c r="B58" s="115"/>
      <c r="C58" s="115"/>
      <c r="D58" s="115"/>
      <c r="E58" s="116"/>
      <c r="F58" s="115"/>
      <c r="G58" s="60" t="s">
        <v>310</v>
      </c>
      <c r="H58" s="86"/>
      <c r="I58" s="85"/>
      <c r="J58" s="85"/>
      <c r="K58" s="110"/>
    </row>
    <row r="59" spans="1:11" x14ac:dyDescent="0.35">
      <c r="A59" s="113"/>
      <c r="B59" s="115"/>
      <c r="C59" s="115"/>
      <c r="D59" s="115"/>
      <c r="E59" s="116"/>
      <c r="F59" s="115"/>
      <c r="G59" s="74">
        <v>1925995.5</v>
      </c>
      <c r="H59" s="86"/>
      <c r="I59" s="85"/>
      <c r="J59" s="85"/>
      <c r="K59" s="110"/>
    </row>
    <row r="60" spans="1:11" ht="23" x14ac:dyDescent="0.35">
      <c r="A60" s="113"/>
      <c r="B60" s="115"/>
      <c r="C60" s="115"/>
      <c r="D60" s="115"/>
      <c r="E60" s="116"/>
      <c r="F60" s="115"/>
      <c r="G60" s="52" t="s">
        <v>255</v>
      </c>
      <c r="H60" s="86"/>
      <c r="I60" s="85"/>
      <c r="J60" s="85"/>
      <c r="K60" s="110"/>
    </row>
    <row r="61" spans="1:11" x14ac:dyDescent="0.35">
      <c r="A61" s="114"/>
      <c r="B61" s="94"/>
      <c r="C61" s="94"/>
      <c r="D61" s="94"/>
      <c r="E61" s="96"/>
      <c r="F61" s="94"/>
      <c r="G61" s="64">
        <f>+(G55+G57+(2*G59))</f>
        <v>11818782.9</v>
      </c>
      <c r="H61" s="86"/>
      <c r="I61" s="85"/>
      <c r="J61" s="85"/>
      <c r="K61" s="110"/>
    </row>
    <row r="62" spans="1:11" ht="72.5" x14ac:dyDescent="0.35">
      <c r="A62" s="101">
        <v>11</v>
      </c>
      <c r="B62" s="88" t="s">
        <v>81</v>
      </c>
      <c r="C62" s="88" t="s">
        <v>311</v>
      </c>
      <c r="D62" s="88" t="s">
        <v>312</v>
      </c>
      <c r="E62" s="90">
        <v>11166729494</v>
      </c>
      <c r="F62" s="88" t="s">
        <v>84</v>
      </c>
      <c r="G62" s="57" t="s">
        <v>313</v>
      </c>
      <c r="H62" s="57" t="s">
        <v>263</v>
      </c>
      <c r="I62" s="57" t="s">
        <v>314</v>
      </c>
      <c r="J62" s="57" t="s">
        <v>257</v>
      </c>
      <c r="K62" s="65" t="s">
        <v>315</v>
      </c>
    </row>
    <row r="63" spans="1:11" x14ac:dyDescent="0.35">
      <c r="A63" s="102"/>
      <c r="B63" s="97"/>
      <c r="C63" s="97"/>
      <c r="D63" s="97"/>
      <c r="E63" s="98"/>
      <c r="F63" s="97"/>
      <c r="G63" s="75">
        <v>4994000</v>
      </c>
      <c r="H63" s="103">
        <v>8773365</v>
      </c>
      <c r="I63" s="103">
        <v>2000000</v>
      </c>
      <c r="J63" s="103" t="s">
        <v>257</v>
      </c>
      <c r="K63" s="106">
        <f>12630000-2731411.8</f>
        <v>9898588.1999999993</v>
      </c>
    </row>
    <row r="64" spans="1:11" x14ac:dyDescent="0.35">
      <c r="A64" s="102"/>
      <c r="B64" s="97"/>
      <c r="C64" s="97"/>
      <c r="D64" s="97"/>
      <c r="E64" s="98"/>
      <c r="F64" s="97"/>
      <c r="G64" s="57" t="s">
        <v>316</v>
      </c>
      <c r="H64" s="104"/>
      <c r="I64" s="104"/>
      <c r="J64" s="104"/>
      <c r="K64" s="107"/>
    </row>
    <row r="65" spans="1:11" x14ac:dyDescent="0.35">
      <c r="A65" s="102"/>
      <c r="B65" s="97"/>
      <c r="C65" s="97"/>
      <c r="D65" s="97"/>
      <c r="E65" s="98"/>
      <c r="F65" s="97"/>
      <c r="G65" s="75">
        <v>3762000</v>
      </c>
      <c r="H65" s="104"/>
      <c r="I65" s="104"/>
      <c r="J65" s="104"/>
      <c r="K65" s="107"/>
    </row>
    <row r="66" spans="1:11" x14ac:dyDescent="0.35">
      <c r="A66" s="102"/>
      <c r="B66" s="97"/>
      <c r="C66" s="97"/>
      <c r="D66" s="97"/>
      <c r="E66" s="98"/>
      <c r="F66" s="97"/>
      <c r="G66" s="57" t="s">
        <v>317</v>
      </c>
      <c r="H66" s="104"/>
      <c r="I66" s="104"/>
      <c r="J66" s="104"/>
      <c r="K66" s="107"/>
    </row>
    <row r="67" spans="1:11" x14ac:dyDescent="0.35">
      <c r="A67" s="102"/>
      <c r="B67" s="97"/>
      <c r="C67" s="97"/>
      <c r="D67" s="97"/>
      <c r="E67" s="98"/>
      <c r="F67" s="97"/>
      <c r="G67" s="75">
        <v>2332000</v>
      </c>
      <c r="H67" s="104"/>
      <c r="I67" s="104"/>
      <c r="J67" s="104"/>
      <c r="K67" s="107"/>
    </row>
    <row r="68" spans="1:11" ht="23" x14ac:dyDescent="0.35">
      <c r="A68" s="102"/>
      <c r="B68" s="97"/>
      <c r="C68" s="97"/>
      <c r="D68" s="97"/>
      <c r="E68" s="98"/>
      <c r="F68" s="97"/>
      <c r="G68" s="49" t="s">
        <v>255</v>
      </c>
      <c r="H68" s="104"/>
      <c r="I68" s="104"/>
      <c r="J68" s="104"/>
      <c r="K68" s="107"/>
    </row>
    <row r="69" spans="1:11" x14ac:dyDescent="0.35">
      <c r="A69" s="111"/>
      <c r="B69" s="89"/>
      <c r="C69" s="89"/>
      <c r="D69" s="89"/>
      <c r="E69" s="91"/>
      <c r="F69" s="89"/>
      <c r="G69" s="51">
        <f>+(G63+G65+(2*G67))</f>
        <v>13420000</v>
      </c>
      <c r="H69" s="105"/>
      <c r="I69" s="105"/>
      <c r="J69" s="105"/>
      <c r="K69" s="108"/>
    </row>
    <row r="70" spans="1:11" ht="43.5" x14ac:dyDescent="0.35">
      <c r="A70" s="109">
        <v>12</v>
      </c>
      <c r="B70" s="85" t="s">
        <v>318</v>
      </c>
      <c r="C70" s="85" t="s">
        <v>319</v>
      </c>
      <c r="D70" s="85" t="s">
        <v>320</v>
      </c>
      <c r="E70" s="95">
        <v>1494460227</v>
      </c>
      <c r="F70" s="85" t="s">
        <v>321</v>
      </c>
      <c r="G70" s="59" t="s">
        <v>257</v>
      </c>
      <c r="H70" s="59" t="s">
        <v>257</v>
      </c>
      <c r="I70" s="59" t="s">
        <v>257</v>
      </c>
      <c r="J70" s="60" t="s">
        <v>322</v>
      </c>
      <c r="K70" s="76" t="s">
        <v>257</v>
      </c>
    </row>
    <row r="71" spans="1:11" ht="52" customHeight="1" x14ac:dyDescent="0.35">
      <c r="A71" s="109"/>
      <c r="B71" s="85"/>
      <c r="C71" s="85"/>
      <c r="D71" s="85"/>
      <c r="E71" s="96"/>
      <c r="F71" s="85"/>
      <c r="G71" s="59" t="s">
        <v>257</v>
      </c>
      <c r="H71" s="59" t="s">
        <v>257</v>
      </c>
      <c r="I71" s="59" t="s">
        <v>257</v>
      </c>
      <c r="J71" s="67">
        <v>300871</v>
      </c>
      <c r="K71" s="76" t="s">
        <v>257</v>
      </c>
    </row>
    <row r="72" spans="1:11" ht="157.5" x14ac:dyDescent="0.35">
      <c r="A72" s="101">
        <v>13</v>
      </c>
      <c r="B72" s="88" t="s">
        <v>89</v>
      </c>
      <c r="C72" s="88" t="s">
        <v>90</v>
      </c>
      <c r="D72" s="88" t="s">
        <v>323</v>
      </c>
      <c r="E72" s="90">
        <v>9906841902</v>
      </c>
      <c r="F72" s="88" t="s">
        <v>92</v>
      </c>
      <c r="G72" s="77" t="s">
        <v>324</v>
      </c>
      <c r="H72" s="77" t="s">
        <v>257</v>
      </c>
      <c r="I72" s="77" t="s">
        <v>325</v>
      </c>
      <c r="J72" s="77" t="s">
        <v>326</v>
      </c>
      <c r="K72" s="78" t="s">
        <v>327</v>
      </c>
    </row>
    <row r="73" spans="1:11" x14ac:dyDescent="0.35">
      <c r="A73" s="102"/>
      <c r="B73" s="97"/>
      <c r="C73" s="97"/>
      <c r="D73" s="97"/>
      <c r="E73" s="98"/>
      <c r="F73" s="97"/>
      <c r="G73" s="79">
        <v>2856000</v>
      </c>
      <c r="H73" s="88" t="s">
        <v>257</v>
      </c>
      <c r="I73" s="90">
        <v>1059636</v>
      </c>
      <c r="J73" s="90">
        <v>104889</v>
      </c>
      <c r="K73" s="99">
        <v>6583500</v>
      </c>
    </row>
    <row r="74" spans="1:11" ht="43.5" x14ac:dyDescent="0.35">
      <c r="A74" s="102"/>
      <c r="B74" s="97"/>
      <c r="C74" s="97"/>
      <c r="D74" s="97"/>
      <c r="E74" s="98"/>
      <c r="F74" s="97"/>
      <c r="G74" s="46" t="s">
        <v>328</v>
      </c>
      <c r="H74" s="97"/>
      <c r="I74" s="98"/>
      <c r="J74" s="98"/>
      <c r="K74" s="100"/>
    </row>
    <row r="75" spans="1:11" x14ac:dyDescent="0.35">
      <c r="A75" s="102"/>
      <c r="B75" s="97"/>
      <c r="C75" s="97"/>
      <c r="D75" s="97"/>
      <c r="E75" s="98"/>
      <c r="F75" s="97"/>
      <c r="G75" s="79">
        <v>5043600</v>
      </c>
      <c r="H75" s="97"/>
      <c r="I75" s="98"/>
      <c r="J75" s="98"/>
      <c r="K75" s="100"/>
    </row>
    <row r="76" spans="1:11" ht="29" x14ac:dyDescent="0.35">
      <c r="A76" s="102"/>
      <c r="B76" s="97"/>
      <c r="C76" s="97"/>
      <c r="D76" s="97"/>
      <c r="E76" s="98"/>
      <c r="F76" s="97"/>
      <c r="G76" s="46" t="s">
        <v>329</v>
      </c>
      <c r="H76" s="97"/>
      <c r="I76" s="98"/>
      <c r="J76" s="98"/>
      <c r="K76" s="100"/>
    </row>
    <row r="77" spans="1:11" x14ac:dyDescent="0.35">
      <c r="A77" s="102"/>
      <c r="B77" s="97"/>
      <c r="C77" s="97"/>
      <c r="D77" s="97"/>
      <c r="E77" s="98"/>
      <c r="F77" s="97"/>
      <c r="G77" s="79">
        <v>2724300</v>
      </c>
      <c r="H77" s="97"/>
      <c r="I77" s="98"/>
      <c r="J77" s="98"/>
      <c r="K77" s="100"/>
    </row>
    <row r="78" spans="1:11" ht="23" x14ac:dyDescent="0.35">
      <c r="A78" s="102"/>
      <c r="B78" s="97"/>
      <c r="C78" s="97"/>
      <c r="D78" s="97"/>
      <c r="E78" s="98"/>
      <c r="F78" s="97"/>
      <c r="G78" s="49" t="s">
        <v>255</v>
      </c>
      <c r="H78" s="97"/>
      <c r="I78" s="98"/>
      <c r="J78" s="98"/>
      <c r="K78" s="100"/>
    </row>
    <row r="79" spans="1:11" x14ac:dyDescent="0.35">
      <c r="A79" s="102"/>
      <c r="B79" s="97"/>
      <c r="C79" s="97"/>
      <c r="D79" s="97"/>
      <c r="E79" s="91"/>
      <c r="F79" s="97"/>
      <c r="G79" s="80">
        <f>+(G73+G75+(2*G77))</f>
        <v>13348200</v>
      </c>
      <c r="H79" s="97"/>
      <c r="I79" s="98"/>
      <c r="J79" s="98"/>
      <c r="K79" s="100"/>
    </row>
    <row r="80" spans="1:11" ht="58" customHeight="1" x14ac:dyDescent="0.35">
      <c r="A80" s="93">
        <v>14</v>
      </c>
      <c r="B80" s="93" t="s">
        <v>93</v>
      </c>
      <c r="C80" s="93" t="s">
        <v>330</v>
      </c>
      <c r="D80" s="93" t="s">
        <v>331</v>
      </c>
      <c r="E80" s="95">
        <v>541029145</v>
      </c>
      <c r="F80" s="93" t="s">
        <v>96</v>
      </c>
      <c r="G80" s="93" t="s">
        <v>257</v>
      </c>
      <c r="H80" s="59" t="s">
        <v>332</v>
      </c>
      <c r="I80" s="59" t="s">
        <v>333</v>
      </c>
      <c r="J80" s="93" t="s">
        <v>257</v>
      </c>
      <c r="K80" s="93" t="s">
        <v>257</v>
      </c>
    </row>
    <row r="81" spans="1:11" x14ac:dyDescent="0.35">
      <c r="A81" s="94"/>
      <c r="B81" s="94"/>
      <c r="C81" s="94"/>
      <c r="D81" s="94"/>
      <c r="E81" s="96"/>
      <c r="F81" s="94"/>
      <c r="G81" s="94"/>
      <c r="H81" s="67">
        <v>500000</v>
      </c>
      <c r="I81" s="67">
        <v>450000</v>
      </c>
      <c r="J81" s="94"/>
      <c r="K81" s="94"/>
    </row>
    <row r="82" spans="1:11" ht="58" x14ac:dyDescent="0.35">
      <c r="A82" s="88">
        <v>15</v>
      </c>
      <c r="B82" s="88" t="s">
        <v>334</v>
      </c>
      <c r="C82" s="88" t="s">
        <v>330</v>
      </c>
      <c r="D82" s="88" t="s">
        <v>335</v>
      </c>
      <c r="E82" s="90">
        <v>1316609729</v>
      </c>
      <c r="F82" s="88" t="s">
        <v>99</v>
      </c>
      <c r="G82" s="88" t="s">
        <v>257</v>
      </c>
      <c r="H82" s="46" t="s">
        <v>332</v>
      </c>
      <c r="I82" s="46" t="s">
        <v>336</v>
      </c>
      <c r="J82" s="87" t="s">
        <v>257</v>
      </c>
      <c r="K82" s="87" t="s">
        <v>257</v>
      </c>
    </row>
    <row r="83" spans="1:11" x14ac:dyDescent="0.35">
      <c r="A83" s="89"/>
      <c r="B83" s="89"/>
      <c r="C83" s="89"/>
      <c r="D83" s="89"/>
      <c r="E83" s="91"/>
      <c r="F83" s="89"/>
      <c r="G83" s="89"/>
      <c r="H83" s="66">
        <v>1500000</v>
      </c>
      <c r="I83" s="66">
        <v>450000</v>
      </c>
      <c r="J83" s="87"/>
      <c r="K83" s="87"/>
    </row>
    <row r="84" spans="1:11" ht="58" x14ac:dyDescent="0.35">
      <c r="A84" s="85">
        <v>16</v>
      </c>
      <c r="B84" s="85" t="s">
        <v>100</v>
      </c>
      <c r="C84" s="85" t="s">
        <v>337</v>
      </c>
      <c r="D84" s="85" t="s">
        <v>338</v>
      </c>
      <c r="E84" s="95">
        <v>1176123182</v>
      </c>
      <c r="F84" s="85" t="s">
        <v>103</v>
      </c>
      <c r="G84" s="85" t="s">
        <v>257</v>
      </c>
      <c r="H84" s="85" t="s">
        <v>257</v>
      </c>
      <c r="I84" s="59" t="s">
        <v>339</v>
      </c>
      <c r="J84" s="85" t="s">
        <v>257</v>
      </c>
      <c r="K84" s="59" t="s">
        <v>340</v>
      </c>
    </row>
    <row r="85" spans="1:11" ht="46" customHeight="1" x14ac:dyDescent="0.35">
      <c r="A85" s="85"/>
      <c r="B85" s="85"/>
      <c r="C85" s="85"/>
      <c r="D85" s="85"/>
      <c r="E85" s="96"/>
      <c r="F85" s="85"/>
      <c r="G85" s="85"/>
      <c r="H85" s="85"/>
      <c r="I85" s="67">
        <v>242594</v>
      </c>
      <c r="J85" s="85"/>
      <c r="K85" s="67">
        <v>936803</v>
      </c>
    </row>
    <row r="86" spans="1:11" ht="81" customHeight="1" x14ac:dyDescent="0.35">
      <c r="A86" s="87">
        <v>17</v>
      </c>
      <c r="B86" s="88" t="s">
        <v>104</v>
      </c>
      <c r="C86" s="88" t="s">
        <v>341</v>
      </c>
      <c r="D86" s="88" t="s">
        <v>106</v>
      </c>
      <c r="E86" s="90">
        <v>7873289364</v>
      </c>
      <c r="F86" s="88" t="s">
        <v>107</v>
      </c>
      <c r="G86" s="46" t="s">
        <v>342</v>
      </c>
      <c r="H86" s="66" t="s">
        <v>343</v>
      </c>
      <c r="I86" s="46" t="s">
        <v>344</v>
      </c>
      <c r="J86" s="46" t="s">
        <v>345</v>
      </c>
      <c r="K86" s="46" t="s">
        <v>346</v>
      </c>
    </row>
    <row r="87" spans="1:11" x14ac:dyDescent="0.35">
      <c r="A87" s="87"/>
      <c r="B87" s="89"/>
      <c r="C87" s="89"/>
      <c r="D87" s="89"/>
      <c r="E87" s="91"/>
      <c r="F87" s="89"/>
      <c r="G87" s="66">
        <v>4700000</v>
      </c>
      <c r="H87" s="46">
        <v>1565824.46</v>
      </c>
      <c r="I87" s="66">
        <v>500000</v>
      </c>
      <c r="J87" s="66">
        <v>270000</v>
      </c>
      <c r="K87" s="66">
        <v>339300</v>
      </c>
    </row>
    <row r="88" spans="1:11" ht="135.5" customHeight="1" x14ac:dyDescent="0.35">
      <c r="A88" s="85">
        <v>18</v>
      </c>
      <c r="B88" s="85" t="s">
        <v>347</v>
      </c>
      <c r="C88" s="85" t="s">
        <v>348</v>
      </c>
      <c r="D88" s="85" t="s">
        <v>349</v>
      </c>
      <c r="E88" s="95">
        <v>729041219</v>
      </c>
      <c r="F88" s="85" t="s">
        <v>111</v>
      </c>
      <c r="G88" s="59" t="s">
        <v>257</v>
      </c>
      <c r="H88" s="81" t="s">
        <v>350</v>
      </c>
      <c r="I88" s="59" t="s">
        <v>257</v>
      </c>
      <c r="J88" s="59" t="s">
        <v>257</v>
      </c>
      <c r="K88" s="59" t="s">
        <v>351</v>
      </c>
    </row>
    <row r="89" spans="1:11" ht="59" customHeight="1" x14ac:dyDescent="0.35">
      <c r="A89" s="85"/>
      <c r="B89" s="85"/>
      <c r="C89" s="85"/>
      <c r="D89" s="85"/>
      <c r="E89" s="96"/>
      <c r="F89" s="85"/>
      <c r="G89" s="59" t="s">
        <v>257</v>
      </c>
      <c r="H89" s="67">
        <f>6698000/8</f>
        <v>837250</v>
      </c>
      <c r="I89" s="67" t="s">
        <v>257</v>
      </c>
      <c r="J89" s="67" t="s">
        <v>257</v>
      </c>
      <c r="K89" s="67">
        <f>8101000*0.25</f>
        <v>2025250</v>
      </c>
    </row>
    <row r="90" spans="1:11" ht="81" customHeight="1" x14ac:dyDescent="0.35">
      <c r="A90" s="87">
        <v>19</v>
      </c>
      <c r="B90" s="88" t="s">
        <v>112</v>
      </c>
      <c r="C90" s="88" t="s">
        <v>113</v>
      </c>
      <c r="D90" s="88" t="s">
        <v>352</v>
      </c>
      <c r="E90" s="90">
        <v>311168340</v>
      </c>
      <c r="F90" s="88" t="s">
        <v>115</v>
      </c>
      <c r="G90" s="46" t="s">
        <v>257</v>
      </c>
      <c r="H90" s="66" t="s">
        <v>257</v>
      </c>
      <c r="I90" s="46" t="s">
        <v>353</v>
      </c>
      <c r="J90" s="46" t="s">
        <v>257</v>
      </c>
      <c r="K90" s="46" t="s">
        <v>354</v>
      </c>
    </row>
    <row r="91" spans="1:11" x14ac:dyDescent="0.35">
      <c r="A91" s="87"/>
      <c r="B91" s="89"/>
      <c r="C91" s="89"/>
      <c r="D91" s="89"/>
      <c r="E91" s="91"/>
      <c r="F91" s="89"/>
      <c r="G91" s="46" t="s">
        <v>257</v>
      </c>
      <c r="H91" s="46" t="s">
        <v>257</v>
      </c>
      <c r="I91" s="66">
        <v>350000</v>
      </c>
      <c r="J91" s="46" t="s">
        <v>257</v>
      </c>
      <c r="K91" s="66">
        <v>5500000</v>
      </c>
    </row>
    <row r="92" spans="1:11" ht="82.5" customHeight="1" x14ac:dyDescent="0.35">
      <c r="A92" s="85">
        <v>20</v>
      </c>
      <c r="B92" s="93" t="s">
        <v>116</v>
      </c>
      <c r="C92" s="93" t="s">
        <v>117</v>
      </c>
      <c r="D92" s="93" t="s">
        <v>352</v>
      </c>
      <c r="E92" s="95">
        <v>259300657</v>
      </c>
      <c r="F92" s="93" t="s">
        <v>355</v>
      </c>
      <c r="G92" s="59" t="s">
        <v>257</v>
      </c>
      <c r="H92" s="81" t="s">
        <v>356</v>
      </c>
      <c r="I92" s="59" t="s">
        <v>257</v>
      </c>
      <c r="J92" s="59" t="s">
        <v>257</v>
      </c>
      <c r="K92" s="59" t="s">
        <v>257</v>
      </c>
    </row>
    <row r="93" spans="1:11" x14ac:dyDescent="0.35">
      <c r="A93" s="85"/>
      <c r="B93" s="94"/>
      <c r="C93" s="94"/>
      <c r="D93" s="94"/>
      <c r="E93" s="96"/>
      <c r="F93" s="94"/>
      <c r="G93" s="59" t="s">
        <v>257</v>
      </c>
      <c r="H93" s="67">
        <f>4999625/5</f>
        <v>999925</v>
      </c>
      <c r="I93" s="59" t="s">
        <v>257</v>
      </c>
      <c r="J93" s="59" t="s">
        <v>257</v>
      </c>
      <c r="K93" s="59" t="s">
        <v>257</v>
      </c>
    </row>
    <row r="94" spans="1:11" ht="78.5" customHeight="1" x14ac:dyDescent="0.35">
      <c r="A94" s="87">
        <v>21</v>
      </c>
      <c r="B94" s="87" t="s">
        <v>120</v>
      </c>
      <c r="C94" s="87" t="s">
        <v>357</v>
      </c>
      <c r="D94" s="87" t="s">
        <v>358</v>
      </c>
      <c r="E94" s="92">
        <v>1277224529</v>
      </c>
      <c r="F94" s="87" t="s">
        <v>123</v>
      </c>
      <c r="G94" s="82" t="s">
        <v>257</v>
      </c>
      <c r="H94" s="46" t="s">
        <v>359</v>
      </c>
      <c r="I94" s="83" t="s">
        <v>360</v>
      </c>
      <c r="J94" s="46" t="s">
        <v>361</v>
      </c>
      <c r="K94" s="82" t="s">
        <v>257</v>
      </c>
    </row>
    <row r="95" spans="1:11" x14ac:dyDescent="0.35">
      <c r="A95" s="87"/>
      <c r="B95" s="87"/>
      <c r="C95" s="87"/>
      <c r="D95" s="87"/>
      <c r="E95" s="92"/>
      <c r="F95" s="87"/>
      <c r="G95" s="87" t="s">
        <v>257</v>
      </c>
      <c r="H95" s="92">
        <f>1739284/6</f>
        <v>289880.66666666669</v>
      </c>
      <c r="I95" s="92">
        <f>100626/6</f>
        <v>16771</v>
      </c>
      <c r="J95" s="66">
        <v>117874</v>
      </c>
      <c r="K95" s="87" t="s">
        <v>257</v>
      </c>
    </row>
    <row r="96" spans="1:11" ht="72.5" x14ac:dyDescent="0.35">
      <c r="A96" s="87"/>
      <c r="B96" s="87"/>
      <c r="C96" s="87"/>
      <c r="D96" s="87"/>
      <c r="E96" s="92"/>
      <c r="F96" s="87"/>
      <c r="G96" s="87"/>
      <c r="H96" s="92"/>
      <c r="I96" s="92"/>
      <c r="J96" s="46" t="s">
        <v>362</v>
      </c>
      <c r="K96" s="87"/>
    </row>
    <row r="97" spans="1:11" x14ac:dyDescent="0.35">
      <c r="A97" s="87"/>
      <c r="B97" s="87"/>
      <c r="C97" s="87"/>
      <c r="D97" s="87"/>
      <c r="E97" s="92"/>
      <c r="F97" s="87"/>
      <c r="G97" s="87"/>
      <c r="H97" s="92"/>
      <c r="I97" s="92"/>
      <c r="J97" s="66">
        <f>+(636686/4)/6</f>
        <v>26528.583333333332</v>
      </c>
      <c r="K97" s="87"/>
    </row>
    <row r="98" spans="1:11" ht="29" x14ac:dyDescent="0.35">
      <c r="A98" s="87"/>
      <c r="B98" s="87"/>
      <c r="C98" s="87"/>
      <c r="D98" s="87"/>
      <c r="E98" s="92"/>
      <c r="F98" s="87"/>
      <c r="G98" s="87"/>
      <c r="H98" s="92"/>
      <c r="I98" s="92"/>
      <c r="J98" s="46" t="s">
        <v>363</v>
      </c>
      <c r="K98" s="87"/>
    </row>
    <row r="99" spans="1:11" x14ac:dyDescent="0.35">
      <c r="A99" s="87"/>
      <c r="B99" s="87"/>
      <c r="C99" s="87"/>
      <c r="D99" s="87"/>
      <c r="E99" s="92"/>
      <c r="F99" s="87"/>
      <c r="G99" s="87"/>
      <c r="H99" s="92"/>
      <c r="I99" s="92"/>
      <c r="J99" s="84">
        <f>+J95+J97</f>
        <v>144402.58333333334</v>
      </c>
      <c r="K99" s="87"/>
    </row>
    <row r="100" spans="1:11" x14ac:dyDescent="0.35">
      <c r="A100" s="85">
        <v>22</v>
      </c>
      <c r="B100" s="85" t="s">
        <v>124</v>
      </c>
      <c r="C100" s="85" t="s">
        <v>364</v>
      </c>
      <c r="D100" s="85" t="s">
        <v>365</v>
      </c>
      <c r="E100" s="86">
        <v>308363630</v>
      </c>
      <c r="F100" s="85" t="s">
        <v>127</v>
      </c>
      <c r="G100" s="59" t="s">
        <v>257</v>
      </c>
      <c r="H100" s="59" t="s">
        <v>296</v>
      </c>
      <c r="I100" s="59" t="s">
        <v>366</v>
      </c>
      <c r="J100" s="59" t="s">
        <v>257</v>
      </c>
      <c r="K100" s="59" t="s">
        <v>257</v>
      </c>
    </row>
    <row r="101" spans="1:11" ht="53" customHeight="1" x14ac:dyDescent="0.35">
      <c r="A101" s="85"/>
      <c r="B101" s="85"/>
      <c r="C101" s="85"/>
      <c r="D101" s="85"/>
      <c r="E101" s="86"/>
      <c r="F101" s="85"/>
      <c r="G101" s="59" t="s">
        <v>257</v>
      </c>
      <c r="H101" s="59" t="s">
        <v>257</v>
      </c>
      <c r="I101" s="67">
        <v>913503.15</v>
      </c>
      <c r="J101" s="59" t="s">
        <v>257</v>
      </c>
      <c r="K101" s="59" t="s">
        <v>257</v>
      </c>
    </row>
    <row r="102" spans="1:11" ht="81" customHeight="1" x14ac:dyDescent="0.35">
      <c r="A102" s="87">
        <v>23</v>
      </c>
      <c r="B102" s="88" t="s">
        <v>128</v>
      </c>
      <c r="C102" s="88" t="s">
        <v>128</v>
      </c>
      <c r="D102" s="88" t="s">
        <v>367</v>
      </c>
      <c r="E102" s="90">
        <v>15592469940</v>
      </c>
      <c r="F102" s="88" t="s">
        <v>131</v>
      </c>
      <c r="G102" s="46" t="s">
        <v>368</v>
      </c>
      <c r="H102" s="66" t="s">
        <v>369</v>
      </c>
      <c r="I102" s="46" t="s">
        <v>370</v>
      </c>
      <c r="J102" s="46" t="s">
        <v>257</v>
      </c>
      <c r="K102" s="46" t="s">
        <v>371</v>
      </c>
    </row>
    <row r="103" spans="1:11" x14ac:dyDescent="0.35">
      <c r="A103" s="87"/>
      <c r="B103" s="89"/>
      <c r="C103" s="89"/>
      <c r="D103" s="89"/>
      <c r="E103" s="91"/>
      <c r="F103" s="89"/>
      <c r="G103" s="66">
        <v>10000000</v>
      </c>
      <c r="H103" s="46">
        <v>7000000</v>
      </c>
      <c r="I103" s="66">
        <v>1000000</v>
      </c>
      <c r="J103" s="46" t="s">
        <v>257</v>
      </c>
      <c r="K103" s="66">
        <v>7000000</v>
      </c>
    </row>
    <row r="104" spans="1:11" ht="101.5" x14ac:dyDescent="0.35">
      <c r="A104" s="85">
        <v>24</v>
      </c>
      <c r="B104" s="85" t="s">
        <v>132</v>
      </c>
      <c r="C104" s="85" t="s">
        <v>117</v>
      </c>
      <c r="D104" s="85" t="s">
        <v>372</v>
      </c>
      <c r="E104" s="86">
        <v>300000000</v>
      </c>
      <c r="F104" s="85" t="s">
        <v>134</v>
      </c>
      <c r="G104" s="59" t="s">
        <v>257</v>
      </c>
      <c r="H104" s="59" t="s">
        <v>373</v>
      </c>
      <c r="I104" s="59" t="s">
        <v>257</v>
      </c>
      <c r="J104" s="59" t="s">
        <v>257</v>
      </c>
      <c r="K104" s="59" t="s">
        <v>257</v>
      </c>
    </row>
    <row r="105" spans="1:11" ht="53" customHeight="1" x14ac:dyDescent="0.35">
      <c r="A105" s="85"/>
      <c r="B105" s="85"/>
      <c r="C105" s="85"/>
      <c r="D105" s="85"/>
      <c r="E105" s="86"/>
      <c r="F105" s="85"/>
      <c r="G105" s="59" t="s">
        <v>257</v>
      </c>
      <c r="H105" s="67">
        <f>20416430.17/6</f>
        <v>3402738.3616666668</v>
      </c>
      <c r="I105" s="67" t="s">
        <v>257</v>
      </c>
      <c r="J105" s="59" t="s">
        <v>257</v>
      </c>
      <c r="K105" s="59" t="s">
        <v>257</v>
      </c>
    </row>
    <row r="106" spans="1:11" ht="81" customHeight="1" x14ac:dyDescent="0.35">
      <c r="A106" s="87">
        <v>25</v>
      </c>
      <c r="B106" s="88" t="s">
        <v>135</v>
      </c>
      <c r="C106" s="88" t="s">
        <v>136</v>
      </c>
      <c r="D106" s="88" t="s">
        <v>374</v>
      </c>
      <c r="E106" s="90">
        <v>466351440</v>
      </c>
      <c r="F106" s="88" t="s">
        <v>375</v>
      </c>
      <c r="G106" s="46" t="s">
        <v>257</v>
      </c>
      <c r="H106" s="66" t="s">
        <v>257</v>
      </c>
      <c r="I106" s="46" t="s">
        <v>257</v>
      </c>
      <c r="J106" s="46" t="s">
        <v>257</v>
      </c>
      <c r="K106" s="46" t="s">
        <v>376</v>
      </c>
    </row>
    <row r="107" spans="1:11" x14ac:dyDescent="0.35">
      <c r="A107" s="87"/>
      <c r="B107" s="89"/>
      <c r="C107" s="89"/>
      <c r="D107" s="89"/>
      <c r="E107" s="91"/>
      <c r="F107" s="89"/>
      <c r="G107" s="66" t="s">
        <v>257</v>
      </c>
      <c r="H107" s="46" t="s">
        <v>257</v>
      </c>
      <c r="I107" s="66" t="s">
        <v>257</v>
      </c>
      <c r="J107" s="46" t="s">
        <v>257</v>
      </c>
      <c r="K107" s="66">
        <v>4479150</v>
      </c>
    </row>
    <row r="108" spans="1:11" ht="101.5" x14ac:dyDescent="0.35">
      <c r="A108" s="85">
        <v>26</v>
      </c>
      <c r="B108" s="85">
        <v>20005502</v>
      </c>
      <c r="C108" s="85" t="s">
        <v>140</v>
      </c>
      <c r="D108" s="85" t="s">
        <v>377</v>
      </c>
      <c r="E108" s="86">
        <v>412597354</v>
      </c>
      <c r="F108" s="85" t="s">
        <v>142</v>
      </c>
      <c r="G108" s="59" t="s">
        <v>257</v>
      </c>
      <c r="H108" s="67" t="s">
        <v>378</v>
      </c>
      <c r="I108" s="59" t="s">
        <v>379</v>
      </c>
      <c r="J108" s="59" t="s">
        <v>380</v>
      </c>
      <c r="K108" s="59" t="s">
        <v>257</v>
      </c>
    </row>
    <row r="109" spans="1:11" ht="120" customHeight="1" x14ac:dyDescent="0.35">
      <c r="A109" s="85"/>
      <c r="B109" s="85"/>
      <c r="C109" s="85"/>
      <c r="D109" s="85"/>
      <c r="E109" s="86"/>
      <c r="F109" s="85"/>
      <c r="G109" s="59" t="s">
        <v>257</v>
      </c>
      <c r="H109" s="67">
        <f>8000000/6</f>
        <v>1333333.3333333333</v>
      </c>
      <c r="I109" s="67">
        <v>250000</v>
      </c>
      <c r="J109" s="67">
        <v>150000</v>
      </c>
      <c r="K109" s="59" t="s">
        <v>257</v>
      </c>
    </row>
  </sheetData>
  <mergeCells count="208">
    <mergeCell ref="A1:A2"/>
    <mergeCell ref="B1:B2"/>
    <mergeCell ref="C1:C2"/>
    <mergeCell ref="D1:D2"/>
    <mergeCell ref="F1:F2"/>
    <mergeCell ref="G1:K1"/>
    <mergeCell ref="G5:K5"/>
    <mergeCell ref="A6:A13"/>
    <mergeCell ref="B6:B13"/>
    <mergeCell ref="C6:C13"/>
    <mergeCell ref="D6:D13"/>
    <mergeCell ref="E6:E13"/>
    <mergeCell ref="F6:F13"/>
    <mergeCell ref="H7:H13"/>
    <mergeCell ref="I7:I13"/>
    <mergeCell ref="J7:J13"/>
    <mergeCell ref="A16:A17"/>
    <mergeCell ref="B16:B17"/>
    <mergeCell ref="C16:C17"/>
    <mergeCell ref="D16:D17"/>
    <mergeCell ref="E16:E17"/>
    <mergeCell ref="F16:F17"/>
    <mergeCell ref="K7:K13"/>
    <mergeCell ref="A14:A15"/>
    <mergeCell ref="B14:B15"/>
    <mergeCell ref="C14:C15"/>
    <mergeCell ref="D14:D15"/>
    <mergeCell ref="E14:E15"/>
    <mergeCell ref="F14:F15"/>
    <mergeCell ref="H19:H25"/>
    <mergeCell ref="I19:I25"/>
    <mergeCell ref="J19:J25"/>
    <mergeCell ref="K19:K25"/>
    <mergeCell ref="A26:A33"/>
    <mergeCell ref="B26:B33"/>
    <mergeCell ref="C26:C33"/>
    <mergeCell ref="D26:D33"/>
    <mergeCell ref="E26:E33"/>
    <mergeCell ref="F26:F33"/>
    <mergeCell ref="A18:A25"/>
    <mergeCell ref="B18:B25"/>
    <mergeCell ref="C18:C25"/>
    <mergeCell ref="D18:D25"/>
    <mergeCell ref="E18:E25"/>
    <mergeCell ref="F18:F25"/>
    <mergeCell ref="H27:H33"/>
    <mergeCell ref="I27:I33"/>
    <mergeCell ref="J27:J33"/>
    <mergeCell ref="K27:K33"/>
    <mergeCell ref="A34:A41"/>
    <mergeCell ref="B34:B41"/>
    <mergeCell ref="C34:C41"/>
    <mergeCell ref="D34:D41"/>
    <mergeCell ref="E34:E41"/>
    <mergeCell ref="F34:F41"/>
    <mergeCell ref="H35:H41"/>
    <mergeCell ref="I35:I41"/>
    <mergeCell ref="J35:J41"/>
    <mergeCell ref="K35:K41"/>
    <mergeCell ref="A42:A43"/>
    <mergeCell ref="B42:B43"/>
    <mergeCell ref="C42:C43"/>
    <mergeCell ref="D42:D43"/>
    <mergeCell ref="E42:E43"/>
    <mergeCell ref="F42:F43"/>
    <mergeCell ref="H45:H51"/>
    <mergeCell ref="I45:I51"/>
    <mergeCell ref="J45:J51"/>
    <mergeCell ref="K45:K51"/>
    <mergeCell ref="A52:A53"/>
    <mergeCell ref="B52:B53"/>
    <mergeCell ref="C52:C53"/>
    <mergeCell ref="D52:D53"/>
    <mergeCell ref="E52:E53"/>
    <mergeCell ref="F52:F53"/>
    <mergeCell ref="A44:A51"/>
    <mergeCell ref="B44:B51"/>
    <mergeCell ref="C44:C51"/>
    <mergeCell ref="D44:D51"/>
    <mergeCell ref="E44:E51"/>
    <mergeCell ref="F44:F51"/>
    <mergeCell ref="H55:H61"/>
    <mergeCell ref="I55:I61"/>
    <mergeCell ref="J55:J61"/>
    <mergeCell ref="K55:K61"/>
    <mergeCell ref="A62:A69"/>
    <mergeCell ref="B62:B69"/>
    <mergeCell ref="C62:C69"/>
    <mergeCell ref="D62:D69"/>
    <mergeCell ref="E62:E69"/>
    <mergeCell ref="F62:F69"/>
    <mergeCell ref="A54:A61"/>
    <mergeCell ref="B54:B61"/>
    <mergeCell ref="C54:C61"/>
    <mergeCell ref="D54:D61"/>
    <mergeCell ref="E54:E61"/>
    <mergeCell ref="F54:F61"/>
    <mergeCell ref="H63:H69"/>
    <mergeCell ref="I63:I69"/>
    <mergeCell ref="J63:J69"/>
    <mergeCell ref="K63:K69"/>
    <mergeCell ref="A70:A71"/>
    <mergeCell ref="B70:B71"/>
    <mergeCell ref="C70:C71"/>
    <mergeCell ref="D70:D71"/>
    <mergeCell ref="E70:E71"/>
    <mergeCell ref="F70:F71"/>
    <mergeCell ref="H73:H79"/>
    <mergeCell ref="I73:I79"/>
    <mergeCell ref="J73:J79"/>
    <mergeCell ref="K73:K79"/>
    <mergeCell ref="A80:A81"/>
    <mergeCell ref="B80:B81"/>
    <mergeCell ref="C80:C81"/>
    <mergeCell ref="D80:D81"/>
    <mergeCell ref="E80:E81"/>
    <mergeCell ref="F80:F81"/>
    <mergeCell ref="A72:A79"/>
    <mergeCell ref="B72:B79"/>
    <mergeCell ref="C72:C79"/>
    <mergeCell ref="D72:D79"/>
    <mergeCell ref="E72:E79"/>
    <mergeCell ref="F72:F79"/>
    <mergeCell ref="G80:G81"/>
    <mergeCell ref="J80:J81"/>
    <mergeCell ref="K80:K81"/>
    <mergeCell ref="A82:A83"/>
    <mergeCell ref="B82:B83"/>
    <mergeCell ref="C82:C83"/>
    <mergeCell ref="D82:D83"/>
    <mergeCell ref="E82:E83"/>
    <mergeCell ref="F82:F83"/>
    <mergeCell ref="G82:G83"/>
    <mergeCell ref="J82:J83"/>
    <mergeCell ref="K82:K83"/>
    <mergeCell ref="A84:A85"/>
    <mergeCell ref="B84:B85"/>
    <mergeCell ref="C84:C85"/>
    <mergeCell ref="D84:D85"/>
    <mergeCell ref="E84:E85"/>
    <mergeCell ref="F84:F85"/>
    <mergeCell ref="G84:G85"/>
    <mergeCell ref="H84:H85"/>
    <mergeCell ref="A88:A89"/>
    <mergeCell ref="B88:B89"/>
    <mergeCell ref="C88:C89"/>
    <mergeCell ref="D88:D89"/>
    <mergeCell ref="E88:E89"/>
    <mergeCell ref="F88:F89"/>
    <mergeCell ref="J84:J85"/>
    <mergeCell ref="A86:A87"/>
    <mergeCell ref="B86:B87"/>
    <mergeCell ref="C86:C87"/>
    <mergeCell ref="D86:D87"/>
    <mergeCell ref="E86:E87"/>
    <mergeCell ref="F86:F87"/>
    <mergeCell ref="A92:A93"/>
    <mergeCell ref="B92:B93"/>
    <mergeCell ref="C92:C93"/>
    <mergeCell ref="D92:D93"/>
    <mergeCell ref="E92:E93"/>
    <mergeCell ref="F92:F93"/>
    <mergeCell ref="A90:A91"/>
    <mergeCell ref="B90:B91"/>
    <mergeCell ref="C90:C91"/>
    <mergeCell ref="D90:D91"/>
    <mergeCell ref="E90:E91"/>
    <mergeCell ref="F90:F91"/>
    <mergeCell ref="G95:G99"/>
    <mergeCell ref="H95:H99"/>
    <mergeCell ref="I95:I99"/>
    <mergeCell ref="K95:K99"/>
    <mergeCell ref="A100:A101"/>
    <mergeCell ref="B100:B101"/>
    <mergeCell ref="C100:C101"/>
    <mergeCell ref="D100:D101"/>
    <mergeCell ref="E100:E101"/>
    <mergeCell ref="F100:F101"/>
    <mergeCell ref="A94:A99"/>
    <mergeCell ref="B94:B99"/>
    <mergeCell ref="C94:C99"/>
    <mergeCell ref="D94:D99"/>
    <mergeCell ref="E94:E99"/>
    <mergeCell ref="F94:F99"/>
    <mergeCell ref="A104:A105"/>
    <mergeCell ref="B104:B105"/>
    <mergeCell ref="C104:C105"/>
    <mergeCell ref="D104:D105"/>
    <mergeCell ref="E104:E105"/>
    <mergeCell ref="F104:F105"/>
    <mergeCell ref="A102:A103"/>
    <mergeCell ref="B102:B103"/>
    <mergeCell ref="C102:C103"/>
    <mergeCell ref="D102:D103"/>
    <mergeCell ref="E102:E103"/>
    <mergeCell ref="F102:F103"/>
    <mergeCell ref="A108:A109"/>
    <mergeCell ref="B108:B109"/>
    <mergeCell ref="C108:C109"/>
    <mergeCell ref="D108:D109"/>
    <mergeCell ref="E108:E109"/>
    <mergeCell ref="F108:F109"/>
    <mergeCell ref="A106:A107"/>
    <mergeCell ref="B106:B107"/>
    <mergeCell ref="C106:C107"/>
    <mergeCell ref="D106:D107"/>
    <mergeCell ref="E106:E107"/>
    <mergeCell ref="F106:F107"/>
  </mergeCells>
  <conditionalFormatting sqref="B1:B104857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Estudio del Sector - Soacha</vt:lpstr>
      <vt:lpstr>Referencias de Mercado</vt:lpstr>
      <vt:lpstr>Datos Consolidados</vt:lpstr>
      <vt:lpstr>Datos Crudos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Gina Orjuela Lara</dc:creator>
  <dc:description/>
  <cp:lastModifiedBy>Gina Orjuela Lara</cp:lastModifiedBy>
  <cp:revision>1</cp:revision>
  <dcterms:created xsi:type="dcterms:W3CDTF">2026-09-03T13:06:16Z</dcterms:created>
  <dcterms:modified xsi:type="dcterms:W3CDTF">2026-09-07T05:06:44Z</dcterms:modified>
  <dc:language>en-US</dc:language>
</cp:coreProperties>
</file>