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58977851950e3df/GOBERNACION DE CALDAS/CONTRATACION 2026 GOBER/MODIFICACIONES/8.PRORROGA PAE 20 OCTUBRE/CALDAS FELIZ/"/>
    </mc:Choice>
  </mc:AlternateContent>
  <xr:revisionPtr revIDLastSave="2" documentId="8_{9C6B39D9-F4BE-4D91-99F6-9AC1FB432204}" xr6:coauthVersionLast="47" xr6:coauthVersionMax="47" xr10:uidLastSave="{71594475-8882-41DA-ABEB-41626968EDEF}"/>
  <bookViews>
    <workbookView xWindow="-120" yWindow="-120" windowWidth="29040" windowHeight="15720" xr2:uid="{30416CD8-B41F-4159-9A2A-2C14D539DC29}"/>
  </bookViews>
  <sheets>
    <sheet name="CALDAS FELIZ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2" l="1"/>
  <c r="I23" i="2"/>
  <c r="H24" i="2"/>
  <c r="H23" i="2"/>
  <c r="G24" i="2"/>
  <c r="G23" i="2"/>
  <c r="F24" i="2"/>
  <c r="F23" i="2"/>
  <c r="E24" i="2"/>
  <c r="E23" i="2"/>
  <c r="C28" i="2"/>
  <c r="I19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2" i="2"/>
  <c r="B26" i="2"/>
  <c r="C19" i="2"/>
  <c r="E19" i="2"/>
  <c r="F19" i="2"/>
  <c r="K19" i="2"/>
  <c r="D19" i="2" l="1"/>
  <c r="H3" i="2"/>
  <c r="G3" i="2"/>
  <c r="B3" i="2" s="1"/>
  <c r="H4" i="2"/>
  <c r="G4" i="2"/>
  <c r="B4" i="2" s="1"/>
  <c r="G5" i="2"/>
  <c r="B5" i="2" s="1"/>
  <c r="H5" i="2"/>
  <c r="G6" i="2"/>
  <c r="B6" i="2" s="1"/>
  <c r="H6" i="2"/>
  <c r="H7" i="2"/>
  <c r="G7" i="2"/>
  <c r="B7" i="2" s="1"/>
  <c r="G8" i="2"/>
  <c r="B8" i="2" s="1"/>
  <c r="H8" i="2"/>
  <c r="H9" i="2"/>
  <c r="G9" i="2"/>
  <c r="B9" i="2" s="1"/>
  <c r="G10" i="2"/>
  <c r="B10" i="2" s="1"/>
  <c r="H10" i="2"/>
  <c r="H11" i="2"/>
  <c r="G11" i="2"/>
  <c r="B11" i="2" s="1"/>
  <c r="G12" i="2"/>
  <c r="B12" i="2" s="1"/>
  <c r="H12" i="2"/>
  <c r="G13" i="2"/>
  <c r="B13" i="2" s="1"/>
  <c r="H13" i="2"/>
  <c r="G14" i="2"/>
  <c r="B14" i="2" s="1"/>
  <c r="H14" i="2"/>
  <c r="G15" i="2"/>
  <c r="B15" i="2" s="1"/>
  <c r="H15" i="2"/>
  <c r="G16" i="2"/>
  <c r="B16" i="2" s="1"/>
  <c r="H16" i="2"/>
  <c r="G17" i="2"/>
  <c r="B17" i="2" s="1"/>
  <c r="H17" i="2"/>
  <c r="G2" i="2"/>
  <c r="H2" i="2"/>
  <c r="H19" i="2" s="1"/>
  <c r="B2" i="2"/>
  <c r="G19" i="2"/>
  <c r="B19" i="2" l="1"/>
  <c r="B28" i="2" s="1"/>
  <c r="B30" i="2" s="1"/>
  <c r="J19" i="2" l="1"/>
</calcChain>
</file>

<file path=xl/sharedStrings.xml><?xml version="1.0" encoding="utf-8"?>
<sst xmlns="http://schemas.openxmlformats.org/spreadsheetml/2006/main" count="35" uniqueCount="35">
  <si>
    <t>PROYECCION</t>
  </si>
  <si>
    <t>Facturado hasta 17de Septiembre (proyectos EDU-P-250105 y EDU-P-260001)</t>
  </si>
  <si>
    <t>vr dia</t>
  </si>
  <si>
    <t>Agosto</t>
  </si>
  <si>
    <t>Septiembre</t>
  </si>
  <si>
    <t>Octubre</t>
  </si>
  <si>
    <t>Noviembre</t>
  </si>
  <si>
    <t>Total meses faltantes</t>
  </si>
  <si>
    <t>Total año</t>
  </si>
  <si>
    <t>AGUADAS</t>
  </si>
  <si>
    <t>ARANZAZU</t>
  </si>
  <si>
    <t>CHINCHINÁ</t>
  </si>
  <si>
    <t>LA DORADA</t>
  </si>
  <si>
    <t>MANZANARES</t>
  </si>
  <si>
    <t>MARQUETALIA</t>
  </si>
  <si>
    <t>MARULANDA</t>
  </si>
  <si>
    <t>NEIRA</t>
  </si>
  <si>
    <t>NORCASIA</t>
  </si>
  <si>
    <t>PÁCORA</t>
  </si>
  <si>
    <t>PALESTINA</t>
  </si>
  <si>
    <t>PENSILVANIA</t>
  </si>
  <si>
    <t>SALAMINA</t>
  </si>
  <si>
    <t>SAMANA</t>
  </si>
  <si>
    <t>VICTORIA</t>
  </si>
  <si>
    <t>VILLAMARÍA</t>
  </si>
  <si>
    <t xml:space="preserve">TOTAL </t>
  </si>
  <si>
    <t>TOTAL</t>
  </si>
  <si>
    <t>Contrato inicial</t>
  </si>
  <si>
    <t xml:space="preserve">Adicion 1 </t>
  </si>
  <si>
    <t>Adicion 2</t>
  </si>
  <si>
    <t xml:space="preserve">DIFERENCIA </t>
  </si>
  <si>
    <t>DIAS PRORROGA</t>
  </si>
  <si>
    <t>CALDAS FELIZ</t>
  </si>
  <si>
    <t>Diciembre</t>
  </si>
  <si>
    <t xml:space="preserve">7 FULL + 4 RI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</si>
</sst>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[$$-240A]\ * #,##0_);_([$$-240A]\ * \(#,##0\);_([$$-240A]\ * &quot;-&quot;??_);_(@_)"/>
    <numFmt numFmtId="165" formatCode="_-&quot;$&quot;\ * #,##0_-;\-&quot;$&quot;\ * #,##0_-;_-&quot;$&quot;\ 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hadow/>
      <sz val="11"/>
      <color rgb="FF000000"/>
      <name val="Arial"/>
      <family val="2"/>
    </font>
    <font>
      <sz val="11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DBEEF4"/>
        <bgColor indexed="64"/>
      </patternFill>
    </fill>
    <fill>
      <patternFill patternType="solid">
        <fgColor rgb="FFEEECE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  <diagonal/>
    </border>
    <border>
      <left style="thin">
        <color rgb="FF4F81BD"/>
      </left>
      <right style="thin">
        <color rgb="FF4F81BD"/>
      </right>
      <top/>
      <bottom style="thin">
        <color rgb="FF4F81BD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  <xf numFmtId="3" fontId="0" fillId="4" borderId="1" xfId="0" applyNumberFormat="1" applyFill="1" applyBorder="1"/>
    <xf numFmtId="3" fontId="0" fillId="0" borderId="1" xfId="0" applyNumberFormat="1" applyBorder="1"/>
    <xf numFmtId="3" fontId="2" fillId="0" borderId="1" xfId="0" applyNumberFormat="1" applyFont="1" applyBorder="1"/>
    <xf numFmtId="3" fontId="2" fillId="5" borderId="1" xfId="0" applyNumberFormat="1" applyFont="1" applyFill="1" applyBorder="1"/>
    <xf numFmtId="164" fontId="0" fillId="0" borderId="0" xfId="0" applyNumberFormat="1"/>
    <xf numFmtId="0" fontId="3" fillId="6" borderId="2" xfId="0" applyFont="1" applyFill="1" applyBorder="1" applyAlignment="1">
      <alignment horizontal="right" vertical="center" wrapText="1" readingOrder="1"/>
    </xf>
    <xf numFmtId="0" fontId="3" fillId="8" borderId="3" xfId="0" applyFont="1" applyFill="1" applyBorder="1" applyAlignment="1">
      <alignment horizontal="right" vertical="center" wrapText="1" readingOrder="1"/>
    </xf>
    <xf numFmtId="165" fontId="4" fillId="7" borderId="2" xfId="1" applyNumberFormat="1" applyFont="1" applyFill="1" applyBorder="1" applyAlignment="1">
      <alignment horizontal="center" vertical="center" wrapText="1" readingOrder="1"/>
    </xf>
    <xf numFmtId="165" fontId="0" fillId="0" borderId="0" xfId="1" applyNumberFormat="1" applyFont="1"/>
    <xf numFmtId="165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D9BED-1D97-4F15-A125-CBDAA1B4AF33}">
  <sheetPr>
    <pageSetUpPr fitToPage="1"/>
  </sheetPr>
  <dimension ref="A1:K30"/>
  <sheetViews>
    <sheetView tabSelected="1" zoomScaleNormal="100" workbookViewId="0">
      <selection activeCell="E26" sqref="E26"/>
    </sheetView>
  </sheetViews>
  <sheetFormatPr baseColWidth="10" defaultRowHeight="15" x14ac:dyDescent="0.25"/>
  <cols>
    <col min="1" max="1" width="15.28515625" bestFit="1" customWidth="1"/>
    <col min="2" max="2" width="19.7109375" bestFit="1" customWidth="1"/>
    <col min="3" max="3" width="19" bestFit="1" customWidth="1"/>
    <col min="4" max="4" width="16.5703125" bestFit="1" customWidth="1"/>
    <col min="5" max="5" width="17.28515625" bestFit="1" customWidth="1"/>
    <col min="6" max="7" width="17.7109375" bestFit="1" customWidth="1"/>
    <col min="8" max="8" width="16.85546875" bestFit="1" customWidth="1"/>
    <col min="9" max="9" width="16.85546875" customWidth="1"/>
    <col min="10" max="10" width="18.42578125" bestFit="1" customWidth="1"/>
    <col min="11" max="11" width="19.7109375" bestFit="1" customWidth="1"/>
  </cols>
  <sheetData>
    <row r="1" spans="1:11" ht="75" x14ac:dyDescent="0.25">
      <c r="A1" s="1" t="s">
        <v>32</v>
      </c>
      <c r="B1" s="2" t="s">
        <v>0</v>
      </c>
      <c r="C1" s="2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33</v>
      </c>
      <c r="J1" s="3" t="s">
        <v>7</v>
      </c>
      <c r="K1" s="1" t="s">
        <v>8</v>
      </c>
    </row>
    <row r="2" spans="1:11" x14ac:dyDescent="0.25">
      <c r="A2" s="4" t="s">
        <v>9</v>
      </c>
      <c r="B2" s="5">
        <f>C2+E2+F2+G2</f>
        <v>3158450489.9026546</v>
      </c>
      <c r="C2" s="5">
        <v>2173014912</v>
      </c>
      <c r="D2" s="6">
        <f>+C2/113</f>
        <v>19230220.460176989</v>
      </c>
      <c r="E2" s="6">
        <v>328048471</v>
      </c>
      <c r="F2" s="6">
        <v>368933800</v>
      </c>
      <c r="G2" s="7">
        <f>D2*15</f>
        <v>288453306.90265483</v>
      </c>
      <c r="H2" s="7">
        <f>D2*22</f>
        <v>423064850.12389374</v>
      </c>
      <c r="I2" s="7">
        <f>D2*5</f>
        <v>96151102.300884947</v>
      </c>
      <c r="J2" s="8">
        <f>+H2+I2</f>
        <v>519215952.4247787</v>
      </c>
      <c r="K2" s="9">
        <v>3606946810.4867258</v>
      </c>
    </row>
    <row r="3" spans="1:11" x14ac:dyDescent="0.25">
      <c r="A3" s="4" t="s">
        <v>10</v>
      </c>
      <c r="B3" s="5">
        <f t="shared" ref="B3:B17" si="0">C3+E3+F3+G3</f>
        <v>1526832083.4336283</v>
      </c>
      <c r="C3" s="5">
        <v>1054257738</v>
      </c>
      <c r="D3" s="6">
        <f t="shared" ref="D3:D17" si="1">+C3/113</f>
        <v>9329714.4955752213</v>
      </c>
      <c r="E3" s="6">
        <v>159706737</v>
      </c>
      <c r="F3" s="6">
        <v>172921891</v>
      </c>
      <c r="G3" s="7">
        <f t="shared" ref="G3:G17" si="2">D3*15</f>
        <v>139945717.43362832</v>
      </c>
      <c r="H3" s="7">
        <f t="shared" ref="H3:H17" si="3">D3*22</f>
        <v>205253718.90265486</v>
      </c>
      <c r="I3" s="7">
        <f t="shared" ref="I3:I17" si="4">D3*5</f>
        <v>46648572.477876104</v>
      </c>
      <c r="J3" s="8">
        <f t="shared" ref="J3:J17" si="5">+H3+I3</f>
        <v>251902291.38053095</v>
      </c>
      <c r="K3" s="9">
        <v>1745508341.8318584</v>
      </c>
    </row>
    <row r="4" spans="1:11" x14ac:dyDescent="0.25">
      <c r="A4" s="4" t="s">
        <v>11</v>
      </c>
      <c r="B4" s="5">
        <f t="shared" si="0"/>
        <v>4041943404.858407</v>
      </c>
      <c r="C4" s="5">
        <v>2753627745</v>
      </c>
      <c r="D4" s="6">
        <f t="shared" si="1"/>
        <v>24368387.123893805</v>
      </c>
      <c r="E4" s="6">
        <v>436893753</v>
      </c>
      <c r="F4" s="6">
        <v>485896100</v>
      </c>
      <c r="G4" s="7">
        <f t="shared" si="2"/>
        <v>365525806.85840708</v>
      </c>
      <c r="H4" s="7">
        <f t="shared" si="3"/>
        <v>536104516.72566372</v>
      </c>
      <c r="I4" s="7">
        <f t="shared" si="4"/>
        <v>121841935.61946902</v>
      </c>
      <c r="J4" s="8">
        <f t="shared" si="5"/>
        <v>657946452.34513271</v>
      </c>
      <c r="K4" s="9">
        <v>4602416308.7079639</v>
      </c>
    </row>
    <row r="5" spans="1:11" x14ac:dyDescent="0.25">
      <c r="A5" s="4" t="s">
        <v>12</v>
      </c>
      <c r="B5" s="5">
        <f t="shared" si="0"/>
        <v>5883851554.3451328</v>
      </c>
      <c r="C5" s="5">
        <v>4026539941</v>
      </c>
      <c r="D5" s="6">
        <f t="shared" si="1"/>
        <v>35633096.82300885</v>
      </c>
      <c r="E5" s="6">
        <v>620590006</v>
      </c>
      <c r="F5" s="6">
        <v>702225155</v>
      </c>
      <c r="G5" s="7">
        <f t="shared" si="2"/>
        <v>534496452.34513277</v>
      </c>
      <c r="H5" s="7">
        <f t="shared" si="3"/>
        <v>783928130.10619473</v>
      </c>
      <c r="I5" s="7">
        <f t="shared" si="4"/>
        <v>178165484.11504424</v>
      </c>
      <c r="J5" s="8">
        <f t="shared" si="5"/>
        <v>962093614.22123897</v>
      </c>
      <c r="K5" s="9">
        <v>6732360216.2743359</v>
      </c>
    </row>
    <row r="6" spans="1:11" x14ac:dyDescent="0.25">
      <c r="A6" s="4" t="s">
        <v>13</v>
      </c>
      <c r="B6" s="5">
        <f t="shared" si="0"/>
        <v>2602895618.0707965</v>
      </c>
      <c r="C6" s="5">
        <v>1776429714</v>
      </c>
      <c r="D6" s="6">
        <f t="shared" si="1"/>
        <v>15720616.938053098</v>
      </c>
      <c r="E6" s="6">
        <v>279291345</v>
      </c>
      <c r="F6" s="6">
        <v>311365305</v>
      </c>
      <c r="G6" s="7">
        <f t="shared" si="2"/>
        <v>235809254.07079646</v>
      </c>
      <c r="H6" s="7">
        <f t="shared" si="3"/>
        <v>345853572.63716817</v>
      </c>
      <c r="I6" s="7">
        <f t="shared" si="4"/>
        <v>78603084.690265492</v>
      </c>
      <c r="J6" s="8">
        <f t="shared" si="5"/>
        <v>424456657.32743365</v>
      </c>
      <c r="K6" s="9">
        <v>2964668247.646018</v>
      </c>
    </row>
    <row r="7" spans="1:11" x14ac:dyDescent="0.25">
      <c r="A7" s="4" t="s">
        <v>14</v>
      </c>
      <c r="B7" s="5">
        <f t="shared" si="0"/>
        <v>2397224515.716814</v>
      </c>
      <c r="C7" s="5">
        <v>1644024824</v>
      </c>
      <c r="D7" s="6">
        <f t="shared" si="1"/>
        <v>14548892.24778761</v>
      </c>
      <c r="E7" s="6">
        <v>251548418</v>
      </c>
      <c r="F7" s="6">
        <v>283417890</v>
      </c>
      <c r="G7" s="7">
        <f t="shared" si="2"/>
        <v>218233383.71681416</v>
      </c>
      <c r="H7" s="7">
        <f t="shared" si="3"/>
        <v>320075629.45132744</v>
      </c>
      <c r="I7" s="7">
        <f t="shared" si="4"/>
        <v>72744461.238938048</v>
      </c>
      <c r="J7" s="8">
        <f t="shared" si="5"/>
        <v>392820090.69026548</v>
      </c>
      <c r="K7" s="9">
        <v>2731849037.4159293</v>
      </c>
    </row>
    <row r="8" spans="1:11" x14ac:dyDescent="0.25">
      <c r="A8" s="4" t="s">
        <v>15</v>
      </c>
      <c r="B8" s="5">
        <f t="shared" si="0"/>
        <v>318994299.82300884</v>
      </c>
      <c r="C8" s="5">
        <v>220745235</v>
      </c>
      <c r="D8" s="6">
        <f t="shared" si="1"/>
        <v>1953497.6548672565</v>
      </c>
      <c r="E8" s="6">
        <v>32785070</v>
      </c>
      <c r="F8" s="6">
        <v>36161530</v>
      </c>
      <c r="G8" s="7">
        <f t="shared" si="2"/>
        <v>29302464.823008846</v>
      </c>
      <c r="H8" s="7">
        <f t="shared" si="3"/>
        <v>42976948.407079645</v>
      </c>
      <c r="I8" s="7">
        <f t="shared" si="4"/>
        <v>9767488.2743362822</v>
      </c>
      <c r="J8" s="8">
        <f t="shared" si="5"/>
        <v>52744436.68141593</v>
      </c>
      <c r="K8" s="9">
        <v>363924745.88495576</v>
      </c>
    </row>
    <row r="9" spans="1:11" x14ac:dyDescent="0.25">
      <c r="A9" s="4" t="s">
        <v>16</v>
      </c>
      <c r="B9" s="5">
        <f t="shared" si="0"/>
        <v>2141621687.5663717</v>
      </c>
      <c r="C9" s="5">
        <v>1459408391</v>
      </c>
      <c r="D9" s="6">
        <f t="shared" si="1"/>
        <v>12915118.504424779</v>
      </c>
      <c r="E9" s="6">
        <v>230754014</v>
      </c>
      <c r="F9" s="6">
        <v>257732505</v>
      </c>
      <c r="G9" s="7">
        <f t="shared" si="2"/>
        <v>193726777.56637168</v>
      </c>
      <c r="H9" s="7">
        <f t="shared" si="3"/>
        <v>284132607.09734511</v>
      </c>
      <c r="I9" s="7">
        <f t="shared" si="4"/>
        <v>64575592.522123896</v>
      </c>
      <c r="J9" s="8">
        <f t="shared" si="5"/>
        <v>348708199.61946899</v>
      </c>
      <c r="K9" s="9">
        <v>2438669413.1681414</v>
      </c>
    </row>
    <row r="10" spans="1:11" x14ac:dyDescent="0.25">
      <c r="A10" s="4" t="s">
        <v>17</v>
      </c>
      <c r="B10" s="5">
        <f t="shared" si="0"/>
        <v>984151403.13274336</v>
      </c>
      <c r="C10" s="5">
        <v>668274091</v>
      </c>
      <c r="D10" s="6">
        <f t="shared" si="1"/>
        <v>5913930.0088495575</v>
      </c>
      <c r="E10" s="6">
        <v>106691757</v>
      </c>
      <c r="F10" s="6">
        <v>120476605</v>
      </c>
      <c r="G10" s="7">
        <f t="shared" si="2"/>
        <v>88708950.132743359</v>
      </c>
      <c r="H10" s="7">
        <f t="shared" si="3"/>
        <v>130106460.19469026</v>
      </c>
      <c r="I10" s="7">
        <f t="shared" si="4"/>
        <v>29569650.044247787</v>
      </c>
      <c r="J10" s="8">
        <f t="shared" si="5"/>
        <v>159676110.23893803</v>
      </c>
      <c r="K10" s="9">
        <v>1120272804.3362832</v>
      </c>
    </row>
    <row r="11" spans="1:11" x14ac:dyDescent="0.25">
      <c r="A11" s="4" t="s">
        <v>18</v>
      </c>
      <c r="B11" s="5">
        <f t="shared" si="0"/>
        <v>1729034092.840708</v>
      </c>
      <c r="C11" s="5">
        <v>1190874387</v>
      </c>
      <c r="D11" s="6">
        <f t="shared" si="1"/>
        <v>10538711.389380531</v>
      </c>
      <c r="E11" s="6">
        <v>179495435</v>
      </c>
      <c r="F11" s="6">
        <v>200583600</v>
      </c>
      <c r="G11" s="7">
        <f t="shared" si="2"/>
        <v>158080670.84070796</v>
      </c>
      <c r="H11" s="7">
        <f t="shared" si="3"/>
        <v>231851650.56637168</v>
      </c>
      <c r="I11" s="7">
        <f t="shared" si="4"/>
        <v>52693556.946902655</v>
      </c>
      <c r="J11" s="8">
        <f t="shared" si="5"/>
        <v>284545207.51327431</v>
      </c>
      <c r="K11" s="9">
        <v>1973607294.7964602</v>
      </c>
    </row>
    <row r="12" spans="1:11" x14ac:dyDescent="0.25">
      <c r="A12" s="4" t="s">
        <v>19</v>
      </c>
      <c r="B12" s="5">
        <f t="shared" si="0"/>
        <v>1610957095.858407</v>
      </c>
      <c r="C12" s="5">
        <v>1100636399</v>
      </c>
      <c r="D12" s="6">
        <f t="shared" si="1"/>
        <v>9740145.1238938048</v>
      </c>
      <c r="E12" s="6">
        <v>172147930</v>
      </c>
      <c r="F12" s="6">
        <v>192070590</v>
      </c>
      <c r="G12" s="7">
        <f t="shared" si="2"/>
        <v>146102176.85840708</v>
      </c>
      <c r="H12" s="7">
        <f t="shared" si="3"/>
        <v>214283192.72566372</v>
      </c>
      <c r="I12" s="7">
        <f t="shared" si="4"/>
        <v>48700725.619469024</v>
      </c>
      <c r="J12" s="8">
        <f t="shared" si="5"/>
        <v>262983918.34513274</v>
      </c>
      <c r="K12" s="9">
        <v>1844952043.7079647</v>
      </c>
    </row>
    <row r="13" spans="1:11" x14ac:dyDescent="0.25">
      <c r="A13" s="4" t="s">
        <v>20</v>
      </c>
      <c r="B13" s="5">
        <f t="shared" si="0"/>
        <v>2786939315.283186</v>
      </c>
      <c r="C13" s="5">
        <v>1918003325</v>
      </c>
      <c r="D13" s="6">
        <f t="shared" si="1"/>
        <v>16973480.75221239</v>
      </c>
      <c r="E13" s="6">
        <v>291996869</v>
      </c>
      <c r="F13" s="6">
        <v>322336910</v>
      </c>
      <c r="G13" s="7">
        <f t="shared" si="2"/>
        <v>254602211.28318584</v>
      </c>
      <c r="H13" s="7">
        <f t="shared" si="3"/>
        <v>373416576.54867256</v>
      </c>
      <c r="I13" s="7">
        <f t="shared" si="4"/>
        <v>84867403.761061952</v>
      </c>
      <c r="J13" s="8">
        <f t="shared" si="5"/>
        <v>458283980.30973452</v>
      </c>
      <c r="K13" s="9">
        <v>3179065722.5840707</v>
      </c>
    </row>
    <row r="14" spans="1:11" x14ac:dyDescent="0.25">
      <c r="A14" s="4" t="s">
        <v>21</v>
      </c>
      <c r="B14" s="5">
        <f t="shared" si="0"/>
        <v>1952967358.681416</v>
      </c>
      <c r="C14" s="5">
        <v>1360336802</v>
      </c>
      <c r="D14" s="6">
        <f t="shared" si="1"/>
        <v>12038378.778761063</v>
      </c>
      <c r="E14" s="6">
        <v>194298920</v>
      </c>
      <c r="F14" s="6">
        <v>217755955</v>
      </c>
      <c r="G14" s="7">
        <f t="shared" si="2"/>
        <v>180575681.68141595</v>
      </c>
      <c r="H14" s="7">
        <f t="shared" si="3"/>
        <v>264844333.13274339</v>
      </c>
      <c r="I14" s="7">
        <f t="shared" si="4"/>
        <v>60191893.89380531</v>
      </c>
      <c r="J14" s="8">
        <f t="shared" si="5"/>
        <v>325036227.02654868</v>
      </c>
      <c r="K14" s="9">
        <v>2230767855.5929203</v>
      </c>
    </row>
    <row r="15" spans="1:11" x14ac:dyDescent="0.25">
      <c r="A15" s="4" t="s">
        <v>22</v>
      </c>
      <c r="B15" s="5">
        <f t="shared" si="0"/>
        <v>2987443836.6283188</v>
      </c>
      <c r="C15" s="5">
        <v>2045541885</v>
      </c>
      <c r="D15" s="6">
        <f t="shared" si="1"/>
        <v>18102140.575221241</v>
      </c>
      <c r="E15" s="6">
        <v>316319813</v>
      </c>
      <c r="F15" s="6">
        <v>354050030</v>
      </c>
      <c r="G15" s="7">
        <f t="shared" si="2"/>
        <v>271532108.62831861</v>
      </c>
      <c r="H15" s="7">
        <f t="shared" si="3"/>
        <v>398247092.65486729</v>
      </c>
      <c r="I15" s="7">
        <f t="shared" si="4"/>
        <v>90510702.876106203</v>
      </c>
      <c r="J15" s="8">
        <f t="shared" si="5"/>
        <v>488757795.53097349</v>
      </c>
      <c r="K15" s="9">
        <v>3407290574.858407</v>
      </c>
    </row>
    <row r="16" spans="1:11" x14ac:dyDescent="0.25">
      <c r="A16" s="4" t="s">
        <v>23</v>
      </c>
      <c r="B16" s="5">
        <f t="shared" si="0"/>
        <v>1315069172.7433629</v>
      </c>
      <c r="C16" s="5">
        <v>901259281</v>
      </c>
      <c r="D16" s="6">
        <f t="shared" si="1"/>
        <v>7975745.8495575218</v>
      </c>
      <c r="E16" s="6">
        <v>140034094</v>
      </c>
      <c r="F16" s="6">
        <v>154139610</v>
      </c>
      <c r="G16" s="7">
        <f t="shared" si="2"/>
        <v>119636187.74336283</v>
      </c>
      <c r="H16" s="7">
        <f t="shared" si="3"/>
        <v>175466408.69026548</v>
      </c>
      <c r="I16" s="7">
        <f t="shared" si="4"/>
        <v>39878729.24778761</v>
      </c>
      <c r="J16" s="8">
        <f t="shared" si="5"/>
        <v>215345137.93805307</v>
      </c>
      <c r="K16" s="9">
        <v>1501239877.283186</v>
      </c>
    </row>
    <row r="17" spans="1:11" x14ac:dyDescent="0.25">
      <c r="A17" s="4" t="s">
        <v>24</v>
      </c>
      <c r="B17" s="5">
        <f t="shared" si="0"/>
        <v>3372778760.1061945</v>
      </c>
      <c r="C17" s="5">
        <v>2293188824</v>
      </c>
      <c r="D17" s="6">
        <f t="shared" si="1"/>
        <v>20293706.407079645</v>
      </c>
      <c r="E17" s="6">
        <v>363877525</v>
      </c>
      <c r="F17" s="6">
        <v>411306815</v>
      </c>
      <c r="G17" s="7">
        <f t="shared" si="2"/>
        <v>304405596.10619467</v>
      </c>
      <c r="H17" s="7">
        <f t="shared" si="3"/>
        <v>446461540.95575219</v>
      </c>
      <c r="I17" s="7">
        <f t="shared" si="4"/>
        <v>101468532.03539822</v>
      </c>
      <c r="J17" s="8">
        <f t="shared" si="5"/>
        <v>547930072.99115038</v>
      </c>
      <c r="K17" s="9">
        <v>3846504212.4690266</v>
      </c>
    </row>
    <row r="19" spans="1:11" x14ac:dyDescent="0.25">
      <c r="A19" t="s">
        <v>25</v>
      </c>
      <c r="B19" s="10">
        <f>SUM(B2:B17)</f>
        <v>38811154688.99115</v>
      </c>
      <c r="C19" s="10">
        <f t="shared" ref="C19:K19" si="6">SUM(C2:C17)</f>
        <v>26586163494</v>
      </c>
      <c r="D19" s="10">
        <f t="shared" si="6"/>
        <v>235275783.13274333</v>
      </c>
      <c r="E19" s="10">
        <f t="shared" si="6"/>
        <v>4104480157</v>
      </c>
      <c r="F19" s="10">
        <f t="shared" si="6"/>
        <v>4591374291</v>
      </c>
      <c r="G19" s="10">
        <f t="shared" si="6"/>
        <v>3529136746.9911504</v>
      </c>
      <c r="H19" s="10">
        <f t="shared" si="6"/>
        <v>5176067228.9203539</v>
      </c>
      <c r="I19" s="10">
        <f t="shared" si="6"/>
        <v>1176378915.6637168</v>
      </c>
      <c r="J19" s="10">
        <f t="shared" si="6"/>
        <v>6352446144.5840702</v>
      </c>
      <c r="K19" s="10">
        <f t="shared" si="6"/>
        <v>44290043507.04425</v>
      </c>
    </row>
    <row r="22" spans="1:11" ht="30" x14ac:dyDescent="0.25">
      <c r="A22" s="11" t="s">
        <v>27</v>
      </c>
      <c r="B22" s="13">
        <v>28252150165</v>
      </c>
    </row>
    <row r="23" spans="1:11" x14ac:dyDescent="0.25">
      <c r="A23" s="12" t="s">
        <v>28</v>
      </c>
      <c r="B23" s="13">
        <v>6878784388</v>
      </c>
      <c r="E23" s="14">
        <f>D2+D3+D4+D9+D11+D14+D17+D12</f>
        <v>118454382.28318584</v>
      </c>
      <c r="F23" s="14">
        <f>E23*7</f>
        <v>829180675.98230088</v>
      </c>
      <c r="G23" s="14">
        <f>183000000/2</f>
        <v>91500000</v>
      </c>
      <c r="H23" s="15">
        <f>G23*4</f>
        <v>366000000</v>
      </c>
      <c r="I23" s="15">
        <f>F23+H23</f>
        <v>1195180675.9823008</v>
      </c>
    </row>
    <row r="24" spans="1:11" x14ac:dyDescent="0.25">
      <c r="A24" s="11" t="s">
        <v>29</v>
      </c>
      <c r="B24" s="13">
        <v>6141771775</v>
      </c>
      <c r="E24" s="14">
        <f>+D5+D6+D7+D8+D10+D13+D15+D16</f>
        <v>116821400.84955753</v>
      </c>
      <c r="F24" s="14">
        <f>E24*7</f>
        <v>817749805.94690275</v>
      </c>
      <c r="G24" s="14">
        <f>183000000/2</f>
        <v>91500000</v>
      </c>
      <c r="H24" s="15">
        <f>G24*4</f>
        <v>366000000</v>
      </c>
      <c r="I24" s="15">
        <f>F24+H24</f>
        <v>1183749805.9469028</v>
      </c>
    </row>
    <row r="26" spans="1:11" x14ac:dyDescent="0.25">
      <c r="A26" s="11" t="s">
        <v>26</v>
      </c>
      <c r="B26" s="13">
        <f>SUM(B22:B24)</f>
        <v>41272706328</v>
      </c>
    </row>
    <row r="28" spans="1:11" x14ac:dyDescent="0.25">
      <c r="A28" s="11" t="s">
        <v>30</v>
      </c>
      <c r="B28" s="13">
        <f>B26-B19</f>
        <v>2461551639.0088501</v>
      </c>
      <c r="C28" s="10">
        <f>(D19*7)+(183000000*4)</f>
        <v>2378930481.929203</v>
      </c>
      <c r="D28" t="s">
        <v>34</v>
      </c>
    </row>
    <row r="30" spans="1:11" x14ac:dyDescent="0.25">
      <c r="A30" t="s">
        <v>31</v>
      </c>
      <c r="B30">
        <f>B28/D19</f>
        <v>10.462409714390516</v>
      </c>
    </row>
  </sheetData>
  <pageMargins left="0.7" right="0.7" top="0.75" bottom="0.75" header="0.3" footer="0.3"/>
  <pageSetup paperSize="126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CALDAS FELIZ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Aplicaciones  Office</dc:creator>
  <cp:lastModifiedBy>Marcela Garcia Vallejo</cp:lastModifiedBy>
  <cp:lastPrinted>2026-10-20T14:17:56Z</cp:lastPrinted>
  <dcterms:created xsi:type="dcterms:W3CDTF">2026-09-28T13:52:56Z</dcterms:created>
  <dcterms:modified xsi:type="dcterms:W3CDTF">2026-10-20T16:09:12Z</dcterms:modified>
</cp:coreProperties>
</file>