
<file path=[Content_Types].xml><?xml version="1.0" encoding="utf-8"?>
<Types xmlns="http://schemas.openxmlformats.org/package/2006/content-types"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drawings/drawing2.xml" ContentType="application/vnd.openxmlformats-officedocument.drawing+xml"/>
  <Override PartName="/xl/charts/chart3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4.xml" ContentType="application/vnd.openxmlformats-officedocument.drawingml.chart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5" Type="http://schemas.openxmlformats.org/officedocument/2006/relationships/metadata/core-properties" Target="docProps/core0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/>
  <mc:AlternateContent xmlns:mc="http://schemas.openxmlformats.org/markup-compatibility/2006">
    <mc:Choice Requires="x15">
      <x15ac:absPath xmlns:x15ac="http://schemas.microsoft.com/office/spreadsheetml/2010/11/ac" url="C:\Users\ADRIANA PC\OneDrive\Escritorio\EXAMNES MEDICOS\"/>
    </mc:Choice>
  </mc:AlternateContent>
  <xr:revisionPtr revIDLastSave="0" documentId="8_{288710AA-F1E9-4FEC-9166-E1DAD767EAA8}" xr6:coauthVersionLast="47" xr6:coauthVersionMax="47" xr10:uidLastSave="{00000000-0000-0000-0000-000000000000}"/>
  <bookViews>
    <workbookView xWindow="3150" yWindow="1095" windowWidth="14340" windowHeight="14385" tabRatio="500" firstSheet="1" activeTab="1" xr2:uid="{00000000-000D-0000-FFFF-FFFF00000000}"/>
  </bookViews>
  <sheets>
    <sheet name="Resumen_Ejecutivo" sheetId="1" r:id="rId1"/>
    <sheet name="Visualizaciones" sheetId="2" r:id="rId2"/>
    <sheet name="Parametros" sheetId="3" r:id="rId3"/>
    <sheet name="Matriz_Mercado" sheetId="4" r:id="rId4"/>
    <sheet name="Analisis_Estadistico" sheetId="5" r:id="rId5"/>
    <sheet name="Precios_Referencia" sheetId="6" r:id="rId6"/>
    <sheet name="Fuentes" sheetId="7" r:id="rId7"/>
  </sheets>
  <definedNames>
    <definedName name="_xlnm._FilterDatabase" localSheetId="4" hidden="1">Analisis_Estadistico!$A$3:$AE$41</definedName>
    <definedName name="_xlnm._FilterDatabase" localSheetId="6" hidden="1">Fuentes!$A$3:$E$11</definedName>
    <definedName name="_xlnm._FilterDatabase" localSheetId="3" hidden="1">Matriz_Mercado!$A$3:$K$41</definedName>
    <definedName name="_xlnm._FilterDatabase" localSheetId="2" hidden="1">Parametros!$A$3:$D$21</definedName>
    <definedName name="_xlnm._FilterDatabase" localSheetId="5" hidden="1">Precios_Referencia!$A$3:$U$41</definedName>
    <definedName name="_xlnm.Print_Area" localSheetId="4">Analisis_Estadistico!$A$1:$AE$42</definedName>
    <definedName name="_xlnm.Print_Area" localSheetId="6">Fuentes!$A$1:$E$16</definedName>
    <definedName name="_xlnm.Print_Area" localSheetId="3">Matriz_Mercado!$A$1:$K$45</definedName>
    <definedName name="_xlnm.Print_Area" localSheetId="2">Parametros!$A$1:$D$25</definedName>
    <definedName name="_xlnm.Print_Area" localSheetId="5">Precios_Referencia!$A$1:$U$45</definedName>
    <definedName name="_xlnm.Print_Area" localSheetId="0">Resumen_Ejecutivo!$A$1:$H$42</definedName>
  </definedNames>
  <calcPr calcId="191029" iterateDelta="1E-4" forceFullCalc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D41" i="6" l="1"/>
  <c r="D40" i="6"/>
  <c r="D39" i="6"/>
  <c r="D38" i="6"/>
  <c r="D37" i="6"/>
  <c r="D36" i="6"/>
  <c r="D35" i="6"/>
  <c r="D34" i="6"/>
  <c r="D33" i="6"/>
  <c r="D32" i="6"/>
  <c r="D31" i="6"/>
  <c r="D30" i="6"/>
  <c r="D29" i="6"/>
  <c r="D28" i="6"/>
  <c r="D27" i="6"/>
  <c r="D26" i="6"/>
  <c r="D25" i="6"/>
  <c r="D24" i="6"/>
  <c r="D23" i="6"/>
  <c r="D22" i="6"/>
  <c r="D21" i="6"/>
  <c r="D20" i="6"/>
  <c r="D19" i="6"/>
  <c r="D18" i="6"/>
  <c r="D17" i="6"/>
  <c r="D16" i="6"/>
  <c r="D15" i="6"/>
  <c r="D14" i="6"/>
  <c r="D13" i="6"/>
  <c r="D12" i="6"/>
  <c r="D11" i="6"/>
  <c r="D10" i="6"/>
  <c r="D9" i="6"/>
  <c r="D8" i="6"/>
  <c r="D7" i="6"/>
  <c r="D6" i="6"/>
  <c r="D5" i="6"/>
  <c r="D4" i="6"/>
  <c r="G41" i="5"/>
  <c r="H41" i="6" s="1"/>
  <c r="F41" i="5"/>
  <c r="G41" i="6" s="1"/>
  <c r="E41" i="5"/>
  <c r="D41" i="5"/>
  <c r="E41" i="6" s="1"/>
  <c r="C41" i="5"/>
  <c r="C41" i="6" s="1"/>
  <c r="B41" i="5"/>
  <c r="B41" i="6" s="1"/>
  <c r="A41" i="5"/>
  <c r="A41" i="6" s="1"/>
  <c r="G40" i="5"/>
  <c r="H40" i="6" s="1"/>
  <c r="F40" i="5"/>
  <c r="G40" i="6" s="1"/>
  <c r="E40" i="5"/>
  <c r="D40" i="5"/>
  <c r="E40" i="6" s="1"/>
  <c r="C40" i="5"/>
  <c r="C40" i="6" s="1"/>
  <c r="B40" i="5"/>
  <c r="B40" i="6" s="1"/>
  <c r="A40" i="5"/>
  <c r="A40" i="6" s="1"/>
  <c r="G39" i="5"/>
  <c r="H39" i="6" s="1"/>
  <c r="F39" i="5"/>
  <c r="G39" i="6" s="1"/>
  <c r="E39" i="5"/>
  <c r="F39" i="6" s="1"/>
  <c r="D39" i="5"/>
  <c r="E39" i="6" s="1"/>
  <c r="C39" i="5"/>
  <c r="C39" i="6" s="1"/>
  <c r="B39" i="5"/>
  <c r="B39" i="6" s="1"/>
  <c r="A39" i="5"/>
  <c r="A39" i="6" s="1"/>
  <c r="G38" i="5"/>
  <c r="H38" i="6" s="1"/>
  <c r="F38" i="5"/>
  <c r="G38" i="6" s="1"/>
  <c r="E38" i="5"/>
  <c r="D38" i="5"/>
  <c r="E38" i="6" s="1"/>
  <c r="C38" i="5"/>
  <c r="C38" i="6" s="1"/>
  <c r="B38" i="5"/>
  <c r="B38" i="6" s="1"/>
  <c r="A38" i="5"/>
  <c r="A38" i="6" s="1"/>
  <c r="G37" i="5"/>
  <c r="H37" i="6" s="1"/>
  <c r="F37" i="5"/>
  <c r="G37" i="6" s="1"/>
  <c r="E37" i="5"/>
  <c r="D37" i="5"/>
  <c r="E37" i="6" s="1"/>
  <c r="C37" i="5"/>
  <c r="C37" i="6" s="1"/>
  <c r="B37" i="5"/>
  <c r="B37" i="6" s="1"/>
  <c r="A37" i="5"/>
  <c r="A37" i="6" s="1"/>
  <c r="G36" i="5"/>
  <c r="H36" i="6" s="1"/>
  <c r="F36" i="5"/>
  <c r="G36" i="6" s="1"/>
  <c r="E36" i="5"/>
  <c r="D36" i="5"/>
  <c r="E36" i="6" s="1"/>
  <c r="C36" i="5"/>
  <c r="C36" i="6" s="1"/>
  <c r="B36" i="5"/>
  <c r="B36" i="6" s="1"/>
  <c r="A36" i="5"/>
  <c r="A36" i="6" s="1"/>
  <c r="G35" i="5"/>
  <c r="F35" i="5"/>
  <c r="G35" i="6" s="1"/>
  <c r="E35" i="5"/>
  <c r="D35" i="5"/>
  <c r="E35" i="6" s="1"/>
  <c r="C35" i="5"/>
  <c r="C35" i="6" s="1"/>
  <c r="B35" i="5"/>
  <c r="B35" i="6" s="1"/>
  <c r="A35" i="5"/>
  <c r="A35" i="6" s="1"/>
  <c r="G34" i="5"/>
  <c r="H34" i="6" s="1"/>
  <c r="F34" i="5"/>
  <c r="G34" i="6" s="1"/>
  <c r="E34" i="5"/>
  <c r="D34" i="5"/>
  <c r="E34" i="6" s="1"/>
  <c r="C34" i="5"/>
  <c r="C34" i="6" s="1"/>
  <c r="B34" i="5"/>
  <c r="B34" i="6" s="1"/>
  <c r="A34" i="5"/>
  <c r="A34" i="6" s="1"/>
  <c r="G33" i="5"/>
  <c r="H33" i="6" s="1"/>
  <c r="F33" i="5"/>
  <c r="G33" i="6" s="1"/>
  <c r="E33" i="5"/>
  <c r="D33" i="5"/>
  <c r="E33" i="6" s="1"/>
  <c r="C33" i="5"/>
  <c r="C33" i="6" s="1"/>
  <c r="B33" i="5"/>
  <c r="B33" i="6" s="1"/>
  <c r="A33" i="5"/>
  <c r="A33" i="6" s="1"/>
  <c r="G32" i="5"/>
  <c r="H32" i="6" s="1"/>
  <c r="F32" i="5"/>
  <c r="E32" i="5"/>
  <c r="F32" i="6" s="1"/>
  <c r="D32" i="5"/>
  <c r="E32" i="6" s="1"/>
  <c r="C32" i="5"/>
  <c r="C32" i="6" s="1"/>
  <c r="B32" i="5"/>
  <c r="B32" i="6" s="1"/>
  <c r="A32" i="5"/>
  <c r="A32" i="6" s="1"/>
  <c r="G31" i="5"/>
  <c r="F31" i="5"/>
  <c r="G31" i="6" s="1"/>
  <c r="E31" i="5"/>
  <c r="F31" i="6" s="1"/>
  <c r="D31" i="5"/>
  <c r="E31" i="6" s="1"/>
  <c r="C31" i="5"/>
  <c r="C31" i="6" s="1"/>
  <c r="B31" i="5"/>
  <c r="B31" i="6" s="1"/>
  <c r="A31" i="5"/>
  <c r="A31" i="6" s="1"/>
  <c r="G30" i="5"/>
  <c r="H30" i="6" s="1"/>
  <c r="F30" i="5"/>
  <c r="G30" i="6" s="1"/>
  <c r="E30" i="5"/>
  <c r="D30" i="5"/>
  <c r="E30" i="6" s="1"/>
  <c r="C30" i="5"/>
  <c r="C30" i="6" s="1"/>
  <c r="B30" i="5"/>
  <c r="B30" i="6" s="1"/>
  <c r="A30" i="5"/>
  <c r="A30" i="6" s="1"/>
  <c r="G29" i="5"/>
  <c r="H29" i="6" s="1"/>
  <c r="F29" i="5"/>
  <c r="E29" i="5"/>
  <c r="F29" i="6" s="1"/>
  <c r="D29" i="5"/>
  <c r="E29" i="6" s="1"/>
  <c r="C29" i="5"/>
  <c r="C29" i="6" s="1"/>
  <c r="B29" i="5"/>
  <c r="B29" i="6" s="1"/>
  <c r="A29" i="5"/>
  <c r="A29" i="6" s="1"/>
  <c r="G28" i="5"/>
  <c r="H28" i="6" s="1"/>
  <c r="F28" i="5"/>
  <c r="G28" i="6" s="1"/>
  <c r="E28" i="5"/>
  <c r="D28" i="5"/>
  <c r="E28" i="6" s="1"/>
  <c r="C28" i="5"/>
  <c r="C28" i="6" s="1"/>
  <c r="B28" i="5"/>
  <c r="B28" i="6" s="1"/>
  <c r="A28" i="5"/>
  <c r="A28" i="6" s="1"/>
  <c r="G27" i="5"/>
  <c r="H27" i="6" s="1"/>
  <c r="F27" i="5"/>
  <c r="G27" i="6" s="1"/>
  <c r="E27" i="5"/>
  <c r="D27" i="5"/>
  <c r="E27" i="6" s="1"/>
  <c r="C27" i="5"/>
  <c r="C27" i="6" s="1"/>
  <c r="B27" i="5"/>
  <c r="B27" i="6" s="1"/>
  <c r="A27" i="5"/>
  <c r="A27" i="6" s="1"/>
  <c r="G26" i="5"/>
  <c r="H26" i="6" s="1"/>
  <c r="F26" i="5"/>
  <c r="G26" i="6" s="1"/>
  <c r="E26" i="5"/>
  <c r="F26" i="6" s="1"/>
  <c r="D26" i="5"/>
  <c r="E26" i="6" s="1"/>
  <c r="C26" i="5"/>
  <c r="C26" i="6" s="1"/>
  <c r="B26" i="5"/>
  <c r="B26" i="6" s="1"/>
  <c r="A26" i="5"/>
  <c r="A26" i="6" s="1"/>
  <c r="G25" i="5"/>
  <c r="H25" i="6" s="1"/>
  <c r="F25" i="5"/>
  <c r="G25" i="6" s="1"/>
  <c r="E25" i="5"/>
  <c r="F25" i="6" s="1"/>
  <c r="D25" i="5"/>
  <c r="E25" i="6" s="1"/>
  <c r="C25" i="5"/>
  <c r="C25" i="6" s="1"/>
  <c r="B25" i="5"/>
  <c r="B25" i="6" s="1"/>
  <c r="A25" i="5"/>
  <c r="A25" i="6" s="1"/>
  <c r="G24" i="5"/>
  <c r="H24" i="6" s="1"/>
  <c r="F24" i="5"/>
  <c r="G24" i="6" s="1"/>
  <c r="E24" i="5"/>
  <c r="D24" i="5"/>
  <c r="E24" i="6" s="1"/>
  <c r="C24" i="5"/>
  <c r="C24" i="6" s="1"/>
  <c r="B24" i="5"/>
  <c r="B24" i="6" s="1"/>
  <c r="A24" i="5"/>
  <c r="A24" i="6" s="1"/>
  <c r="G23" i="5"/>
  <c r="H23" i="6" s="1"/>
  <c r="F23" i="5"/>
  <c r="E23" i="5"/>
  <c r="F23" i="6" s="1"/>
  <c r="D23" i="5"/>
  <c r="E23" i="6" s="1"/>
  <c r="C23" i="5"/>
  <c r="C23" i="6" s="1"/>
  <c r="B23" i="5"/>
  <c r="B23" i="6" s="1"/>
  <c r="A23" i="5"/>
  <c r="A23" i="6" s="1"/>
  <c r="G22" i="5"/>
  <c r="H22" i="6" s="1"/>
  <c r="F22" i="5"/>
  <c r="G22" i="6" s="1"/>
  <c r="E22" i="5"/>
  <c r="D22" i="5"/>
  <c r="E22" i="6" s="1"/>
  <c r="C22" i="5"/>
  <c r="C22" i="6" s="1"/>
  <c r="B22" i="5"/>
  <c r="B22" i="6" s="1"/>
  <c r="A22" i="5"/>
  <c r="A22" i="6" s="1"/>
  <c r="G21" i="5"/>
  <c r="H21" i="6" s="1"/>
  <c r="F21" i="5"/>
  <c r="G21" i="6" s="1"/>
  <c r="E21" i="5"/>
  <c r="D21" i="5"/>
  <c r="E21" i="6" s="1"/>
  <c r="C21" i="5"/>
  <c r="C21" i="6" s="1"/>
  <c r="B21" i="5"/>
  <c r="B21" i="6" s="1"/>
  <c r="A21" i="5"/>
  <c r="A21" i="6" s="1"/>
  <c r="G20" i="5"/>
  <c r="H20" i="6" s="1"/>
  <c r="F20" i="5"/>
  <c r="G20" i="6" s="1"/>
  <c r="E20" i="5"/>
  <c r="D20" i="5"/>
  <c r="E20" i="6" s="1"/>
  <c r="C20" i="5"/>
  <c r="C20" i="6" s="1"/>
  <c r="B20" i="5"/>
  <c r="B20" i="6" s="1"/>
  <c r="A20" i="5"/>
  <c r="A20" i="6" s="1"/>
  <c r="G19" i="5"/>
  <c r="H19" i="6" s="1"/>
  <c r="F19" i="5"/>
  <c r="G19" i="6" s="1"/>
  <c r="E19" i="5"/>
  <c r="D19" i="5"/>
  <c r="E19" i="6" s="1"/>
  <c r="C19" i="5"/>
  <c r="C19" i="6" s="1"/>
  <c r="B19" i="5"/>
  <c r="B19" i="6" s="1"/>
  <c r="A19" i="5"/>
  <c r="A19" i="6" s="1"/>
  <c r="G18" i="5"/>
  <c r="F18" i="5"/>
  <c r="G18" i="6" s="1"/>
  <c r="E18" i="5"/>
  <c r="D18" i="5"/>
  <c r="E18" i="6" s="1"/>
  <c r="C18" i="5"/>
  <c r="C18" i="6" s="1"/>
  <c r="B18" i="5"/>
  <c r="B18" i="6" s="1"/>
  <c r="A18" i="5"/>
  <c r="A18" i="6" s="1"/>
  <c r="G17" i="5"/>
  <c r="H17" i="6" s="1"/>
  <c r="F17" i="5"/>
  <c r="G17" i="6" s="1"/>
  <c r="E17" i="5"/>
  <c r="F17" i="6" s="1"/>
  <c r="D17" i="5"/>
  <c r="E17" i="6" s="1"/>
  <c r="C17" i="5"/>
  <c r="C17" i="6" s="1"/>
  <c r="B17" i="5"/>
  <c r="B17" i="6" s="1"/>
  <c r="A17" i="5"/>
  <c r="A17" i="6" s="1"/>
  <c r="G16" i="5"/>
  <c r="F16" i="5"/>
  <c r="G16" i="6" s="1"/>
  <c r="E16" i="5"/>
  <c r="D16" i="5"/>
  <c r="E16" i="6" s="1"/>
  <c r="C16" i="5"/>
  <c r="C16" i="6" s="1"/>
  <c r="B16" i="5"/>
  <c r="B16" i="6" s="1"/>
  <c r="A16" i="5"/>
  <c r="A16" i="6" s="1"/>
  <c r="G15" i="5"/>
  <c r="H15" i="6" s="1"/>
  <c r="F15" i="5"/>
  <c r="G15" i="6" s="1"/>
  <c r="E15" i="5"/>
  <c r="D15" i="5"/>
  <c r="E15" i="6" s="1"/>
  <c r="C15" i="5"/>
  <c r="C15" i="6" s="1"/>
  <c r="B15" i="5"/>
  <c r="B15" i="6" s="1"/>
  <c r="A15" i="5"/>
  <c r="A15" i="6" s="1"/>
  <c r="G14" i="5"/>
  <c r="F14" i="5"/>
  <c r="G14" i="6" s="1"/>
  <c r="E14" i="5"/>
  <c r="D14" i="5"/>
  <c r="E14" i="6" s="1"/>
  <c r="C14" i="5"/>
  <c r="C14" i="6" s="1"/>
  <c r="B14" i="5"/>
  <c r="B14" i="6" s="1"/>
  <c r="A14" i="5"/>
  <c r="A14" i="6" s="1"/>
  <c r="G13" i="5"/>
  <c r="H13" i="6" s="1"/>
  <c r="F13" i="5"/>
  <c r="G13" i="6" s="1"/>
  <c r="E13" i="5"/>
  <c r="D13" i="5"/>
  <c r="E13" i="6" s="1"/>
  <c r="C13" i="5"/>
  <c r="C13" i="6" s="1"/>
  <c r="B13" i="5"/>
  <c r="B13" i="6" s="1"/>
  <c r="A13" i="5"/>
  <c r="A13" i="6" s="1"/>
  <c r="G12" i="5"/>
  <c r="F12" i="5"/>
  <c r="G12" i="6" s="1"/>
  <c r="E12" i="5"/>
  <c r="D12" i="5"/>
  <c r="E12" i="6" s="1"/>
  <c r="C12" i="5"/>
  <c r="C12" i="6" s="1"/>
  <c r="B12" i="5"/>
  <c r="B12" i="6" s="1"/>
  <c r="A12" i="5"/>
  <c r="A12" i="6" s="1"/>
  <c r="G11" i="5"/>
  <c r="H11" i="6" s="1"/>
  <c r="F11" i="5"/>
  <c r="G11" i="6" s="1"/>
  <c r="E11" i="5"/>
  <c r="F11" i="6" s="1"/>
  <c r="D11" i="5"/>
  <c r="E11" i="6" s="1"/>
  <c r="C11" i="5"/>
  <c r="C11" i="6" s="1"/>
  <c r="B11" i="5"/>
  <c r="B11" i="6" s="1"/>
  <c r="A11" i="5"/>
  <c r="A11" i="6" s="1"/>
  <c r="G10" i="5"/>
  <c r="H10" i="6" s="1"/>
  <c r="F10" i="5"/>
  <c r="G10" i="6" s="1"/>
  <c r="E10" i="5"/>
  <c r="D10" i="5"/>
  <c r="E10" i="6" s="1"/>
  <c r="C10" i="5"/>
  <c r="C10" i="6" s="1"/>
  <c r="B10" i="5"/>
  <c r="B10" i="6" s="1"/>
  <c r="A10" i="5"/>
  <c r="A10" i="6" s="1"/>
  <c r="G9" i="5"/>
  <c r="H9" i="6" s="1"/>
  <c r="F9" i="5"/>
  <c r="G9" i="6" s="1"/>
  <c r="E9" i="5"/>
  <c r="D9" i="5"/>
  <c r="E9" i="6" s="1"/>
  <c r="C9" i="5"/>
  <c r="C9" i="6" s="1"/>
  <c r="B9" i="5"/>
  <c r="B9" i="6" s="1"/>
  <c r="A9" i="5"/>
  <c r="A9" i="6" s="1"/>
  <c r="G8" i="5"/>
  <c r="H8" i="6" s="1"/>
  <c r="F8" i="5"/>
  <c r="G8" i="6" s="1"/>
  <c r="E8" i="5"/>
  <c r="D8" i="5"/>
  <c r="E8" i="6" s="1"/>
  <c r="C8" i="5"/>
  <c r="C8" i="6" s="1"/>
  <c r="B8" i="5"/>
  <c r="B8" i="6" s="1"/>
  <c r="A8" i="5"/>
  <c r="A8" i="6" s="1"/>
  <c r="G7" i="5"/>
  <c r="H7" i="6" s="1"/>
  <c r="F7" i="5"/>
  <c r="G7" i="6" s="1"/>
  <c r="E7" i="5"/>
  <c r="D7" i="5"/>
  <c r="E7" i="6" s="1"/>
  <c r="C7" i="5"/>
  <c r="C7" i="6" s="1"/>
  <c r="B7" i="5"/>
  <c r="B7" i="6" s="1"/>
  <c r="A7" i="5"/>
  <c r="A7" i="6" s="1"/>
  <c r="G6" i="5"/>
  <c r="H6" i="6" s="1"/>
  <c r="F6" i="5"/>
  <c r="G6" i="6" s="1"/>
  <c r="E6" i="5"/>
  <c r="D6" i="5"/>
  <c r="E6" i="6" s="1"/>
  <c r="C6" i="5"/>
  <c r="C6" i="6" s="1"/>
  <c r="B6" i="5"/>
  <c r="B6" i="6" s="1"/>
  <c r="A6" i="5"/>
  <c r="A6" i="6" s="1"/>
  <c r="G5" i="5"/>
  <c r="F5" i="5"/>
  <c r="G5" i="6" s="1"/>
  <c r="E5" i="5"/>
  <c r="F5" i="6" s="1"/>
  <c r="D5" i="5"/>
  <c r="E5" i="6" s="1"/>
  <c r="C5" i="5"/>
  <c r="C5" i="6" s="1"/>
  <c r="B5" i="5"/>
  <c r="B5" i="6" s="1"/>
  <c r="A5" i="5"/>
  <c r="A5" i="6" s="1"/>
  <c r="G4" i="5"/>
  <c r="F4" i="5"/>
  <c r="E4" i="5"/>
  <c r="D4" i="5"/>
  <c r="E4" i="6" s="1"/>
  <c r="C4" i="5"/>
  <c r="C4" i="6" s="1"/>
  <c r="B4" i="5"/>
  <c r="B4" i="6" s="1"/>
  <c r="A4" i="5"/>
  <c r="A4" i="6" s="1"/>
  <c r="I42" i="4"/>
  <c r="B17" i="1" s="1"/>
  <c r="H42" i="4"/>
  <c r="B16" i="1" s="1"/>
  <c r="G42" i="4"/>
  <c r="B15" i="1" s="1"/>
  <c r="K41" i="4"/>
  <c r="J41" i="4"/>
  <c r="K40" i="4"/>
  <c r="J40" i="4"/>
  <c r="K39" i="4"/>
  <c r="J39" i="4"/>
  <c r="K38" i="4"/>
  <c r="J38" i="4"/>
  <c r="K37" i="4"/>
  <c r="J37" i="4"/>
  <c r="K36" i="4"/>
  <c r="J36" i="4"/>
  <c r="K35" i="4"/>
  <c r="J35" i="4"/>
  <c r="K34" i="4"/>
  <c r="J34" i="4"/>
  <c r="K33" i="4"/>
  <c r="J33" i="4"/>
  <c r="K32" i="4"/>
  <c r="J32" i="4"/>
  <c r="K31" i="4"/>
  <c r="J31" i="4"/>
  <c r="K30" i="4"/>
  <c r="J30" i="4"/>
  <c r="K29" i="4"/>
  <c r="J29" i="4"/>
  <c r="K28" i="4"/>
  <c r="J28" i="4"/>
  <c r="K27" i="4"/>
  <c r="J27" i="4"/>
  <c r="K26" i="4"/>
  <c r="J26" i="4"/>
  <c r="K25" i="4"/>
  <c r="J25" i="4"/>
  <c r="K24" i="4"/>
  <c r="J24" i="4"/>
  <c r="K23" i="4"/>
  <c r="J23" i="4"/>
  <c r="K22" i="4"/>
  <c r="J22" i="4"/>
  <c r="K21" i="4"/>
  <c r="J21" i="4"/>
  <c r="K20" i="4"/>
  <c r="J20" i="4"/>
  <c r="K19" i="4"/>
  <c r="J19" i="4"/>
  <c r="K18" i="4"/>
  <c r="J18" i="4"/>
  <c r="K17" i="4"/>
  <c r="J17" i="4"/>
  <c r="K16" i="4"/>
  <c r="J16" i="4"/>
  <c r="K15" i="4"/>
  <c r="J15" i="4"/>
  <c r="K14" i="4"/>
  <c r="J14" i="4"/>
  <c r="K13" i="4"/>
  <c r="J13" i="4"/>
  <c r="K12" i="4"/>
  <c r="J12" i="4"/>
  <c r="K11" i="4"/>
  <c r="J11" i="4"/>
  <c r="K10" i="4"/>
  <c r="J10" i="4"/>
  <c r="K9" i="4"/>
  <c r="J9" i="4"/>
  <c r="K8" i="4"/>
  <c r="J8" i="4"/>
  <c r="K7" i="4"/>
  <c r="J7" i="4"/>
  <c r="K6" i="4"/>
  <c r="J6" i="4"/>
  <c r="K5" i="4"/>
  <c r="J5" i="4"/>
  <c r="K4" i="4"/>
  <c r="J4" i="4"/>
  <c r="J7" i="5" l="1"/>
  <c r="J13" i="5"/>
  <c r="L23" i="5"/>
  <c r="K8" i="5"/>
  <c r="K8" i="6" s="1"/>
  <c r="I18" i="5"/>
  <c r="I18" i="6" s="1"/>
  <c r="I24" i="5"/>
  <c r="T24" i="5" s="1"/>
  <c r="K30" i="5"/>
  <c r="K30" i="6" s="1"/>
  <c r="J19" i="5"/>
  <c r="J19" i="6" s="1"/>
  <c r="I15" i="5"/>
  <c r="I40" i="5"/>
  <c r="T40" i="5" s="1"/>
  <c r="H5" i="5"/>
  <c r="AC5" i="5" s="1"/>
  <c r="H4" i="5"/>
  <c r="N4" i="5" s="1"/>
  <c r="J10" i="5"/>
  <c r="U10" i="5" s="1"/>
  <c r="K28" i="5"/>
  <c r="K28" i="6" s="1"/>
  <c r="J41" i="5"/>
  <c r="J22" i="5"/>
  <c r="U22" i="5" s="1"/>
  <c r="J38" i="5"/>
  <c r="J38" i="6" s="1"/>
  <c r="K13" i="5"/>
  <c r="K13" i="6" s="1"/>
  <c r="J42" i="4"/>
  <c r="J16" i="5"/>
  <c r="U16" i="5" s="1"/>
  <c r="K19" i="5"/>
  <c r="K19" i="6" s="1"/>
  <c r="I21" i="5"/>
  <c r="T21" i="5" s="1"/>
  <c r="I37" i="5"/>
  <c r="P37" i="5" s="1"/>
  <c r="N37" i="6" s="1"/>
  <c r="K22" i="5"/>
  <c r="K22" i="6" s="1"/>
  <c r="L27" i="5"/>
  <c r="L27" i="6" s="1"/>
  <c r="I30" i="5"/>
  <c r="I30" i="6" s="1"/>
  <c r="I38" i="5"/>
  <c r="I34" i="5"/>
  <c r="I34" i="6" s="1"/>
  <c r="I29" i="5"/>
  <c r="I29" i="6" s="1"/>
  <c r="H33" i="5"/>
  <c r="AC33" i="5" s="1"/>
  <c r="K36" i="5"/>
  <c r="K36" i="6" s="1"/>
  <c r="J9" i="5"/>
  <c r="U9" i="5" s="1"/>
  <c r="K33" i="5"/>
  <c r="K33" i="6" s="1"/>
  <c r="I4" i="5"/>
  <c r="I4" i="6" s="1"/>
  <c r="L11" i="5"/>
  <c r="L11" i="6" s="1"/>
  <c r="J15" i="5"/>
  <c r="J15" i="6" s="1"/>
  <c r="L29" i="5"/>
  <c r="J31" i="5"/>
  <c r="J31" i="6" s="1"/>
  <c r="J37" i="5"/>
  <c r="B20" i="1"/>
  <c r="K4" i="5"/>
  <c r="K4" i="6" s="1"/>
  <c r="K7" i="5"/>
  <c r="K7" i="6" s="1"/>
  <c r="I9" i="5"/>
  <c r="T9" i="5" s="1"/>
  <c r="M31" i="5"/>
  <c r="L32" i="5"/>
  <c r="K34" i="5"/>
  <c r="K34" i="6" s="1"/>
  <c r="J36" i="5"/>
  <c r="J36" i="6" s="1"/>
  <c r="H9" i="5"/>
  <c r="H11" i="5"/>
  <c r="AC11" i="5" s="1"/>
  <c r="S11" i="6" s="1"/>
  <c r="J17" i="5"/>
  <c r="U17" i="5" s="1"/>
  <c r="M25" i="5"/>
  <c r="J11" i="5"/>
  <c r="L17" i="5"/>
  <c r="L17" i="6" s="1"/>
  <c r="I23" i="5"/>
  <c r="I23" i="6" s="1"/>
  <c r="J29" i="5"/>
  <c r="U29" i="5" s="1"/>
  <c r="J39" i="5"/>
  <c r="U39" i="5" s="1"/>
  <c r="H7" i="5"/>
  <c r="N7" i="5" s="1"/>
  <c r="J21" i="5"/>
  <c r="J21" i="6" s="1"/>
  <c r="J23" i="5"/>
  <c r="R23" i="5" s="1"/>
  <c r="L4" i="5"/>
  <c r="L4" i="6" s="1"/>
  <c r="K14" i="5"/>
  <c r="K14" i="6" s="1"/>
  <c r="J20" i="5"/>
  <c r="J20" i="6" s="1"/>
  <c r="I22" i="5"/>
  <c r="K24" i="5"/>
  <c r="K24" i="6" s="1"/>
  <c r="M28" i="5"/>
  <c r="H30" i="5"/>
  <c r="AC30" i="5" s="1"/>
  <c r="S30" i="6" s="1"/>
  <c r="K41" i="5"/>
  <c r="K41" i="6" s="1"/>
  <c r="N5" i="5"/>
  <c r="K6" i="5"/>
  <c r="K6" i="6" s="1"/>
  <c r="F6" i="6"/>
  <c r="J6" i="5"/>
  <c r="H6" i="5"/>
  <c r="M6" i="5"/>
  <c r="I6" i="5"/>
  <c r="I10" i="5"/>
  <c r="K12" i="5"/>
  <c r="K12" i="6" s="1"/>
  <c r="I15" i="6"/>
  <c r="T15" i="5"/>
  <c r="H16" i="6"/>
  <c r="H16" i="5"/>
  <c r="I24" i="6"/>
  <c r="T4" i="5"/>
  <c r="H12" i="6"/>
  <c r="H12" i="5"/>
  <c r="L32" i="6"/>
  <c r="H18" i="6"/>
  <c r="H18" i="5"/>
  <c r="K18" i="5"/>
  <c r="K18" i="6" s="1"/>
  <c r="B19" i="1"/>
  <c r="C17" i="1" s="1"/>
  <c r="AC7" i="5"/>
  <c r="K42" i="4"/>
  <c r="G4" i="6"/>
  <c r="F42" i="5"/>
  <c r="L6" i="5"/>
  <c r="J7" i="6"/>
  <c r="U7" i="5"/>
  <c r="U11" i="5"/>
  <c r="J13" i="6"/>
  <c r="U13" i="5"/>
  <c r="H14" i="6"/>
  <c r="I14" i="5"/>
  <c r="I21" i="6"/>
  <c r="L23" i="6"/>
  <c r="F4" i="6"/>
  <c r="E42" i="5"/>
  <c r="J4" i="5"/>
  <c r="M4" i="5"/>
  <c r="H5" i="6"/>
  <c r="L5" i="5"/>
  <c r="I5" i="5"/>
  <c r="F8" i="6"/>
  <c r="H8" i="5"/>
  <c r="I8" i="5"/>
  <c r="M8" i="5"/>
  <c r="L8" i="5"/>
  <c r="J8" i="5"/>
  <c r="J10" i="6"/>
  <c r="J5" i="5"/>
  <c r="J17" i="6"/>
  <c r="G42" i="5"/>
  <c r="H4" i="6"/>
  <c r="M5" i="5"/>
  <c r="M7" i="5"/>
  <c r="L9" i="5"/>
  <c r="M11" i="5"/>
  <c r="I12" i="5"/>
  <c r="M13" i="5"/>
  <c r="J14" i="5"/>
  <c r="L15" i="5"/>
  <c r="I16" i="5"/>
  <c r="M17" i="5"/>
  <c r="M19" i="5"/>
  <c r="L21" i="5"/>
  <c r="I26" i="5"/>
  <c r="N33" i="5"/>
  <c r="O33" i="5" s="1"/>
  <c r="J41" i="6"/>
  <c r="U41" i="5"/>
  <c r="K20" i="5"/>
  <c r="K20" i="6" s="1"/>
  <c r="F22" i="6"/>
  <c r="H22" i="5"/>
  <c r="L22" i="5"/>
  <c r="M22" i="5"/>
  <c r="G23" i="6"/>
  <c r="M23" i="5"/>
  <c r="H25" i="5"/>
  <c r="L26" i="5"/>
  <c r="H27" i="5"/>
  <c r="G29" i="6"/>
  <c r="H29" i="5"/>
  <c r="M29" i="5"/>
  <c r="F30" i="6"/>
  <c r="M30" i="5"/>
  <c r="L30" i="5"/>
  <c r="J30" i="5"/>
  <c r="I32" i="5"/>
  <c r="S32" i="5" s="1"/>
  <c r="F33" i="6"/>
  <c r="L33" i="5"/>
  <c r="J33" i="5"/>
  <c r="I33" i="5"/>
  <c r="M33" i="5"/>
  <c r="J35" i="5"/>
  <c r="I38" i="6"/>
  <c r="T38" i="5"/>
  <c r="F10" i="6"/>
  <c r="L10" i="5"/>
  <c r="K10" i="5"/>
  <c r="K10" i="6" s="1"/>
  <c r="F12" i="6"/>
  <c r="J12" i="5"/>
  <c r="L12" i="5"/>
  <c r="H13" i="5"/>
  <c r="F14" i="6"/>
  <c r="H14" i="5"/>
  <c r="L14" i="5"/>
  <c r="H15" i="5"/>
  <c r="F16" i="6"/>
  <c r="L16" i="5"/>
  <c r="K16" i="5"/>
  <c r="K16" i="6" s="1"/>
  <c r="H17" i="5"/>
  <c r="F18" i="6"/>
  <c r="J18" i="5"/>
  <c r="L18" i="5"/>
  <c r="H19" i="5"/>
  <c r="F20" i="6"/>
  <c r="H20" i="5"/>
  <c r="L20" i="5"/>
  <c r="H21" i="5"/>
  <c r="H24" i="5"/>
  <c r="J25" i="5"/>
  <c r="M26" i="5"/>
  <c r="K27" i="5"/>
  <c r="K27" i="6" s="1"/>
  <c r="J28" i="5"/>
  <c r="M10" i="5"/>
  <c r="I11" i="5"/>
  <c r="P11" i="5" s="1"/>
  <c r="N11" i="6" s="1"/>
  <c r="M12" i="5"/>
  <c r="M14" i="5"/>
  <c r="M16" i="5"/>
  <c r="I17" i="5"/>
  <c r="M18" i="5"/>
  <c r="M20" i="5"/>
  <c r="H23" i="5"/>
  <c r="L25" i="5"/>
  <c r="H31" i="6"/>
  <c r="H31" i="5"/>
  <c r="T34" i="5"/>
  <c r="H35" i="6"/>
  <c r="K35" i="5"/>
  <c r="K35" i="6" s="1"/>
  <c r="T37" i="5"/>
  <c r="I22" i="6"/>
  <c r="F27" i="6"/>
  <c r="J27" i="5"/>
  <c r="I27" i="5"/>
  <c r="M27" i="5"/>
  <c r="Q29" i="5"/>
  <c r="S33" i="6"/>
  <c r="F7" i="6"/>
  <c r="I7" i="5"/>
  <c r="P7" i="5" s="1"/>
  <c r="L7" i="5"/>
  <c r="F9" i="6"/>
  <c r="M9" i="5"/>
  <c r="K9" i="5"/>
  <c r="K9" i="6" s="1"/>
  <c r="H10" i="5"/>
  <c r="F13" i="6"/>
  <c r="I13" i="5"/>
  <c r="Q13" i="5" s="1"/>
  <c r="L13" i="5"/>
  <c r="F15" i="6"/>
  <c r="M15" i="5"/>
  <c r="K15" i="5"/>
  <c r="K15" i="6" s="1"/>
  <c r="F19" i="6"/>
  <c r="I19" i="5"/>
  <c r="L19" i="5"/>
  <c r="I20" i="5"/>
  <c r="F21" i="6"/>
  <c r="M21" i="5"/>
  <c r="K21" i="5"/>
  <c r="K21" i="6" s="1"/>
  <c r="J22" i="6"/>
  <c r="J23" i="6"/>
  <c r="Q23" i="5"/>
  <c r="F24" i="6"/>
  <c r="L24" i="5"/>
  <c r="J24" i="5"/>
  <c r="M24" i="5"/>
  <c r="F28" i="6"/>
  <c r="I28" i="5"/>
  <c r="H28" i="5"/>
  <c r="L28" i="5"/>
  <c r="L29" i="6"/>
  <c r="G32" i="6"/>
  <c r="M32" i="5"/>
  <c r="I40" i="6"/>
  <c r="K5" i="5"/>
  <c r="K5" i="6" s="1"/>
  <c r="K11" i="5"/>
  <c r="K11" i="6" s="1"/>
  <c r="K17" i="5"/>
  <c r="K17" i="6" s="1"/>
  <c r="K23" i="5"/>
  <c r="K23" i="6" s="1"/>
  <c r="I25" i="5"/>
  <c r="H26" i="5"/>
  <c r="K29" i="5"/>
  <c r="K29" i="6" s="1"/>
  <c r="I31" i="5"/>
  <c r="H32" i="5"/>
  <c r="M35" i="5"/>
  <c r="L37" i="5"/>
  <c r="M39" i="5"/>
  <c r="Q38" i="5"/>
  <c r="K40" i="5"/>
  <c r="K40" i="6" s="1"/>
  <c r="K25" i="5"/>
  <c r="K25" i="6" s="1"/>
  <c r="J26" i="5"/>
  <c r="K31" i="5"/>
  <c r="K31" i="6" s="1"/>
  <c r="J32" i="5"/>
  <c r="F34" i="6"/>
  <c r="J34" i="5"/>
  <c r="L34" i="5"/>
  <c r="H35" i="5"/>
  <c r="F36" i="6"/>
  <c r="H36" i="5"/>
  <c r="L36" i="5"/>
  <c r="H37" i="5"/>
  <c r="F38" i="6"/>
  <c r="L38" i="5"/>
  <c r="K38" i="5"/>
  <c r="K38" i="6" s="1"/>
  <c r="H39" i="5"/>
  <c r="F40" i="6"/>
  <c r="J40" i="5"/>
  <c r="L40" i="5"/>
  <c r="H41" i="5"/>
  <c r="K26" i="5"/>
  <c r="K26" i="6" s="1"/>
  <c r="L31" i="5"/>
  <c r="K32" i="5"/>
  <c r="K32" i="6" s="1"/>
  <c r="M34" i="5"/>
  <c r="M36" i="5"/>
  <c r="M38" i="5"/>
  <c r="I39" i="5"/>
  <c r="M40" i="5"/>
  <c r="Q37" i="5"/>
  <c r="U38" i="5"/>
  <c r="H34" i="5"/>
  <c r="F35" i="6"/>
  <c r="I35" i="5"/>
  <c r="L35" i="5"/>
  <c r="I36" i="5"/>
  <c r="Q36" i="5" s="1"/>
  <c r="F37" i="6"/>
  <c r="M37" i="5"/>
  <c r="K37" i="5"/>
  <c r="K37" i="6" s="1"/>
  <c r="H38" i="5"/>
  <c r="L39" i="5"/>
  <c r="H40" i="5"/>
  <c r="F41" i="6"/>
  <c r="M41" i="5"/>
  <c r="I41" i="5"/>
  <c r="P41" i="5" s="1"/>
  <c r="N41" i="6" s="1"/>
  <c r="L41" i="5"/>
  <c r="R41" i="5" s="1"/>
  <c r="K39" i="5"/>
  <c r="K39" i="6" s="1"/>
  <c r="I37" i="6" l="1"/>
  <c r="T29" i="5"/>
  <c r="P29" i="5"/>
  <c r="N29" i="6" s="1"/>
  <c r="U23" i="5"/>
  <c r="U15" i="5"/>
  <c r="R11" i="5"/>
  <c r="AA11" i="5" s="1"/>
  <c r="AE11" i="5" s="1"/>
  <c r="Q15" i="5"/>
  <c r="N30" i="5"/>
  <c r="P15" i="5"/>
  <c r="N15" i="6" s="1"/>
  <c r="T18" i="5"/>
  <c r="AC4" i="5"/>
  <c r="S4" i="6" s="1"/>
  <c r="U36" i="5"/>
  <c r="S17" i="5"/>
  <c r="AB17" i="5" s="1"/>
  <c r="S23" i="5"/>
  <c r="T23" i="5"/>
  <c r="S29" i="5"/>
  <c r="AB29" i="5" s="1"/>
  <c r="AA41" i="5"/>
  <c r="R22" i="5"/>
  <c r="AA22" i="5" s="1"/>
  <c r="R29" i="5"/>
  <c r="AA29" i="5" s="1"/>
  <c r="S4" i="5"/>
  <c r="AB4" i="5" s="1"/>
  <c r="J29" i="6"/>
  <c r="Q21" i="5"/>
  <c r="O30" i="5"/>
  <c r="M30" i="6" s="1"/>
  <c r="U21" i="5"/>
  <c r="P22" i="5"/>
  <c r="N22" i="6" s="1"/>
  <c r="R21" i="5"/>
  <c r="AA21" i="5" s="1"/>
  <c r="P21" i="5"/>
  <c r="N21" i="6" s="1"/>
  <c r="P10" i="5"/>
  <c r="N10" i="6" s="1"/>
  <c r="O4" i="5"/>
  <c r="M4" i="6" s="1"/>
  <c r="J39" i="6"/>
  <c r="R16" i="5"/>
  <c r="AA16" i="5" s="1"/>
  <c r="U31" i="5"/>
  <c r="J9" i="6"/>
  <c r="R39" i="5"/>
  <c r="AA39" i="5" s="1"/>
  <c r="R20" i="5"/>
  <c r="P16" i="5"/>
  <c r="N16" i="6" s="1"/>
  <c r="R9" i="5"/>
  <c r="AA9" i="5" s="1"/>
  <c r="U19" i="5"/>
  <c r="J16" i="6"/>
  <c r="U20" i="5"/>
  <c r="Q39" i="5"/>
  <c r="R31" i="5"/>
  <c r="AA31" i="5" s="1"/>
  <c r="I9" i="6"/>
  <c r="N11" i="5"/>
  <c r="J11" i="6"/>
  <c r="Q9" i="5"/>
  <c r="Q22" i="5"/>
  <c r="T22" i="5"/>
  <c r="P9" i="5"/>
  <c r="N9" i="6" s="1"/>
  <c r="Q10" i="5"/>
  <c r="T30" i="5"/>
  <c r="P38" i="5"/>
  <c r="N38" i="6" s="1"/>
  <c r="AC9" i="5"/>
  <c r="S9" i="6" s="1"/>
  <c r="N9" i="5"/>
  <c r="P23" i="5"/>
  <c r="N23" i="6" s="1"/>
  <c r="S11" i="5"/>
  <c r="AB11" i="5" s="1"/>
  <c r="AA23" i="5"/>
  <c r="O7" i="5"/>
  <c r="M7" i="6" s="1"/>
  <c r="P39" i="5"/>
  <c r="N39" i="6" s="1"/>
  <c r="R17" i="5"/>
  <c r="AA17" i="5" s="1"/>
  <c r="T17" i="6" s="1"/>
  <c r="J37" i="6"/>
  <c r="U37" i="5"/>
  <c r="C15" i="1"/>
  <c r="N7" i="6"/>
  <c r="L39" i="6"/>
  <c r="S39" i="5"/>
  <c r="L38" i="6"/>
  <c r="S38" i="5"/>
  <c r="AB38" i="5" s="1"/>
  <c r="I25" i="6"/>
  <c r="T25" i="5"/>
  <c r="L14" i="6"/>
  <c r="S14" i="5"/>
  <c r="AB14" i="5" s="1"/>
  <c r="I31" i="6"/>
  <c r="T31" i="5"/>
  <c r="I20" i="6"/>
  <c r="T20" i="5"/>
  <c r="I27" i="6"/>
  <c r="T27" i="5"/>
  <c r="L25" i="6"/>
  <c r="S25" i="5"/>
  <c r="AB25" i="5" s="1"/>
  <c r="I17" i="6"/>
  <c r="T17" i="5"/>
  <c r="L10" i="6"/>
  <c r="S10" i="5"/>
  <c r="AB10" i="5" s="1"/>
  <c r="I33" i="6"/>
  <c r="T33" i="5"/>
  <c r="J30" i="6"/>
  <c r="R30" i="5"/>
  <c r="AA30" i="5" s="1"/>
  <c r="P30" i="5"/>
  <c r="N30" i="6" s="1"/>
  <c r="U30" i="5"/>
  <c r="Q30" i="5"/>
  <c r="I12" i="6"/>
  <c r="T12" i="5"/>
  <c r="N8" i="5"/>
  <c r="O8" i="5" s="1"/>
  <c r="AC8" i="5"/>
  <c r="S7" i="6"/>
  <c r="Q20" i="5"/>
  <c r="AC34" i="5"/>
  <c r="N34" i="5"/>
  <c r="O34" i="5" s="1"/>
  <c r="L31" i="6"/>
  <c r="S31" i="5"/>
  <c r="L36" i="6"/>
  <c r="S36" i="5"/>
  <c r="R36" i="5"/>
  <c r="AA36" i="5" s="1"/>
  <c r="N28" i="5"/>
  <c r="O28" i="5" s="1"/>
  <c r="AC28" i="5"/>
  <c r="L19" i="6"/>
  <c r="S19" i="5"/>
  <c r="AB19" i="5" s="1"/>
  <c r="R19" i="5"/>
  <c r="AA19" i="5" s="1"/>
  <c r="J27" i="6"/>
  <c r="P27" i="5"/>
  <c r="N27" i="6" s="1"/>
  <c r="U27" i="5"/>
  <c r="Q27" i="5"/>
  <c r="R27" i="5"/>
  <c r="J25" i="6"/>
  <c r="Q25" i="5"/>
  <c r="U25" i="5"/>
  <c r="R25" i="5"/>
  <c r="AA25" i="5" s="1"/>
  <c r="P25" i="5"/>
  <c r="N25" i="6" s="1"/>
  <c r="AC19" i="5"/>
  <c r="N19" i="5"/>
  <c r="O19" i="5" s="1"/>
  <c r="L16" i="6"/>
  <c r="S16" i="5"/>
  <c r="AB16" i="5" s="1"/>
  <c r="T16" i="6" s="1"/>
  <c r="AC13" i="5"/>
  <c r="N13" i="5"/>
  <c r="O13" i="5" s="1"/>
  <c r="J33" i="6"/>
  <c r="Q33" i="5"/>
  <c r="P33" i="5"/>
  <c r="N33" i="6" s="1"/>
  <c r="U33" i="5"/>
  <c r="R33" i="5"/>
  <c r="AA33" i="5" s="1"/>
  <c r="L30" i="6"/>
  <c r="S30" i="5"/>
  <c r="AB30" i="5" s="1"/>
  <c r="I26" i="6"/>
  <c r="T26" i="5"/>
  <c r="S27" i="5"/>
  <c r="J4" i="6"/>
  <c r="P4" i="5"/>
  <c r="N4" i="6" s="1"/>
  <c r="U4" i="5"/>
  <c r="R4" i="5"/>
  <c r="AA4" i="5" s="1"/>
  <c r="T4" i="6" s="1"/>
  <c r="Q4" i="5"/>
  <c r="O9" i="5"/>
  <c r="I10" i="6"/>
  <c r="T10" i="5"/>
  <c r="O5" i="5"/>
  <c r="L37" i="6"/>
  <c r="S37" i="5"/>
  <c r="AB37" i="5" s="1"/>
  <c r="AC26" i="5"/>
  <c r="N26" i="5"/>
  <c r="O26" i="5" s="1"/>
  <c r="AC40" i="5"/>
  <c r="N40" i="5"/>
  <c r="O40" i="5" s="1"/>
  <c r="AC39" i="5"/>
  <c r="N39" i="5"/>
  <c r="O39" i="5" s="1"/>
  <c r="N36" i="5"/>
  <c r="O36" i="5" s="1"/>
  <c r="AC36" i="5"/>
  <c r="J32" i="6"/>
  <c r="Q32" i="5"/>
  <c r="P32" i="5"/>
  <c r="N32" i="6" s="1"/>
  <c r="U32" i="5"/>
  <c r="R32" i="5"/>
  <c r="I28" i="6"/>
  <c r="T28" i="5"/>
  <c r="I19" i="6"/>
  <c r="T19" i="5"/>
  <c r="L13" i="6"/>
  <c r="S13" i="5"/>
  <c r="AB13" i="5" s="1"/>
  <c r="R13" i="5"/>
  <c r="AA13" i="5" s="1"/>
  <c r="N31" i="5"/>
  <c r="O31" i="5" s="1"/>
  <c r="AC31" i="5"/>
  <c r="AC23" i="5"/>
  <c r="N23" i="5"/>
  <c r="O23" i="5" s="1"/>
  <c r="AC24" i="5"/>
  <c r="N24" i="5"/>
  <c r="O24" i="5" s="1"/>
  <c r="L18" i="6"/>
  <c r="S18" i="5"/>
  <c r="AB18" i="5" s="1"/>
  <c r="L12" i="6"/>
  <c r="S12" i="5"/>
  <c r="L33" i="6"/>
  <c r="S33" i="5"/>
  <c r="AB33" i="5" s="1"/>
  <c r="AC27" i="5"/>
  <c r="N27" i="5"/>
  <c r="O27" i="5" s="1"/>
  <c r="L22" i="6"/>
  <c r="S22" i="5"/>
  <c r="AB22" i="5" s="1"/>
  <c r="T22" i="6" s="1"/>
  <c r="I16" i="6"/>
  <c r="T16" i="5"/>
  <c r="L9" i="6"/>
  <c r="S9" i="5"/>
  <c r="AB9" i="5" s="1"/>
  <c r="P17" i="5"/>
  <c r="N17" i="6" s="1"/>
  <c r="J5" i="6"/>
  <c r="Q5" i="5"/>
  <c r="P5" i="5"/>
  <c r="N5" i="6" s="1"/>
  <c r="R5" i="5"/>
  <c r="AA5" i="5" s="1"/>
  <c r="U5" i="5"/>
  <c r="J8" i="6"/>
  <c r="P8" i="5"/>
  <c r="N8" i="6" s="1"/>
  <c r="U8" i="5"/>
  <c r="Q8" i="5"/>
  <c r="R8" i="5"/>
  <c r="AA8" i="5" s="1"/>
  <c r="L42" i="5"/>
  <c r="K42" i="5"/>
  <c r="L6" i="6"/>
  <c r="S6" i="5"/>
  <c r="AB6" i="5" s="1"/>
  <c r="AC16" i="5"/>
  <c r="N16" i="5"/>
  <c r="O16" i="5" s="1"/>
  <c r="I6" i="6"/>
  <c r="T6" i="5"/>
  <c r="S5" i="6"/>
  <c r="I13" i="6"/>
  <c r="T13" i="5"/>
  <c r="AC21" i="5"/>
  <c r="N21" i="5"/>
  <c r="O21" i="5" s="1"/>
  <c r="J12" i="6"/>
  <c r="P12" i="5"/>
  <c r="N12" i="6" s="1"/>
  <c r="R12" i="5"/>
  <c r="AA12" i="5" s="1"/>
  <c r="Q12" i="5"/>
  <c r="U12" i="5"/>
  <c r="L26" i="6"/>
  <c r="S26" i="5"/>
  <c r="AB26" i="5" s="1"/>
  <c r="N22" i="5"/>
  <c r="O22" i="5" s="1"/>
  <c r="AC22" i="5"/>
  <c r="L15" i="6"/>
  <c r="S15" i="5"/>
  <c r="AB15" i="5" s="1"/>
  <c r="P19" i="5"/>
  <c r="N19" i="6" s="1"/>
  <c r="Q17" i="5"/>
  <c r="L8" i="6"/>
  <c r="S8" i="5"/>
  <c r="AB8" i="5" s="1"/>
  <c r="I5" i="6"/>
  <c r="T5" i="5"/>
  <c r="F42" i="6"/>
  <c r="I14" i="6"/>
  <c r="T14" i="5"/>
  <c r="P20" i="5"/>
  <c r="N20" i="6" s="1"/>
  <c r="I36" i="6"/>
  <c r="T36" i="5"/>
  <c r="J18" i="6"/>
  <c r="P18" i="5"/>
  <c r="N18" i="6" s="1"/>
  <c r="R18" i="5"/>
  <c r="Q18" i="5"/>
  <c r="U18" i="5"/>
  <c r="L41" i="6"/>
  <c r="S41" i="5"/>
  <c r="L35" i="6"/>
  <c r="S35" i="5"/>
  <c r="AC41" i="5"/>
  <c r="N41" i="5"/>
  <c r="O41" i="5" s="1"/>
  <c r="N35" i="5"/>
  <c r="O35" i="5" s="1"/>
  <c r="AC35" i="5"/>
  <c r="L7" i="6"/>
  <c r="S7" i="5"/>
  <c r="AB7" i="5" s="1"/>
  <c r="R7" i="5"/>
  <c r="AA7" i="5" s="1"/>
  <c r="L20" i="6"/>
  <c r="S20" i="5"/>
  <c r="AB20" i="5" s="1"/>
  <c r="J35" i="6"/>
  <c r="U35" i="5"/>
  <c r="R35" i="5"/>
  <c r="Q35" i="5"/>
  <c r="P35" i="5"/>
  <c r="N35" i="6" s="1"/>
  <c r="I32" i="6"/>
  <c r="T32" i="5"/>
  <c r="AB32" i="5" s="1"/>
  <c r="J14" i="6"/>
  <c r="P14" i="5"/>
  <c r="N14" i="6" s="1"/>
  <c r="U14" i="5"/>
  <c r="R14" i="5"/>
  <c r="AA14" i="5" s="1"/>
  <c r="Q14" i="5"/>
  <c r="Q19" i="5"/>
  <c r="L5" i="6"/>
  <c r="S5" i="5"/>
  <c r="AB5" i="5" s="1"/>
  <c r="G42" i="6"/>
  <c r="R15" i="5"/>
  <c r="AA15" i="5" s="1"/>
  <c r="AC12" i="5"/>
  <c r="N12" i="5"/>
  <c r="O12" i="5" s="1"/>
  <c r="AC6" i="5"/>
  <c r="N6" i="5"/>
  <c r="O6" i="5" s="1"/>
  <c r="T29" i="6"/>
  <c r="AC15" i="5"/>
  <c r="N15" i="5"/>
  <c r="O15" i="5" s="1"/>
  <c r="AC38" i="5"/>
  <c r="N38" i="5"/>
  <c r="O38" i="5" s="1"/>
  <c r="AC25" i="5"/>
  <c r="N25" i="5"/>
  <c r="O25" i="5" s="1"/>
  <c r="L40" i="6"/>
  <c r="S40" i="5"/>
  <c r="AB40" i="5" s="1"/>
  <c r="L34" i="6"/>
  <c r="S34" i="5"/>
  <c r="AB34" i="5" s="1"/>
  <c r="J26" i="6"/>
  <c r="Q26" i="5"/>
  <c r="P26" i="5"/>
  <c r="N26" i="6" s="1"/>
  <c r="R26" i="5"/>
  <c r="AA26" i="5" s="1"/>
  <c r="U26" i="5"/>
  <c r="R38" i="5"/>
  <c r="AA38" i="5" s="1"/>
  <c r="AC32" i="5"/>
  <c r="N32" i="5"/>
  <c r="O32" i="5" s="1"/>
  <c r="P36" i="5"/>
  <c r="N36" i="6" s="1"/>
  <c r="J24" i="6"/>
  <c r="R24" i="5"/>
  <c r="AA24" i="5" s="1"/>
  <c r="P24" i="5"/>
  <c r="N24" i="6" s="1"/>
  <c r="U24" i="5"/>
  <c r="Q24" i="5"/>
  <c r="I7" i="6"/>
  <c r="T7" i="5"/>
  <c r="Q31" i="5"/>
  <c r="I11" i="6"/>
  <c r="T11" i="5"/>
  <c r="N20" i="5"/>
  <c r="O20" i="5" s="1"/>
  <c r="AC20" i="5"/>
  <c r="AC17" i="5"/>
  <c r="N17" i="5"/>
  <c r="O17" i="5" s="1"/>
  <c r="N14" i="5"/>
  <c r="O14" i="5" s="1"/>
  <c r="AC14" i="5"/>
  <c r="M33" i="6"/>
  <c r="L21" i="6"/>
  <c r="S21" i="5"/>
  <c r="AB21" i="5" s="1"/>
  <c r="H42" i="6"/>
  <c r="R10" i="5"/>
  <c r="AA10" i="5" s="1"/>
  <c r="I8" i="6"/>
  <c r="T8" i="5"/>
  <c r="AB23" i="5"/>
  <c r="Q16" i="5"/>
  <c r="P13" i="5"/>
  <c r="N13" i="6" s="1"/>
  <c r="Q11" i="5"/>
  <c r="Q7" i="5"/>
  <c r="P31" i="5"/>
  <c r="N31" i="6" s="1"/>
  <c r="J6" i="6"/>
  <c r="P6" i="5"/>
  <c r="N6" i="6" s="1"/>
  <c r="Q6" i="5"/>
  <c r="U6" i="5"/>
  <c r="R6" i="5"/>
  <c r="AA6" i="5" s="1"/>
  <c r="C16" i="1"/>
  <c r="J28" i="6"/>
  <c r="U28" i="5"/>
  <c r="R28" i="5"/>
  <c r="P28" i="5"/>
  <c r="N28" i="6" s="1"/>
  <c r="Q28" i="5"/>
  <c r="O11" i="5"/>
  <c r="T41" i="5"/>
  <c r="I41" i="6"/>
  <c r="R37" i="5"/>
  <c r="AA37" i="5" s="1"/>
  <c r="I35" i="6"/>
  <c r="T35" i="5"/>
  <c r="I39" i="6"/>
  <c r="T39" i="5"/>
  <c r="J40" i="6"/>
  <c r="P40" i="5"/>
  <c r="N40" i="6" s="1"/>
  <c r="U40" i="5"/>
  <c r="R40" i="5"/>
  <c r="AA40" i="5" s="1"/>
  <c r="Q40" i="5"/>
  <c r="AC37" i="5"/>
  <c r="N37" i="5"/>
  <c r="O37" i="5" s="1"/>
  <c r="J34" i="6"/>
  <c r="P34" i="5"/>
  <c r="N34" i="6" s="1"/>
  <c r="U34" i="5"/>
  <c r="Q34" i="5"/>
  <c r="R34" i="5"/>
  <c r="AA34" i="5" s="1"/>
  <c r="L28" i="6"/>
  <c r="S28" i="5"/>
  <c r="L24" i="6"/>
  <c r="S24" i="5"/>
  <c r="AB24" i="5" s="1"/>
  <c r="AC10" i="5"/>
  <c r="N10" i="5"/>
  <c r="O10" i="5" s="1"/>
  <c r="N29" i="5"/>
  <c r="O29" i="5" s="1"/>
  <c r="AC29" i="5"/>
  <c r="Q41" i="5"/>
  <c r="N18" i="5"/>
  <c r="O18" i="5" s="1"/>
  <c r="AC18" i="5"/>
  <c r="T11" i="6" l="1"/>
  <c r="T21" i="6"/>
  <c r="AA20" i="5"/>
  <c r="T20" i="6" s="1"/>
  <c r="T38" i="6"/>
  <c r="T37" i="6"/>
  <c r="AE4" i="5"/>
  <c r="AE9" i="5"/>
  <c r="AB31" i="5"/>
  <c r="V33" i="5"/>
  <c r="X33" i="5" s="1"/>
  <c r="T26" i="6"/>
  <c r="AA32" i="5"/>
  <c r="AE32" i="5" s="1"/>
  <c r="T23" i="6"/>
  <c r="T13" i="6"/>
  <c r="V7" i="5"/>
  <c r="O7" i="6" s="1"/>
  <c r="AB12" i="5"/>
  <c r="AE12" i="5" s="1"/>
  <c r="AB41" i="5"/>
  <c r="T41" i="6" s="1"/>
  <c r="T40" i="6"/>
  <c r="T6" i="6"/>
  <c r="T10" i="6"/>
  <c r="AA28" i="5"/>
  <c r="T31" i="6"/>
  <c r="AB27" i="5"/>
  <c r="V4" i="5"/>
  <c r="O4" i="6" s="1"/>
  <c r="T14" i="6"/>
  <c r="V30" i="5"/>
  <c r="X30" i="5" s="1"/>
  <c r="T7" i="6"/>
  <c r="T19" i="6"/>
  <c r="AB36" i="5"/>
  <c r="T36" i="6" s="1"/>
  <c r="AA35" i="5"/>
  <c r="AA27" i="5"/>
  <c r="AB28" i="5"/>
  <c r="L42" i="6"/>
  <c r="K42" i="6"/>
  <c r="T24" i="6"/>
  <c r="S38" i="6"/>
  <c r="AE38" i="5"/>
  <c r="S17" i="6"/>
  <c r="AE17" i="5"/>
  <c r="M15" i="6"/>
  <c r="V15" i="5"/>
  <c r="AB35" i="5"/>
  <c r="AE35" i="5" s="1"/>
  <c r="M16" i="6"/>
  <c r="V16" i="5"/>
  <c r="S20" i="6"/>
  <c r="AE20" i="5"/>
  <c r="S15" i="6"/>
  <c r="AE15" i="5"/>
  <c r="M37" i="6"/>
  <c r="V37" i="5"/>
  <c r="M32" i="6"/>
  <c r="V32" i="5"/>
  <c r="S12" i="6"/>
  <c r="S18" i="6"/>
  <c r="M10" i="6"/>
  <c r="V10" i="5"/>
  <c r="T34" i="6"/>
  <c r="S37" i="6"/>
  <c r="AE37" i="5"/>
  <c r="S14" i="6"/>
  <c r="AE14" i="5"/>
  <c r="S32" i="6"/>
  <c r="S25" i="6"/>
  <c r="AE25" i="5"/>
  <c r="AD4" i="5"/>
  <c r="U4" i="6" s="1"/>
  <c r="W4" i="5"/>
  <c r="T15" i="6"/>
  <c r="M35" i="6"/>
  <c r="V35" i="5"/>
  <c r="S24" i="6"/>
  <c r="AE24" i="5"/>
  <c r="S36" i="6"/>
  <c r="M26" i="6"/>
  <c r="V26" i="5"/>
  <c r="T33" i="6"/>
  <c r="AE33" i="5"/>
  <c r="S13" i="6"/>
  <c r="AE13" i="5"/>
  <c r="T25" i="6"/>
  <c r="S28" i="6"/>
  <c r="S8" i="6"/>
  <c r="AE8" i="5"/>
  <c r="T9" i="6"/>
  <c r="M21" i="6"/>
  <c r="V21" i="5"/>
  <c r="M23" i="6"/>
  <c r="V23" i="5"/>
  <c r="M36" i="6"/>
  <c r="V36" i="5"/>
  <c r="S26" i="6"/>
  <c r="AE26" i="5"/>
  <c r="M9" i="6"/>
  <c r="V9" i="5"/>
  <c r="M28" i="6"/>
  <c r="V28" i="5"/>
  <c r="M34" i="6"/>
  <c r="V34" i="5"/>
  <c r="M8" i="6"/>
  <c r="V8" i="5"/>
  <c r="T30" i="6"/>
  <c r="AE30" i="5"/>
  <c r="AB39" i="5"/>
  <c r="T39" i="6" s="1"/>
  <c r="M6" i="6"/>
  <c r="V6" i="5"/>
  <c r="S41" i="6"/>
  <c r="S21" i="6"/>
  <c r="AE21" i="5"/>
  <c r="S23" i="6"/>
  <c r="AE23" i="5"/>
  <c r="M39" i="6"/>
  <c r="V39" i="5"/>
  <c r="S34" i="6"/>
  <c r="AE34" i="5"/>
  <c r="M18" i="6"/>
  <c r="V18" i="5"/>
  <c r="M38" i="6"/>
  <c r="V38" i="5"/>
  <c r="O33" i="6"/>
  <c r="W33" i="5"/>
  <c r="P33" i="6" s="1"/>
  <c r="Z33" i="5"/>
  <c r="AD33" i="5"/>
  <c r="U33" i="6" s="1"/>
  <c r="AA18" i="5"/>
  <c r="T18" i="6" s="1"/>
  <c r="M27" i="6"/>
  <c r="V27" i="5"/>
  <c r="S31" i="6"/>
  <c r="AE31" i="5"/>
  <c r="S39" i="6"/>
  <c r="M19" i="6"/>
  <c r="V19" i="5"/>
  <c r="X7" i="5"/>
  <c r="AD7" i="5"/>
  <c r="U7" i="6" s="1"/>
  <c r="M14" i="6"/>
  <c r="V14" i="5"/>
  <c r="M41" i="6"/>
  <c r="V41" i="5"/>
  <c r="M17" i="6"/>
  <c r="V17" i="5"/>
  <c r="S6" i="6"/>
  <c r="AE6" i="5"/>
  <c r="S29" i="6"/>
  <c r="AE29" i="5"/>
  <c r="M12" i="6"/>
  <c r="V12" i="5"/>
  <c r="S22" i="6"/>
  <c r="AE22" i="5"/>
  <c r="T12" i="6"/>
  <c r="S16" i="6"/>
  <c r="AE16" i="5"/>
  <c r="T8" i="6"/>
  <c r="T5" i="6"/>
  <c r="S27" i="6"/>
  <c r="M31" i="6"/>
  <c r="V31" i="5"/>
  <c r="M40" i="6"/>
  <c r="V40" i="5"/>
  <c r="M5" i="6"/>
  <c r="V5" i="5"/>
  <c r="S19" i="6"/>
  <c r="AE19" i="5"/>
  <c r="AE7" i="5"/>
  <c r="S10" i="6"/>
  <c r="AE10" i="5"/>
  <c r="M11" i="6"/>
  <c r="V11" i="5"/>
  <c r="M29" i="6"/>
  <c r="V29" i="5"/>
  <c r="M20" i="6"/>
  <c r="V20" i="5"/>
  <c r="M25" i="6"/>
  <c r="V25" i="5"/>
  <c r="S35" i="6"/>
  <c r="M22" i="6"/>
  <c r="V22" i="5"/>
  <c r="AE5" i="5"/>
  <c r="M24" i="6"/>
  <c r="V24" i="5"/>
  <c r="S40" i="6"/>
  <c r="AE40" i="5"/>
  <c r="M13" i="6"/>
  <c r="V13" i="5"/>
  <c r="T32" i="6" l="1"/>
  <c r="T27" i="6"/>
  <c r="AD30" i="5"/>
  <c r="U30" i="6" s="1"/>
  <c r="AE36" i="5"/>
  <c r="AE41" i="5"/>
  <c r="Z4" i="5"/>
  <c r="AE27" i="5"/>
  <c r="Z7" i="5"/>
  <c r="W7" i="5"/>
  <c r="P7" i="6" s="1"/>
  <c r="X4" i="5"/>
  <c r="AE28" i="5"/>
  <c r="O30" i="6"/>
  <c r="T28" i="6"/>
  <c r="AE39" i="5"/>
  <c r="W30" i="5"/>
  <c r="P30" i="6" s="1"/>
  <c r="Z30" i="5"/>
  <c r="B30" i="1"/>
  <c r="O38" i="6"/>
  <c r="AD38" i="5"/>
  <c r="U38" i="6" s="1"/>
  <c r="X38" i="5"/>
  <c r="Z38" i="5"/>
  <c r="W38" i="5"/>
  <c r="P38" i="6" s="1"/>
  <c r="Q7" i="6"/>
  <c r="R7" i="6" s="1"/>
  <c r="Y7" i="5"/>
  <c r="O22" i="6"/>
  <c r="Z22" i="5"/>
  <c r="AD22" i="5"/>
  <c r="U22" i="6" s="1"/>
  <c r="X22" i="5"/>
  <c r="W22" i="5"/>
  <c r="P22" i="6" s="1"/>
  <c r="O18" i="6"/>
  <c r="AD18" i="5"/>
  <c r="U18" i="6" s="1"/>
  <c r="W18" i="5"/>
  <c r="P18" i="6" s="1"/>
  <c r="Z18" i="5"/>
  <c r="X18" i="5"/>
  <c r="O6" i="6"/>
  <c r="AD6" i="5"/>
  <c r="U6" i="6" s="1"/>
  <c r="W6" i="5"/>
  <c r="P6" i="6" s="1"/>
  <c r="X6" i="5"/>
  <c r="Z6" i="5"/>
  <c r="O23" i="6"/>
  <c r="W23" i="5"/>
  <c r="P23" i="6" s="1"/>
  <c r="Z23" i="5"/>
  <c r="X23" i="5"/>
  <c r="AD23" i="5"/>
  <c r="U23" i="6" s="1"/>
  <c r="O34" i="6"/>
  <c r="AD34" i="5"/>
  <c r="U34" i="6" s="1"/>
  <c r="W34" i="5"/>
  <c r="P34" i="6" s="1"/>
  <c r="Z34" i="5"/>
  <c r="X34" i="5"/>
  <c r="O24" i="6"/>
  <c r="AD24" i="5"/>
  <c r="U24" i="6" s="1"/>
  <c r="X24" i="5"/>
  <c r="Z24" i="5"/>
  <c r="W24" i="5"/>
  <c r="P24" i="6" s="1"/>
  <c r="O12" i="6"/>
  <c r="AD12" i="5"/>
  <c r="U12" i="6" s="1"/>
  <c r="W12" i="5"/>
  <c r="P12" i="6" s="1"/>
  <c r="Z12" i="5"/>
  <c r="X12" i="5"/>
  <c r="O17" i="6"/>
  <c r="W17" i="5"/>
  <c r="P17" i="6" s="1"/>
  <c r="Z17" i="5"/>
  <c r="X17" i="5"/>
  <c r="AD17" i="5"/>
  <c r="U17" i="6" s="1"/>
  <c r="O28" i="6"/>
  <c r="Z28" i="5"/>
  <c r="AD28" i="5"/>
  <c r="U28" i="6" s="1"/>
  <c r="X28" i="5"/>
  <c r="W28" i="5"/>
  <c r="P28" i="6" s="1"/>
  <c r="O36" i="6"/>
  <c r="Z36" i="5"/>
  <c r="AD36" i="5"/>
  <c r="U36" i="6" s="1"/>
  <c r="W36" i="5"/>
  <c r="P36" i="6" s="1"/>
  <c r="X36" i="5"/>
  <c r="B29" i="1"/>
  <c r="B26" i="1"/>
  <c r="O25" i="6"/>
  <c r="W25" i="5"/>
  <c r="P25" i="6" s="1"/>
  <c r="X25" i="5"/>
  <c r="AD25" i="5"/>
  <c r="U25" i="6" s="1"/>
  <c r="Z25" i="5"/>
  <c r="O13" i="6"/>
  <c r="Z13" i="5"/>
  <c r="X13" i="5"/>
  <c r="AD13" i="5"/>
  <c r="U13" i="6" s="1"/>
  <c r="W13" i="5"/>
  <c r="P13" i="6" s="1"/>
  <c r="O9" i="6"/>
  <c r="Z9" i="5"/>
  <c r="AD9" i="5"/>
  <c r="U9" i="6" s="1"/>
  <c r="W9" i="5"/>
  <c r="P9" i="6" s="1"/>
  <c r="X9" i="5"/>
  <c r="B27" i="1"/>
  <c r="P4" i="6"/>
  <c r="T35" i="6"/>
  <c r="O11" i="6"/>
  <c r="W11" i="5"/>
  <c r="P11" i="6" s="1"/>
  <c r="Z11" i="5"/>
  <c r="X11" i="5"/>
  <c r="AD11" i="5"/>
  <c r="U11" i="6" s="1"/>
  <c r="O39" i="6"/>
  <c r="W39" i="5"/>
  <c r="P39" i="6" s="1"/>
  <c r="Z39" i="5"/>
  <c r="X39" i="5"/>
  <c r="AD39" i="5"/>
  <c r="U39" i="6" s="1"/>
  <c r="O41" i="6"/>
  <c r="W41" i="5"/>
  <c r="P41" i="6" s="1"/>
  <c r="AD41" i="5"/>
  <c r="U41" i="6" s="1"/>
  <c r="Z41" i="5"/>
  <c r="X41" i="5"/>
  <c r="O20" i="6"/>
  <c r="Z20" i="5"/>
  <c r="AD20" i="5"/>
  <c r="U20" i="6" s="1"/>
  <c r="W20" i="5"/>
  <c r="P20" i="6" s="1"/>
  <c r="X20" i="5"/>
  <c r="O10" i="6"/>
  <c r="AD10" i="5"/>
  <c r="U10" i="6" s="1"/>
  <c r="X10" i="5"/>
  <c r="Z10" i="5"/>
  <c r="W10" i="5"/>
  <c r="P10" i="6" s="1"/>
  <c r="O32" i="6"/>
  <c r="W32" i="5"/>
  <c r="P32" i="6" s="1"/>
  <c r="Z32" i="5"/>
  <c r="AD32" i="5"/>
  <c r="U32" i="6" s="1"/>
  <c r="X32" i="5"/>
  <c r="O15" i="6"/>
  <c r="Z15" i="5"/>
  <c r="AD15" i="5"/>
  <c r="U15" i="6" s="1"/>
  <c r="W15" i="5"/>
  <c r="P15" i="6" s="1"/>
  <c r="X15" i="5"/>
  <c r="O31" i="6"/>
  <c r="Z31" i="5"/>
  <c r="AD31" i="5"/>
  <c r="U31" i="6" s="1"/>
  <c r="X31" i="5"/>
  <c r="W31" i="5"/>
  <c r="P31" i="6" s="1"/>
  <c r="O8" i="6"/>
  <c r="Z8" i="5"/>
  <c r="AD8" i="5"/>
  <c r="U8" i="6" s="1"/>
  <c r="W8" i="5"/>
  <c r="P8" i="6" s="1"/>
  <c r="X8" i="5"/>
  <c r="O5" i="6"/>
  <c r="W5" i="5"/>
  <c r="P5" i="6" s="1"/>
  <c r="Z5" i="5"/>
  <c r="X5" i="5"/>
  <c r="AD5" i="5"/>
  <c r="U5" i="6" s="1"/>
  <c r="Q33" i="6"/>
  <c r="R33" i="6" s="1"/>
  <c r="Y33" i="5"/>
  <c r="B28" i="1"/>
  <c r="O14" i="6"/>
  <c r="Z14" i="5"/>
  <c r="AD14" i="5"/>
  <c r="U14" i="6" s="1"/>
  <c r="W14" i="5"/>
  <c r="P14" i="6" s="1"/>
  <c r="X14" i="5"/>
  <c r="Q30" i="6"/>
  <c r="R30" i="6" s="1"/>
  <c r="Y30" i="5"/>
  <c r="Q4" i="6"/>
  <c r="Y4" i="5"/>
  <c r="O29" i="6"/>
  <c r="Z29" i="5"/>
  <c r="W29" i="5"/>
  <c r="P29" i="6" s="1"/>
  <c r="X29" i="5"/>
  <c r="AD29" i="5"/>
  <c r="U29" i="6" s="1"/>
  <c r="O40" i="6"/>
  <c r="AD40" i="5"/>
  <c r="U40" i="6" s="1"/>
  <c r="W40" i="5"/>
  <c r="P40" i="6" s="1"/>
  <c r="Z40" i="5"/>
  <c r="X40" i="5"/>
  <c r="O19" i="6"/>
  <c r="Z19" i="5"/>
  <c r="X19" i="5"/>
  <c r="AD19" i="5"/>
  <c r="U19" i="6" s="1"/>
  <c r="W19" i="5"/>
  <c r="P19" i="6" s="1"/>
  <c r="O27" i="6"/>
  <c r="Z27" i="5"/>
  <c r="X27" i="5"/>
  <c r="W27" i="5"/>
  <c r="P27" i="6" s="1"/>
  <c r="AD27" i="5"/>
  <c r="U27" i="6" s="1"/>
  <c r="O21" i="6"/>
  <c r="Z21" i="5"/>
  <c r="X21" i="5"/>
  <c r="W21" i="5"/>
  <c r="P21" i="6" s="1"/>
  <c r="AD21" i="5"/>
  <c r="U21" i="6" s="1"/>
  <c r="O26" i="6"/>
  <c r="W26" i="5"/>
  <c r="P26" i="6" s="1"/>
  <c r="Z26" i="5"/>
  <c r="AD26" i="5"/>
  <c r="U26" i="6" s="1"/>
  <c r="X26" i="5"/>
  <c r="O35" i="6"/>
  <c r="Z35" i="5"/>
  <c r="X35" i="5"/>
  <c r="AD35" i="5"/>
  <c r="U35" i="6" s="1"/>
  <c r="W35" i="5"/>
  <c r="P35" i="6" s="1"/>
  <c r="AE18" i="5"/>
  <c r="O37" i="6"/>
  <c r="Z37" i="5"/>
  <c r="X37" i="5"/>
  <c r="AD37" i="5"/>
  <c r="U37" i="6" s="1"/>
  <c r="W37" i="5"/>
  <c r="P37" i="6" s="1"/>
  <c r="O16" i="6"/>
  <c r="AD16" i="5"/>
  <c r="U16" i="6" s="1"/>
  <c r="X16" i="5"/>
  <c r="Z16" i="5"/>
  <c r="W16" i="5"/>
  <c r="P16" i="6" s="1"/>
  <c r="C26" i="1" l="1"/>
  <c r="B35" i="1"/>
  <c r="C35" i="1" s="1"/>
  <c r="Q24" i="6"/>
  <c r="R24" i="6" s="1"/>
  <c r="Y24" i="5"/>
  <c r="Q18" i="6"/>
  <c r="R18" i="6" s="1"/>
  <c r="Y18" i="5"/>
  <c r="Q22" i="6"/>
  <c r="R22" i="6" s="1"/>
  <c r="Y22" i="5"/>
  <c r="Q26" i="6"/>
  <c r="R26" i="6" s="1"/>
  <c r="Y26" i="5"/>
  <c r="Q27" i="6"/>
  <c r="R27" i="6" s="1"/>
  <c r="Y27" i="5"/>
  <c r="Q8" i="6"/>
  <c r="R8" i="6" s="1"/>
  <c r="Y8" i="5"/>
  <c r="Q31" i="6"/>
  <c r="R31" i="6" s="1"/>
  <c r="Y31" i="5"/>
  <c r="Q41" i="6"/>
  <c r="R41" i="6" s="1"/>
  <c r="Y41" i="5"/>
  <c r="Q39" i="6"/>
  <c r="R39" i="6" s="1"/>
  <c r="Y39" i="5"/>
  <c r="C29" i="1"/>
  <c r="Q17" i="6"/>
  <c r="R17" i="6" s="1"/>
  <c r="Y17" i="5"/>
  <c r="Q19" i="6"/>
  <c r="R19" i="6" s="1"/>
  <c r="Y19" i="5"/>
  <c r="Q11" i="6"/>
  <c r="R11" i="6" s="1"/>
  <c r="Y11" i="5"/>
  <c r="X42" i="5"/>
  <c r="Y42" i="5" s="1"/>
  <c r="Q20" i="6"/>
  <c r="R20" i="6" s="1"/>
  <c r="Y20" i="5"/>
  <c r="C27" i="1"/>
  <c r="Q36" i="6"/>
  <c r="R36" i="6" s="1"/>
  <c r="Y36" i="5"/>
  <c r="Q28" i="6"/>
  <c r="R28" i="6" s="1"/>
  <c r="Y28" i="5"/>
  <c r="Q6" i="6"/>
  <c r="R6" i="6" s="1"/>
  <c r="Y6" i="5"/>
  <c r="Q38" i="6"/>
  <c r="R38" i="6" s="1"/>
  <c r="Y38" i="5"/>
  <c r="Q9" i="6"/>
  <c r="R9" i="6" s="1"/>
  <c r="Y9" i="5"/>
  <c r="Q25" i="6"/>
  <c r="R25" i="6" s="1"/>
  <c r="Y25" i="5"/>
  <c r="Q34" i="6"/>
  <c r="R34" i="6" s="1"/>
  <c r="Y34" i="5"/>
  <c r="Q23" i="6"/>
  <c r="R23" i="6" s="1"/>
  <c r="Y23" i="5"/>
  <c r="Q14" i="6"/>
  <c r="R14" i="6" s="1"/>
  <c r="Y14" i="5"/>
  <c r="Q21" i="6"/>
  <c r="R21" i="6" s="1"/>
  <c r="Y21" i="5"/>
  <c r="Q40" i="6"/>
  <c r="R40" i="6" s="1"/>
  <c r="Y40" i="5"/>
  <c r="R4" i="6"/>
  <c r="Q32" i="6"/>
  <c r="R32" i="6" s="1"/>
  <c r="Y32" i="5"/>
  <c r="Q13" i="6"/>
  <c r="R13" i="6" s="1"/>
  <c r="Y13" i="5"/>
  <c r="Q29" i="6"/>
  <c r="R29" i="6" s="1"/>
  <c r="Y29" i="5"/>
  <c r="Q5" i="6"/>
  <c r="R5" i="6" s="1"/>
  <c r="Y5" i="5"/>
  <c r="Q37" i="6"/>
  <c r="R37" i="6" s="1"/>
  <c r="Y37" i="5"/>
  <c r="Q35" i="6"/>
  <c r="R35" i="6" s="1"/>
  <c r="Y35" i="5"/>
  <c r="Q16" i="6"/>
  <c r="R16" i="6" s="1"/>
  <c r="Y16" i="5"/>
  <c r="C28" i="1"/>
  <c r="Q15" i="6"/>
  <c r="R15" i="6" s="1"/>
  <c r="Y15" i="5"/>
  <c r="Q10" i="6"/>
  <c r="R10" i="6" s="1"/>
  <c r="Y10" i="5"/>
  <c r="B34" i="1"/>
  <c r="C34" i="1" s="1"/>
  <c r="Q12" i="6"/>
  <c r="R12" i="6" s="1"/>
  <c r="Y12" i="5"/>
  <c r="C30" i="1"/>
  <c r="Q42" i="6" l="1"/>
  <c r="B21" i="1" s="1"/>
  <c r="B22" i="1" s="1"/>
  <c r="R42" i="6"/>
  <c r="A38" i="1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OpenAI</author>
  </authors>
  <commentList>
    <comment ref="B6" authorId="0" shapeId="0" xr:uid="{00000000-0006-0000-0000-000001000000}">
      <text>
        <r>
          <rPr>
            <sz val="10"/>
            <rFont val="Arial"/>
            <family val="2"/>
          </rPr>
          <t>Presupuesto oficial informado para el proceso: $155.000.000. No se deriva de la suma de la canasta con cantidad base 1.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OpenAI</author>
  </authors>
  <commentList>
    <comment ref="B4" authorId="0" shapeId="0" xr:uid="{00000000-0006-0000-0200-000001000000}">
      <text>
        <r>
          <rPr>
            <sz val="10"/>
            <rFont val="Arial"/>
            <family val="2"/>
          </rPr>
          <t>Parámetro interno de análisis. Colombia Compra Eficiente no establece umbrales obligatorios de coeficiente de variación o razón máximo/mínimo.</t>
        </r>
      </text>
    </comment>
    <comment ref="B5" authorId="0" shapeId="0" xr:uid="{00000000-0006-0000-0200-000002000000}">
      <text>
        <r>
          <rPr>
            <sz val="10"/>
            <rFont val="Arial"/>
            <family val="2"/>
          </rPr>
          <t>Parámetro interno de análisis. Colombia Compra Eficiente no establece umbrales obligatorios de coeficiente de variación o razón máximo/mínimo.</t>
        </r>
      </text>
    </comment>
    <comment ref="B6" authorId="0" shapeId="0" xr:uid="{00000000-0006-0000-0200-000003000000}">
      <text>
        <r>
          <rPr>
            <sz val="10"/>
            <rFont val="Arial"/>
            <family val="2"/>
          </rPr>
          <t>Parámetro interno de análisis. Colombia Compra Eficiente no establece umbrales obligatorios de coeficiente de variación o razón máximo/mínimo.</t>
        </r>
      </text>
    </comment>
    <comment ref="B7" authorId="0" shapeId="0" xr:uid="{00000000-0006-0000-0200-000004000000}">
      <text>
        <r>
          <rPr>
            <sz val="10"/>
            <rFont val="Arial"/>
            <family val="2"/>
          </rPr>
          <t>Parámetro interno de análisis. Colombia Compra Eficiente no establece umbrales obligatorios de coeficiente de variación o razón máximo/mínimo.</t>
        </r>
      </text>
    </comment>
    <comment ref="B8" authorId="0" shapeId="0" xr:uid="{00000000-0006-0000-0200-000005000000}">
      <text>
        <r>
          <rPr>
            <sz val="10"/>
            <rFont val="Arial"/>
            <family val="2"/>
          </rPr>
          <t>Parámetro interno de análisis. Colombia Compra Eficiente no establece umbrales obligatorios de coeficiente de variación o razón máximo/mínimo.</t>
        </r>
      </text>
    </comment>
    <comment ref="B9" authorId="0" shapeId="0" xr:uid="{00000000-0006-0000-0200-000006000000}">
      <text>
        <r>
          <rPr>
            <sz val="10"/>
            <rFont val="Arial"/>
            <family val="2"/>
          </rPr>
          <t>Parámetro interno de análisis. Colombia Compra Eficiente no establece umbrales obligatorios de coeficiente de variación o razón máximo/mínimo.</t>
        </r>
      </text>
    </comment>
    <comment ref="B10" authorId="0" shapeId="0" xr:uid="{00000000-0006-0000-0200-000007000000}">
      <text>
        <r>
          <rPr>
            <sz val="10"/>
            <rFont val="Arial"/>
            <family val="2"/>
          </rPr>
          <t>Parámetro interno de análisis. Colombia Compra Eficiente no establece umbrales obligatorios de coeficiente de variación o razón máximo/mínimo.</t>
        </r>
      </text>
    </comment>
    <comment ref="B11" authorId="0" shapeId="0" xr:uid="{00000000-0006-0000-0200-000008000000}">
      <text>
        <r>
          <rPr>
            <sz val="10"/>
            <rFont val="Arial"/>
            <family val="2"/>
          </rPr>
          <t>Parámetro interno de análisis. Colombia Compra Eficiente no establece umbrales obligatorios de coeficiente de variación o razón máximo/mínimo.</t>
        </r>
      </text>
    </comment>
    <comment ref="B12" authorId="0" shapeId="0" xr:uid="{00000000-0006-0000-0200-000009000000}">
      <text>
        <r>
          <rPr>
            <sz val="10"/>
            <rFont val="Arial"/>
            <family val="2"/>
          </rPr>
          <t>Parámetro interno de análisis. Colombia Compra Eficiente no establece umbrales obligatorios de coeficiente de variación o razón máximo/mínimo.</t>
        </r>
      </text>
    </comment>
    <comment ref="B13" authorId="0" shapeId="0" xr:uid="{00000000-0006-0000-0200-00000A000000}">
      <text>
        <r>
          <rPr>
            <sz val="10"/>
            <rFont val="Arial"/>
            <family val="2"/>
          </rPr>
          <t>Parámetro interno de análisis. Colombia Compra Eficiente no establece umbrales obligatorios de coeficiente de variación o razón máximo/mínimo.</t>
        </r>
      </text>
    </comment>
    <comment ref="B14" authorId="0" shapeId="0" xr:uid="{00000000-0006-0000-0200-00000B000000}">
      <text>
        <r>
          <rPr>
            <sz val="10"/>
            <rFont val="Arial"/>
            <family val="2"/>
          </rPr>
          <t>Parámetro interno de análisis. Colombia Compra Eficiente no establece umbrales obligatorios de coeficiente de variación o razón máximo/mínimo.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OpenAI</author>
  </authors>
  <commentList>
    <comment ref="G3" authorId="0" shapeId="0" xr:uid="{00000000-0006-0000-0300-000001000000}">
      <text>
        <r>
          <rPr>
            <sz val="10"/>
            <rFont val="Arial"/>
            <family val="2"/>
          </rPr>
          <t>Fuente: COTIZACION 1 - ZONA MEDICA(1).pdf, páginas 8 y 9. Fecha: 23/07/2026. Cobertura declarada: Bogotá y nivel nacional.</t>
        </r>
      </text>
    </comment>
    <comment ref="H3" authorId="0" shapeId="0" xr:uid="{00000000-0006-0000-0300-000002000000}">
      <text>
        <r>
          <rPr>
            <sz val="10"/>
            <rFont val="Arial"/>
            <family val="2"/>
          </rPr>
          <t>Fuente: COTIZACION 2 - CENDIATRA(1).pdf, páginas 5 y 6. Fecha: 21/07/2026.</t>
        </r>
      </text>
    </comment>
    <comment ref="I3" authorId="0" shapeId="0" xr:uid="{00000000-0006-0000-0300-000003000000}">
      <text>
        <r>
          <rPr>
            <sz val="10"/>
            <rFont val="Arial"/>
            <family val="2"/>
          </rPr>
          <t>Fuente: COTIZACION - EVALUA SALUD IPS(1).pdf, páginas 3 y 4. Fecha: 13/06/2026. Presentada en SECOP II.</t>
        </r>
      </text>
    </comment>
  </commentList>
</comments>
</file>

<file path=xl/sharedStrings.xml><?xml version="1.0" encoding="utf-8"?>
<sst xmlns="http://schemas.openxmlformats.org/spreadsheetml/2006/main" count="402" uniqueCount="237">
  <si>
    <t>RESUMEN EJECUTIVO - ESTUDIO DE MERCADO Y PRECIOS DE REFERENCIA</t>
  </si>
  <si>
    <t>Proceso: contratación de evaluaciones médicas ocupacionales y servicios complementarios del SG-SST - ICA</t>
  </si>
  <si>
    <t>Indicador</t>
  </si>
  <si>
    <t>Resultado</t>
  </si>
  <si>
    <t>Alcance</t>
  </si>
  <si>
    <t>Presupuesto oficial / techo máximo</t>
  </si>
  <si>
    <t>Dato del proceso. Ejecución por demanda y monto agotable.</t>
  </si>
  <si>
    <t>Servicios analizados</t>
  </si>
  <si>
    <t>Los 38 ítems del anexo técnico.</t>
  </si>
  <si>
    <t>Cotizaciones analizadas</t>
  </si>
  <si>
    <t>Zona Médica, Cendiatra y Evalúa Salud.</t>
  </si>
  <si>
    <t>Proveedores asociados a la SIP en SECOP II</t>
  </si>
  <si>
    <t>Registro visible en CO1.BDOS.10341953.</t>
  </si>
  <si>
    <t>Proveedores interesados en la SIP</t>
  </si>
  <si>
    <t>Cotización formal recibida en SECOP II</t>
  </si>
  <si>
    <t>Evalúa Salud IPS S.A.S.</t>
  </si>
  <si>
    <t>Proveedor</t>
  </si>
  <si>
    <t>Canasta unitaria</t>
  </si>
  <si>
    <t>Diferencia frente al promedio</t>
  </si>
  <si>
    <t>Zona Médica MR S.A.S.</t>
  </si>
  <si>
    <t>Cendiatra S.A.S.</t>
  </si>
  <si>
    <t>Promedio de canastas</t>
  </si>
  <si>
    <t>Mediana de canastas</t>
  </si>
  <si>
    <t>Canasta unitaria de referencia</t>
  </si>
  <si>
    <t>Ajuste referencia vs. promedio</t>
  </si>
  <si>
    <t>Nivel de dispersión</t>
  </si>
  <si>
    <t>Número de ítems</t>
  </si>
  <si>
    <t>Participación</t>
  </si>
  <si>
    <t>BAJA</t>
  </si>
  <si>
    <t>RAZONABLE</t>
  </si>
  <si>
    <t>MEDIA</t>
  </si>
  <si>
    <t>ALTA</t>
  </si>
  <si>
    <t>CRÍTICA</t>
  </si>
  <si>
    <t>Método aplicado</t>
  </si>
  <si>
    <t>Promedio aritmético</t>
  </si>
  <si>
    <t>Mediana</t>
  </si>
  <si>
    <t>Indicadores consolidados</t>
  </si>
  <si>
    <t>Proveedor / referencia</t>
  </si>
  <si>
    <t>Nivel</t>
  </si>
  <si>
    <t>Ítems</t>
  </si>
  <si>
    <t>Canasta de referencia</t>
  </si>
  <si>
    <t>PARÁMETROS INTERNOS PARA ANÁLISIS DE DISPERSIÓN Y DETERMINACIÓN DEL PRECIO DE REFERENCIA</t>
  </si>
  <si>
    <t>Parámetro</t>
  </si>
  <si>
    <t>Valor</t>
  </si>
  <si>
    <t>Aplicación</t>
  </si>
  <si>
    <t>Alcance metodológico</t>
  </si>
  <si>
    <t>CV baja</t>
  </si>
  <si>
    <t>Clasificación de dispersión</t>
  </si>
  <si>
    <t>Baja cuando CV &lt;= 15% y razón máx./mín. &lt;= 1,25.</t>
  </si>
  <si>
    <t>CV razonable</t>
  </si>
  <si>
    <t>Razonable cuando supera el nivel bajo y no excede este umbral.</t>
  </si>
  <si>
    <t>CV media</t>
  </si>
  <si>
    <t>Media cuando supera el nivel razonable y no excede este umbral.</t>
  </si>
  <si>
    <t>CV alta</t>
  </si>
  <si>
    <t>Alta cuando supera el nivel medio; por encima de este umbral se clasifica como crítica.</t>
  </si>
  <si>
    <t>Razón baja</t>
  </si>
  <si>
    <t>Relación máximo/mínimo</t>
  </si>
  <si>
    <t>Control de homogeneidad entre los tres precios cotizados.</t>
  </si>
  <si>
    <t>Razón razonable</t>
  </si>
  <si>
    <t>Límite del nivel razonable.</t>
  </si>
  <si>
    <t>Razón media</t>
  </si>
  <si>
    <t>Por encima de este valor se clasifica como dispersión alta.</t>
  </si>
  <si>
    <t>Razón alta</t>
  </si>
  <si>
    <t>Por encima de este valor se clasifica como dispersión crítica.</t>
  </si>
  <si>
    <t>Brecha alta atípica</t>
  </si>
  <si>
    <t>Alerta descriptiva de precio alto</t>
  </si>
  <si>
    <t>Se activa cuando el máximo supera en más del 50% la mediana.</t>
  </si>
  <si>
    <t>Brecha baja atípica</t>
  </si>
  <si>
    <t>Alerta descriptiva de precio bajo</t>
  </si>
  <si>
    <t>Se activa cuando el mínimo se ubica más del 30% por debajo de la mediana.</t>
  </si>
  <si>
    <t>Número mínimo de fuentes</t>
  </si>
  <si>
    <t>Integridad del análisis</t>
  </si>
  <si>
    <t>La matriz utiliza tres cotizaciones independientes por servicio.</t>
  </si>
  <si>
    <t>Fundamento</t>
  </si>
  <si>
    <t>Alerta visual</t>
  </si>
  <si>
    <t>PROMEDIO ARITMÉTICO</t>
  </si>
  <si>
    <t>Las cotizaciones son homogéneas y el promedio representa el centro del mercado.</t>
  </si>
  <si>
    <t>VERDE</t>
  </si>
  <si>
    <t>PROMEDIO ARITMÉTICO CONTROLADO</t>
  </si>
  <si>
    <t>La dispersión es acotada y el promedio conserva representatividad.</t>
  </si>
  <si>
    <t>VERDE PREVENTIVA</t>
  </si>
  <si>
    <t>MEDIANA TÉCNICA</t>
  </si>
  <si>
    <t>La mediana reduce la incidencia de diferencias relevantes entre las fuentes.</t>
  </si>
  <si>
    <t>AMARILLA</t>
  </si>
  <si>
    <t>MEDIANA ROBUSTA</t>
  </si>
  <si>
    <t>La mediana controla la incidencia de una brecha material entre cotizaciones.</t>
  </si>
  <si>
    <t>NARANJA</t>
  </si>
  <si>
    <t>MEDIANA ROBUSTA CON ALERTA</t>
  </si>
  <si>
    <t>La mediana controla valores extremos; la dispersión permanece identificada en la trazabilidad.</t>
  </si>
  <si>
    <t>ROJA</t>
  </si>
  <si>
    <t>Nota metodológica: los umbrales anteriores son criterios internos de análisis aplicados de manera uniforme a los 38 servicios. No constituyen rangos normativos fijados por Colombia Compra Eficiente. El precio de referencia se determina por ítem: promedio aritmético en dispersión baja o razonable y mediana en dispersión media, alta o crítica.</t>
  </si>
  <si>
    <t>Ítem</t>
  </si>
  <si>
    <t>Grupo</t>
  </si>
  <si>
    <t>Servicio requerido</t>
  </si>
  <si>
    <t>Unidad</t>
  </si>
  <si>
    <t>Tipo de evaluación</t>
  </si>
  <si>
    <t>Cantidad base</t>
  </si>
  <si>
    <t>Suma de cotizaciones</t>
  </si>
  <si>
    <t>Evaluación médica ocupacional</t>
  </si>
  <si>
    <t>Evaluación médica ocupacional de pre-ingreso</t>
  </si>
  <si>
    <t>Pre-ingreso</t>
  </si>
  <si>
    <t>Evaluación médica ocupacional periódica programada</t>
  </si>
  <si>
    <t>Periódica programada</t>
  </si>
  <si>
    <t>Evaluación médica ocupacional periódica por cambio de ocupación</t>
  </si>
  <si>
    <t>Periódica por cambio de ocupación</t>
  </si>
  <si>
    <t>Evaluación médica ocupacional de egreso</t>
  </si>
  <si>
    <t>Egreso</t>
  </si>
  <si>
    <t>Evaluación médica ocupacional post-incapacidad</t>
  </si>
  <si>
    <t>Post-incapacidad</t>
  </si>
  <si>
    <t>Evaluación médica ocupacional por retorno laboral</t>
  </si>
  <si>
    <t>Retorno laboral</t>
  </si>
  <si>
    <t>Evaluación médica ocupacional de seguimiento o de control</t>
  </si>
  <si>
    <t>Seguimiento/control</t>
  </si>
  <si>
    <t>Valoración complementaria</t>
  </si>
  <si>
    <t>Audiometría ocupacional</t>
  </si>
  <si>
    <t>Según evaluación aplicable</t>
  </si>
  <si>
    <t>Visiometría ocupacional</t>
  </si>
  <si>
    <t>Optometría ocupacional / valoración optométrica</t>
  </si>
  <si>
    <t>Prueba diagnóstica</t>
  </si>
  <si>
    <t>Electrocardiograma (EKG)</t>
  </si>
  <si>
    <t>Espirometría ocupacional</t>
  </si>
  <si>
    <t>Laboratorio clínico</t>
  </si>
  <si>
    <t>Cuadro hemático</t>
  </si>
  <si>
    <t>Glicemia</t>
  </si>
  <si>
    <t>Colesterol total</t>
  </si>
  <si>
    <t>Triglicéridos</t>
  </si>
  <si>
    <t>Colesterol HDL</t>
  </si>
  <si>
    <t>Colesterol LDL</t>
  </si>
  <si>
    <t>Prueba específica</t>
  </si>
  <si>
    <t>Prueba de tuberculina</t>
  </si>
  <si>
    <t>Prueba de apitoxina cutánea</t>
  </si>
  <si>
    <t>Colinesterasa sérica</t>
  </si>
  <si>
    <t>Alanina aminotransferasa (ALT)</t>
  </si>
  <si>
    <t>Aspartato aminotransferasa (AST)</t>
  </si>
  <si>
    <t>Fosfatasa alcalina</t>
  </si>
  <si>
    <t>Nitrógeno ureico en sangre (BUN)</t>
  </si>
  <si>
    <t>Creatinina</t>
  </si>
  <si>
    <t>Hormona estimulante de tiroides (TSH)</t>
  </si>
  <si>
    <t>Tiroxina libre (T4 libre)</t>
  </si>
  <si>
    <t>Laboratorio clínico sensible</t>
  </si>
  <si>
    <t>Hormona luteinizante (LH)</t>
  </si>
  <si>
    <t>Hormona foliculoestimulante (FSH)</t>
  </si>
  <si>
    <t>Espermograma</t>
  </si>
  <si>
    <t>Examen directo con KOH</t>
  </si>
  <si>
    <t>Coprológico</t>
  </si>
  <si>
    <t>Frotis faríngeo</t>
  </si>
  <si>
    <t>Aptitud específica</t>
  </si>
  <si>
    <t>Anexo / concepto complementario para trabajo en alturas</t>
  </si>
  <si>
    <t>Trabajo en alturas</t>
  </si>
  <si>
    <t>Prueba psicométrica para trabajo en alturas</t>
  </si>
  <si>
    <t>Anexo / concepto complementario para conducción</t>
  </si>
  <si>
    <t>Conducción</t>
  </si>
  <si>
    <t>Prueba psicosensométrica para conducción</t>
  </si>
  <si>
    <t>TOTAL CANASTA UNITARIA (38 SERVICIOS, CANTIDAD BASE 1)</t>
  </si>
  <si>
    <t>La cantidad base igual a uno (1) se utiliza exclusivamente para comparar precios unitarios. La sumatoria de la canasta no corresponde al presupuesto oficial ni genera obligación de consumo para el ICA.</t>
  </si>
  <si>
    <t>ANÁLISIS ESTADÍSTICO Y DETERMINACIÓN TÉCNICA DE PRECIOS UNITARIOS DE REFERENCIA</t>
  </si>
  <si>
    <t>N fuentes</t>
  </si>
  <si>
    <t>Valor mínimo</t>
  </si>
  <si>
    <t>Valor máximo</t>
  </si>
  <si>
    <t>Media geométrica</t>
  </si>
  <si>
    <t>Desv. estándar muestral</t>
  </si>
  <si>
    <t>Coef. variación</t>
  </si>
  <si>
    <t>Razón máx./mín.</t>
  </si>
  <si>
    <t>Rango relativo</t>
  </si>
  <si>
    <t>Brecha máx./mediana</t>
  </si>
  <si>
    <t>Brecha mediana/mín.</t>
  </si>
  <si>
    <t>Proveedor mínimo</t>
  </si>
  <si>
    <t>Proveedor máximo</t>
  </si>
  <si>
    <t>Precio de referencia unitario</t>
  </si>
  <si>
    <t>Ajuste vs. promedio</t>
  </si>
  <si>
    <t>Alerta de dispersión</t>
  </si>
  <si>
    <t>Alerta de precio alto</t>
  </si>
  <si>
    <t>Alerta de precio bajo</t>
  </si>
  <si>
    <t>Integridad de fuentes</t>
  </si>
  <si>
    <t>Fundamento técnico</t>
  </si>
  <si>
    <t>Validación / observación</t>
  </si>
  <si>
    <t>RESUMEN</t>
  </si>
  <si>
    <t>MÉTODO DIFERENCIADO</t>
  </si>
  <si>
    <t>38 ÍTEMS ANALIZADOS</t>
  </si>
  <si>
    <t>PRECIOS UNITARIOS DE REFERENCIA - RESULTADO DEL ANÁLISIS ESTADÍSTICO</t>
  </si>
  <si>
    <t>Mínimo</t>
  </si>
  <si>
    <t>Máximo</t>
  </si>
  <si>
    <t>Promedio</t>
  </si>
  <si>
    <t>Valor estimado con cantidad base</t>
  </si>
  <si>
    <t>Integridad</t>
  </si>
  <si>
    <t>Alertas de precio</t>
  </si>
  <si>
    <t>38 SERVICIOS</t>
  </si>
  <si>
    <t>FUENTES Y TRAZABILIDAD DEL ESTUDIO DE MERCADO</t>
  </si>
  <si>
    <t>Tipo</t>
  </si>
  <si>
    <t>Fuente</t>
  </si>
  <si>
    <t>Fecha / corte</t>
  </si>
  <si>
    <t>Información utilizada</t>
  </si>
  <si>
    <t>Ubicación / URL</t>
  </si>
  <si>
    <t>Cotización</t>
  </si>
  <si>
    <t>23/07/2026</t>
  </si>
  <si>
    <t>38 precios unitarios, cobertura nacional, vigencia y condiciones tributarias</t>
  </si>
  <si>
    <t>COTIZACION 1 - ZONA MEDICA(1).pdf</t>
  </si>
  <si>
    <t>21/07/2026</t>
  </si>
  <si>
    <t>38 precios unitarios y condiciones generales de cotización</t>
  </si>
  <si>
    <t>COTIZACION 2 - CENDIATRA(1).pdf</t>
  </si>
  <si>
    <t>Cotización SECOP II</t>
  </si>
  <si>
    <t>13/06/2026</t>
  </si>
  <si>
    <t>38 precios unitarios y canasta total de $2.021.500</t>
  </si>
  <si>
    <t>COTIZACION - EVALUA SALUD IPS(1).pdf</t>
  </si>
  <si>
    <t>SECOP II</t>
  </si>
  <si>
    <t>SIP-EVAMEDICASOCUPACIONAL-2026</t>
  </si>
  <si>
    <t>13/06/2026 a 19/06/2026</t>
  </si>
  <si>
    <t>314 proveedores asociados, 2 interesados y 1 cotización formal</t>
  </si>
  <si>
    <t>CO1.BDOS.10341953</t>
  </si>
  <si>
    <t>Anexo técnico</t>
  </si>
  <si>
    <t>ICA - especificaciones técnicas</t>
  </si>
  <si>
    <t>10/06/2026</t>
  </si>
  <si>
    <t>Alcance, cobertura, 38 servicios y ejecución por demanda</t>
  </si>
  <si>
    <t>ANEXO 1 ESPECIFICACIONES TECNICAS PROPUESTAS EXAMENES OCUPACIONALES 10062026 (1).docx</t>
  </si>
  <si>
    <t>Fuente oficial</t>
  </si>
  <si>
    <t>Colombia Compra Eficiente - Guía para la Elaboración de Estudios del Sector</t>
  </si>
  <si>
    <t>Actualización 25/09/2025</t>
  </si>
  <si>
    <t>Lineamientos para comprender el mercado y estructurar el estudio del sector</t>
  </si>
  <si>
    <t>https://www.colombiacompra.gov.co/archivos/manual/guia-para-la-elaboracion-de-estudios-del-sector</t>
  </si>
  <si>
    <t>Doctrina oficial</t>
  </si>
  <si>
    <t>Colombia Compra Eficiente - Concepto C-505 de 2025</t>
  </si>
  <si>
    <t>03/06/2025</t>
  </si>
  <si>
    <t>Pluralidad de cotizaciones y finalidad del estudio de mercado</t>
  </si>
  <si>
    <t>https://relatoria.colombiacompra.gov.co/conceptos/c-505-de-2025/</t>
  </si>
  <si>
    <t>Norma tributaria</t>
  </si>
  <si>
    <t>Estatuto Tributario, artículo 476, numeral 1</t>
  </si>
  <si>
    <t>Vigente</t>
  </si>
  <si>
    <t>Exclusión de IVA para servicios médicos, clínicos y de laboratorio para la salud humana</t>
  </si>
  <si>
    <t>https://normograma.dian.gov.co/dian/compilacion/docs/ley_2010_2019.htm</t>
  </si>
  <si>
    <t>Nota tributaria</t>
  </si>
  <si>
    <t>Servicios para la salud humana</t>
  </si>
  <si>
    <t>Los servicios médicos, clínicos y de laboratorio para la salud humana están excluidos de IVA conforme al artículo 476, numeral 1, del Estatuto Tributario. El presupuesto incluye los demás tributos y costos aplicables.</t>
  </si>
  <si>
    <t>Los umbrales estadísticos de dispersión utilizados en la hoja Parametros son criterios internos de análisis y no corresponden a rangos obligatorios fijados por Colombia Compra Eficiente. La Guía orienta la comprensión del mercado, pero la profundidad y metodología deben responder a las particularidades de cada proceso contractual.</t>
  </si>
  <si>
    <t>TOTAL /VALORES UNITARIOS</t>
  </si>
  <si>
    <t>TOTAL /  UNITARIOS</t>
  </si>
  <si>
    <t>La cantidad base igual a uno (1) es un factor de control para comparar precios unitarios. El valor total de esta hoja representa la  UNITARIOS de referencia y no equivale al presupuesto oficial de $155.000.000, que opera como techo de ejecución por demanda y monto agotable.</t>
  </si>
  <si>
    <t xml:space="preserve">Anexo 5. Estudio de Mercado.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</si>
</sst>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&quot;$ &quot;#,##0;[Red]&quot;($ &quot;#,##0\);\-"/>
    <numFmt numFmtId="165" formatCode="#,##0;[Red]\(#,##0\);\-"/>
    <numFmt numFmtId="166" formatCode="0.0%"/>
    <numFmt numFmtId="167" formatCode="&quot;$ &quot;#,##0"/>
    <numFmt numFmtId="168" formatCode="0.00\x"/>
    <numFmt numFmtId="169" formatCode="0.0000"/>
  </numFmts>
  <fonts count="24" x14ac:knownFonts="1">
    <font>
      <sz val="11"/>
      <name val="Calibri"/>
      <charset val="1"/>
    </font>
    <font>
      <b/>
      <sz val="14"/>
      <color rgb="FFFFFFFF"/>
      <name val="Arial"/>
      <charset val="1"/>
    </font>
    <font>
      <b/>
      <sz val="11"/>
      <color rgb="FF1F4E78"/>
      <name val="Arial"/>
      <charset val="1"/>
    </font>
    <font>
      <b/>
      <sz val="10"/>
      <color rgb="FFFFFFFF"/>
      <name val="Arial"/>
      <charset val="1"/>
    </font>
    <font>
      <sz val="10"/>
      <color rgb="FF0000FF"/>
      <name val="Arial"/>
      <charset val="1"/>
    </font>
    <font>
      <sz val="10"/>
      <color rgb="FF000000"/>
      <name val="Arial"/>
      <charset val="1"/>
    </font>
    <font>
      <b/>
      <sz val="10"/>
      <name val="Arial"/>
      <charset val="1"/>
    </font>
    <font>
      <sz val="11"/>
      <name val="Arial"/>
      <charset val="1"/>
    </font>
    <font>
      <sz val="10"/>
      <name val="Arial"/>
      <family val="2"/>
    </font>
    <font>
      <b/>
      <sz val="11"/>
      <color rgb="FFFFFFFF"/>
      <name val="Arial"/>
      <charset val="1"/>
    </font>
    <font>
      <sz val="10"/>
      <color rgb="FF666666"/>
      <name val="Arial"/>
      <charset val="1"/>
    </font>
    <font>
      <b/>
      <sz val="10"/>
      <color rgb="FF000000"/>
      <name val="Arial"/>
      <charset val="1"/>
    </font>
    <font>
      <sz val="12"/>
      <name val="Arial"/>
      <family val="2"/>
      <charset val="1"/>
    </font>
    <font>
      <b/>
      <sz val="12"/>
      <color rgb="FFFFFFFF"/>
      <name val="Arial"/>
      <family val="2"/>
      <charset val="1"/>
    </font>
    <font>
      <sz val="11"/>
      <color rgb="FF0000FF"/>
      <name val="Arial"/>
      <charset val="1"/>
    </font>
    <font>
      <i/>
      <sz val="10"/>
      <color rgb="FF000000"/>
      <name val="Arial"/>
      <charset val="1"/>
    </font>
    <font>
      <sz val="11"/>
      <color rgb="FF008000"/>
      <name val="Arial"/>
      <charset val="1"/>
    </font>
    <font>
      <b/>
      <sz val="11"/>
      <name val="Arial"/>
      <charset val="1"/>
    </font>
    <font>
      <i/>
      <sz val="10"/>
      <name val="Arial"/>
      <charset val="1"/>
    </font>
    <font>
      <b/>
      <sz val="13"/>
      <color rgb="FFFFFFFF"/>
      <name val="Arial"/>
      <charset val="1"/>
    </font>
    <font>
      <b/>
      <sz val="9"/>
      <color rgb="FFFFFFFF"/>
      <name val="Arial"/>
      <charset val="1"/>
    </font>
    <font>
      <sz val="9"/>
      <color rgb="FF000000"/>
      <name val="Arial"/>
      <charset val="1"/>
    </font>
    <font>
      <sz val="11"/>
      <name val="Arial"/>
      <family val="2"/>
      <charset val="1"/>
    </font>
    <font>
      <sz val="12"/>
      <color theme="10"/>
      <name val="Calibri"/>
      <family val="2"/>
      <charset val="1"/>
    </font>
  </fonts>
  <fills count="9">
    <fill>
      <patternFill patternType="none"/>
    </fill>
    <fill>
      <patternFill patternType="gray125"/>
    </fill>
    <fill>
      <patternFill patternType="solid">
        <fgColor rgb="FF17365D"/>
        <bgColor rgb="FF163E64"/>
      </patternFill>
    </fill>
    <fill>
      <patternFill patternType="solid">
        <fgColor rgb="FFD9EAF7"/>
        <bgColor rgb="FFE2F0D9"/>
      </patternFill>
    </fill>
    <fill>
      <patternFill patternType="solid">
        <fgColor rgb="FF1F4E78"/>
        <bgColor rgb="FF163E64"/>
      </patternFill>
    </fill>
    <fill>
      <patternFill patternType="solid">
        <fgColor rgb="FFFFF2CC"/>
        <bgColor rgb="FFFCE4D6"/>
      </patternFill>
    </fill>
    <fill>
      <patternFill patternType="solid">
        <fgColor theme="3" tint="9.9795525986510814E-2"/>
        <bgColor rgb="FF17365D"/>
      </patternFill>
    </fill>
    <fill>
      <patternFill patternType="solid">
        <fgColor theme="0"/>
        <bgColor rgb="FFFFF2CC"/>
      </patternFill>
    </fill>
    <fill>
      <patternFill patternType="solid">
        <fgColor theme="3" tint="0.89999084444715716"/>
        <bgColor indexed="64"/>
      </patternFill>
    </fill>
  </fills>
  <borders count="8">
    <border>
      <left/>
      <right/>
      <top/>
      <bottom/>
      <diagonal/>
    </border>
    <border>
      <left/>
      <right/>
      <top/>
      <bottom style="thin">
        <color rgb="FFB7B7B7"/>
      </bottom>
      <diagonal/>
    </border>
    <border>
      <left/>
      <right/>
      <top style="thin">
        <color rgb="FFB7B7B7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7B7B7"/>
      </left>
      <right style="thin">
        <color rgb="FFB7B7B7"/>
      </right>
      <top style="thin">
        <color rgb="FFB7B7B7"/>
      </top>
      <bottom style="thin">
        <color rgb="FFB7B7B7"/>
      </bottom>
      <diagonal/>
    </border>
    <border>
      <left/>
      <right/>
      <top style="medium">
        <color rgb="FF1F4E78"/>
      </top>
      <bottom/>
      <diagonal/>
    </border>
    <border>
      <left/>
      <right/>
      <top/>
      <bottom style="medium">
        <color rgb="FF1F4E78"/>
      </bottom>
      <diagonal/>
    </border>
    <border>
      <left/>
      <right/>
      <top/>
      <bottom style="hair">
        <color rgb="FFD9D9D9"/>
      </bottom>
      <diagonal/>
    </border>
  </borders>
  <cellStyleXfs count="2">
    <xf numFmtId="0" fontId="0" fillId="0" borderId="0"/>
    <xf numFmtId="0" fontId="23" fillId="0" borderId="0"/>
  </cellStyleXfs>
  <cellXfs count="64">
    <xf numFmtId="0" fontId="0" fillId="0" borderId="0" xfId="0"/>
    <xf numFmtId="0" fontId="21" fillId="0" borderId="7" xfId="0" applyFont="1" applyBorder="1" applyAlignment="1">
      <alignment horizontal="center" vertical="center" wrapText="1"/>
    </xf>
    <xf numFmtId="0" fontId="13" fillId="6" borderId="0" xfId="0" applyFont="1" applyFill="1" applyAlignment="1">
      <alignment horizontal="center" vertical="center" wrapText="1"/>
    </xf>
    <xf numFmtId="0" fontId="3" fillId="4" borderId="0" xfId="0" applyFont="1" applyFill="1" applyAlignment="1">
      <alignment horizontal="center"/>
    </xf>
    <xf numFmtId="0" fontId="0" fillId="0" borderId="1" xfId="0" applyBorder="1" applyAlignment="1">
      <alignment vertical="center" wrapText="1"/>
    </xf>
    <xf numFmtId="164" fontId="4" fillId="0" borderId="1" xfId="0" applyNumberFormat="1" applyFont="1" applyBorder="1" applyAlignment="1">
      <alignment vertical="center" wrapText="1"/>
    </xf>
    <xf numFmtId="165" fontId="5" fillId="0" borderId="1" xfId="0" applyNumberFormat="1" applyFont="1" applyBorder="1" applyAlignment="1">
      <alignment vertical="center" wrapText="1"/>
    </xf>
    <xf numFmtId="0" fontId="0" fillId="0" borderId="1" xfId="0" applyBorder="1"/>
    <xf numFmtId="164" fontId="0" fillId="0" borderId="1" xfId="0" applyNumberFormat="1" applyBorder="1"/>
    <xf numFmtId="166" fontId="0" fillId="0" borderId="1" xfId="0" applyNumberFormat="1" applyBorder="1"/>
    <xf numFmtId="0" fontId="6" fillId="0" borderId="2" xfId="0" applyFont="1" applyBorder="1"/>
    <xf numFmtId="164" fontId="6" fillId="0" borderId="2" xfId="0" applyNumberFormat="1" applyFont="1" applyBorder="1"/>
    <xf numFmtId="166" fontId="6" fillId="0" borderId="2" xfId="0" applyNumberFormat="1" applyFont="1" applyBorder="1"/>
    <xf numFmtId="0" fontId="0" fillId="0" borderId="1" xfId="0" applyBorder="1" applyAlignment="1">
      <alignment horizontal="center"/>
    </xf>
    <xf numFmtId="166" fontId="0" fillId="0" borderId="1" xfId="0" applyNumberFormat="1" applyBorder="1" applyAlignment="1">
      <alignment horizontal="center"/>
    </xf>
    <xf numFmtId="0" fontId="3" fillId="4" borderId="0" xfId="0" applyFont="1" applyFill="1"/>
    <xf numFmtId="0" fontId="10" fillId="0" borderId="0" xfId="0" applyFont="1"/>
    <xf numFmtId="0" fontId="11" fillId="0" borderId="0" xfId="0" applyFont="1"/>
    <xf numFmtId="167" fontId="0" fillId="0" borderId="0" xfId="0" applyNumberFormat="1"/>
    <xf numFmtId="164" fontId="11" fillId="0" borderId="0" xfId="0" applyNumberFormat="1" applyFont="1"/>
    <xf numFmtId="0" fontId="12" fillId="0" borderId="0" xfId="0" applyFont="1" applyAlignment="1">
      <alignment horizontal="center" vertical="center"/>
    </xf>
    <xf numFmtId="0" fontId="12" fillId="0" borderId="0" xfId="0" applyFont="1"/>
    <xf numFmtId="0" fontId="12" fillId="0" borderId="0" xfId="0" applyFont="1" applyAlignment="1">
      <alignment vertical="top"/>
    </xf>
    <xf numFmtId="0" fontId="13" fillId="6" borderId="3" xfId="0" applyFont="1" applyFill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 wrapText="1"/>
    </xf>
    <xf numFmtId="10" fontId="14" fillId="0" borderId="3" xfId="0" applyNumberFormat="1" applyFont="1" applyBorder="1" applyAlignment="1">
      <alignment horizontal="center" vertical="center" wrapText="1"/>
    </xf>
    <xf numFmtId="2" fontId="14" fillId="0" borderId="3" xfId="0" applyNumberFormat="1" applyFont="1" applyBorder="1" applyAlignment="1">
      <alignment horizontal="center" vertical="center" wrapText="1"/>
    </xf>
    <xf numFmtId="1" fontId="14" fillId="0" borderId="3" xfId="0" applyNumberFormat="1" applyFont="1" applyBorder="1" applyAlignment="1">
      <alignment horizontal="center" vertical="center" wrapText="1"/>
    </xf>
    <xf numFmtId="0" fontId="13" fillId="6" borderId="0" xfId="0" applyFont="1" applyFill="1" applyAlignment="1">
      <alignment horizontal="center" vertical="center"/>
    </xf>
    <xf numFmtId="0" fontId="12" fillId="7" borderId="0" xfId="0" applyFont="1" applyFill="1" applyAlignment="1">
      <alignment vertical="top" wrapText="1"/>
    </xf>
    <xf numFmtId="167" fontId="12" fillId="7" borderId="0" xfId="0" applyNumberFormat="1" applyFont="1" applyFill="1" applyAlignment="1">
      <alignment vertical="top" wrapText="1"/>
    </xf>
    <xf numFmtId="164" fontId="16" fillId="7" borderId="0" xfId="0" applyNumberFormat="1" applyFont="1" applyFill="1" applyAlignment="1">
      <alignment vertical="top" wrapText="1"/>
    </xf>
    <xf numFmtId="164" fontId="12" fillId="7" borderId="0" xfId="0" applyNumberFormat="1" applyFont="1" applyFill="1" applyAlignment="1">
      <alignment vertical="top" wrapText="1"/>
    </xf>
    <xf numFmtId="164" fontId="17" fillId="0" borderId="5" xfId="0" applyNumberFormat="1" applyFont="1" applyBorder="1" applyAlignment="1">
      <alignment vertical="top"/>
    </xf>
    <xf numFmtId="0" fontId="20" fillId="4" borderId="6" xfId="0" applyFont="1" applyFill="1" applyBorder="1" applyAlignment="1">
      <alignment horizontal="center" vertical="center" wrapText="1"/>
    </xf>
    <xf numFmtId="0" fontId="21" fillId="0" borderId="7" xfId="0" applyFont="1" applyBorder="1" applyAlignment="1">
      <alignment horizontal="left" vertical="center" wrapText="1"/>
    </xf>
    <xf numFmtId="1" fontId="21" fillId="0" borderId="7" xfId="0" applyNumberFormat="1" applyFont="1" applyBorder="1" applyAlignment="1">
      <alignment horizontal="center" vertical="center" wrapText="1"/>
    </xf>
    <xf numFmtId="164" fontId="21" fillId="0" borderId="7" xfId="0" applyNumberFormat="1" applyFont="1" applyBorder="1" applyAlignment="1">
      <alignment horizontal="center" vertical="center" wrapText="1"/>
    </xf>
    <xf numFmtId="167" fontId="21" fillId="0" borderId="7" xfId="0" applyNumberFormat="1" applyFont="1" applyBorder="1" applyAlignment="1">
      <alignment horizontal="center" vertical="center" wrapText="1"/>
    </xf>
    <xf numFmtId="166" fontId="21" fillId="0" borderId="7" xfId="0" applyNumberFormat="1" applyFont="1" applyBorder="1" applyAlignment="1">
      <alignment horizontal="center" vertical="center" wrapText="1"/>
    </xf>
    <xf numFmtId="168" fontId="21" fillId="0" borderId="7" xfId="0" applyNumberFormat="1" applyFont="1" applyBorder="1" applyAlignment="1">
      <alignment horizontal="center" vertical="center" wrapText="1"/>
    </xf>
    <xf numFmtId="169" fontId="21" fillId="0" borderId="7" xfId="0" applyNumberFormat="1" applyFont="1" applyBorder="1" applyAlignment="1">
      <alignment horizontal="center" vertical="center" wrapText="1"/>
    </xf>
    <xf numFmtId="0" fontId="22" fillId="0" borderId="0" xfId="0" applyFont="1" applyAlignment="1">
      <alignment vertical="center"/>
    </xf>
    <xf numFmtId="0" fontId="20" fillId="4" borderId="0" xfId="0" applyFont="1" applyFill="1" applyAlignment="1">
      <alignment horizontal="center" vertical="center" wrapText="1"/>
    </xf>
    <xf numFmtId="0" fontId="3" fillId="4" borderId="0" xfId="0" applyFont="1" applyFill="1" applyAlignment="1">
      <alignment horizontal="center" vertical="center" wrapText="1"/>
    </xf>
    <xf numFmtId="0" fontId="0" fillId="0" borderId="1" xfId="0" applyBorder="1" applyAlignment="1">
      <alignment vertical="top" wrapText="1"/>
    </xf>
    <xf numFmtId="0" fontId="21" fillId="8" borderId="7" xfId="0" applyFont="1" applyFill="1" applyBorder="1" applyAlignment="1">
      <alignment horizontal="center" vertical="center" wrapText="1"/>
    </xf>
    <xf numFmtId="164" fontId="21" fillId="8" borderId="7" xfId="0" applyNumberFormat="1" applyFont="1" applyFill="1" applyBorder="1" applyAlignment="1">
      <alignment horizontal="center" vertical="center" wrapText="1"/>
    </xf>
    <xf numFmtId="166" fontId="21" fillId="8" borderId="7" xfId="0" applyNumberFormat="1" applyFont="1" applyFill="1" applyBorder="1" applyAlignment="1">
      <alignment horizontal="center" vertical="center" wrapText="1"/>
    </xf>
    <xf numFmtId="168" fontId="21" fillId="8" borderId="7" xfId="0" applyNumberFormat="1" applyFont="1" applyFill="1" applyBorder="1" applyAlignment="1">
      <alignment horizontal="center" vertical="center" wrapText="1"/>
    </xf>
    <xf numFmtId="0" fontId="21" fillId="8" borderId="7" xfId="0" applyFont="1" applyFill="1" applyBorder="1" applyAlignment="1">
      <alignment horizontal="left" vertical="center" wrapText="1"/>
    </xf>
    <xf numFmtId="0" fontId="23" fillId="0" borderId="0" xfId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1" fillId="2" borderId="0" xfId="0" applyFont="1" applyFill="1" applyAlignment="1">
      <alignment horizontal="center" vertical="center"/>
    </xf>
    <xf numFmtId="0" fontId="2" fillId="3" borderId="0" xfId="0" applyFont="1" applyFill="1" applyAlignment="1">
      <alignment horizontal="left" vertical="center"/>
    </xf>
    <xf numFmtId="0" fontId="7" fillId="5" borderId="0" xfId="0" applyFont="1" applyFill="1" applyAlignment="1">
      <alignment vertical="center" wrapText="1"/>
    </xf>
    <xf numFmtId="0" fontId="9" fillId="4" borderId="0" xfId="0" applyFont="1" applyFill="1"/>
    <xf numFmtId="0" fontId="13" fillId="6" borderId="0" xfId="0" applyFont="1" applyFill="1" applyAlignment="1">
      <alignment horizontal="center" vertical="center" wrapText="1"/>
    </xf>
    <xf numFmtId="0" fontId="15" fillId="5" borderId="4" xfId="0" applyFont="1" applyFill="1" applyBorder="1" applyAlignment="1">
      <alignment vertical="center" wrapText="1"/>
    </xf>
    <xf numFmtId="0" fontId="17" fillId="0" borderId="5" xfId="0" applyFont="1" applyBorder="1" applyAlignment="1">
      <alignment horizontal="right" vertical="center"/>
    </xf>
    <xf numFmtId="0" fontId="18" fillId="5" borderId="0" xfId="0" applyFont="1" applyFill="1" applyAlignment="1">
      <alignment vertical="center" wrapText="1"/>
    </xf>
    <xf numFmtId="0" fontId="19" fillId="2" borderId="0" xfId="0" applyFont="1" applyFill="1" applyAlignment="1">
      <alignment horizontal="center" vertical="center"/>
    </xf>
    <xf numFmtId="0" fontId="21" fillId="0" borderId="7" xfId="0" applyFont="1" applyBorder="1" applyAlignment="1">
      <alignment horizontal="center" vertical="center" wrapText="1"/>
    </xf>
    <xf numFmtId="0" fontId="21" fillId="8" borderId="7" xfId="0" applyFont="1" applyFill="1" applyBorder="1" applyAlignment="1">
      <alignment horizontal="center" vertical="center" wrapText="1"/>
    </xf>
  </cellXfs>
  <cellStyles count="2">
    <cellStyle name="Hipervínculo" xfId="1" builtinId="8"/>
    <cellStyle name="Normal" xfId="0" builtinId="0"/>
  </cellStyles>
  <dxfs count="21">
    <dxf>
      <fill>
        <patternFill>
          <bgColor rgb="FFF4CCCC"/>
        </patternFill>
      </fill>
    </dxf>
    <dxf>
      <fill>
        <patternFill>
          <bgColor rgb="FFF4CCCC"/>
        </patternFill>
      </fill>
    </dxf>
    <dxf>
      <fill>
        <patternFill>
          <bgColor rgb="FFFCE4D6"/>
        </patternFill>
      </fill>
    </dxf>
    <dxf>
      <fill>
        <patternFill>
          <bgColor rgb="FFFFF2CC"/>
        </patternFill>
      </fill>
    </dxf>
    <dxf>
      <fill>
        <patternFill>
          <bgColor rgb="FFC6E0B4"/>
        </patternFill>
      </fill>
    </dxf>
    <dxf>
      <fill>
        <patternFill>
          <bgColor rgb="FFE2F0D9"/>
        </patternFill>
      </fill>
    </dxf>
    <dxf>
      <font>
        <color rgb="FF000000"/>
      </font>
      <fill>
        <patternFill>
          <bgColor rgb="FFFFD966"/>
        </patternFill>
      </fill>
    </dxf>
    <dxf>
      <font>
        <b/>
        <color rgb="FF000000"/>
      </font>
      <fill>
        <patternFill>
          <bgColor rgb="FFF4B183"/>
        </patternFill>
      </fill>
    </dxf>
    <dxf>
      <font>
        <b/>
        <color rgb="FFFFFFFF"/>
      </font>
      <fill>
        <patternFill>
          <bgColor rgb="FFC00000"/>
        </patternFill>
      </fill>
    </dxf>
    <dxf>
      <fill>
        <patternFill>
          <bgColor rgb="FFF4CCCC"/>
        </patternFill>
      </fill>
    </dxf>
    <dxf>
      <fill>
        <patternFill>
          <bgColor rgb="FFF4CCCC"/>
        </patternFill>
      </fill>
    </dxf>
    <dxf>
      <font>
        <color rgb="FF9C0006"/>
      </font>
      <fill>
        <patternFill>
          <bgColor rgb="FFFCE4D6"/>
        </patternFill>
      </fill>
    </dxf>
    <dxf>
      <fill>
        <patternFill>
          <bgColor rgb="FFF4CCCC"/>
        </patternFill>
      </fill>
    </dxf>
    <dxf>
      <fill>
        <patternFill>
          <bgColor rgb="FFFCE4D6"/>
        </patternFill>
      </fill>
    </dxf>
    <dxf>
      <fill>
        <patternFill>
          <bgColor rgb="FFFFF2CC"/>
        </patternFill>
      </fill>
    </dxf>
    <dxf>
      <fill>
        <patternFill>
          <bgColor rgb="FFC6E0B4"/>
        </patternFill>
      </fill>
    </dxf>
    <dxf>
      <fill>
        <patternFill>
          <bgColor rgb="FFE2F0D9"/>
        </patternFill>
      </fill>
    </dxf>
    <dxf>
      <font>
        <color rgb="FF000000"/>
      </font>
      <fill>
        <patternFill>
          <bgColor rgb="FFA9D18E"/>
        </patternFill>
      </fill>
    </dxf>
    <dxf>
      <font>
        <b/>
        <color rgb="FF000000"/>
      </font>
      <fill>
        <patternFill>
          <bgColor rgb="FFFFD966"/>
        </patternFill>
      </fill>
    </dxf>
    <dxf>
      <font>
        <b/>
        <color rgb="FF000000"/>
      </font>
      <fill>
        <patternFill>
          <bgColor rgb="FFF4B183"/>
        </patternFill>
      </fill>
    </dxf>
    <dxf>
      <font>
        <b/>
        <color rgb="FFFFFFFF"/>
      </font>
      <fill>
        <patternFill>
          <bgColor rgb="FFC00000"/>
        </patternFill>
      </fill>
    </dxf>
  </dxfs>
  <tableStyles count="0" defaultTableStyle="TableStyleMedium2" defaultPivotStyle="PivotStyleLight16"/>
  <colors>
    <indexedColors>
      <rgbColor rgb="FF000000"/>
      <rgbColor rgb="FFFFFFFF"/>
      <rgbColor rgb="FFC00000"/>
      <rgbColor rgb="FF00FF00"/>
      <rgbColor rgb="FF0000FF"/>
      <rgbColor rgb="FFFFFF00"/>
      <rgbColor rgb="FFFF00FF"/>
      <rgbColor rgb="FF00FFFF"/>
      <rgbColor rgb="FF9C0006"/>
      <rgbColor rgb="FF008000"/>
      <rgbColor rgb="FF000080"/>
      <rgbColor rgb="FF808000"/>
      <rgbColor rgb="FF800080"/>
      <rgbColor rgb="FF156082"/>
      <rgbColor rgb="FFB7B7B7"/>
      <rgbColor rgb="FF666666"/>
      <rgbColor rgb="FF5B9BD5"/>
      <rgbColor rgb="FFA02B93"/>
      <rgbColor rgb="FFFFF2CC"/>
      <rgbColor rgb="FFD9EAF7"/>
      <rgbColor rgb="FF660066"/>
      <rgbColor rgb="FFED7D31"/>
      <rgbColor rgb="FF0066CC"/>
      <rgbColor rgb="FFD9D9D9"/>
      <rgbColor rgb="FF000080"/>
      <rgbColor rgb="FFFF00FF"/>
      <rgbColor rgb="FFFFFF00"/>
      <rgbColor rgb="FF00FFFF"/>
      <rgbColor rgb="FF800080"/>
      <rgbColor rgb="FF800000"/>
      <rgbColor rgb="FF196B24"/>
      <rgbColor rgb="FF0000FF"/>
      <rgbColor rgb="FF0F9ED5"/>
      <rgbColor rgb="FFC6E0B4"/>
      <rgbColor rgb="FFE2F0D9"/>
      <rgbColor rgb="FFFCE4D6"/>
      <rgbColor rgb="FFB3B3B3"/>
      <rgbColor rgb="FFF4B183"/>
      <rgbColor rgb="FFA9D18E"/>
      <rgbColor rgb="FFF4CCCC"/>
      <rgbColor rgb="FF3366FF"/>
      <rgbColor rgb="FF33CCCC"/>
      <rgbColor rgb="FF70AD47"/>
      <rgbColor rgb="FFFFD966"/>
      <rgbColor rgb="FFFF9900"/>
      <rgbColor rgb="FFE97132"/>
      <rgbColor rgb="FF8064A2"/>
      <rgbColor rgb="FFA5A5A5"/>
      <rgbColor rgb="FF17365D"/>
      <rgbColor rgb="FF467886"/>
      <rgbColor rgb="FF003300"/>
      <rgbColor rgb="FF333300"/>
      <rgbColor rgb="FF993300"/>
      <rgbColor rgb="FF993366"/>
      <rgbColor rgb="FF1F4E78"/>
      <rgbColor rgb="FF163E64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c:style val="2"/>
  <c:chart>
    <c:title>
      <c:tx>
        <c:rich>
          <a:bodyPr rot="0"/>
          <a:lstStyle/>
          <a:p>
            <a:pPr>
              <a:defRPr sz="1300" b="0" u="none" strike="noStrike">
                <a:uFillTx/>
                <a:latin typeface="Arial"/>
              </a:defRPr>
            </a:pPr>
            <a:r>
              <a:rPr lang="es-CO" sz="1800" b="1" u="none" strike="noStrike">
                <a:solidFill>
                  <a:srgbClr val="000000"/>
                </a:solidFill>
                <a:uFillTx/>
                <a:latin typeface="Calibri"/>
                <a:ea typeface="Calibri"/>
              </a:rPr>
              <a:t>Canasta unitaria por proveedor</a:t>
            </a:r>
          </a:p>
        </c:rich>
      </c:tx>
      <c:overlay val="0"/>
      <c:spPr>
        <a:noFill/>
        <a:ln w="0">
          <a:noFill/>
        </a:ln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Resumen_Ejecutivo!$B$14</c:f>
              <c:strCache>
                <c:ptCount val="1"/>
                <c:pt idx="0">
                  <c:v>Canasta unitaria</c:v>
                </c:pt>
              </c:strCache>
            </c:strRef>
          </c:tx>
          <c:spPr>
            <a:solidFill>
              <a:srgbClr val="156082"/>
            </a:solidFill>
            <a:ln w="0">
              <a:noFill/>
            </a:ln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wrap="none"/>
              <a:lstStyle/>
              <a:p>
                <a:pPr>
                  <a:defRPr sz="1000" b="0" u="none" strike="noStrike">
                    <a:uFillTx/>
                    <a:latin typeface="Arial"/>
                  </a:defRPr>
                </a:pPr>
                <a:endParaRPr lang="es-CO"/>
              </a:p>
            </c:txPr>
            <c:showLegendKey val="0"/>
            <c:showVal val="0"/>
            <c:showCatName val="0"/>
            <c:showSerName val="0"/>
            <c:showPercent val="0"/>
            <c:showBubbleSize val="1"/>
            <c:separator> </c:separator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Resumen_Ejecutivo!$A$15:$A$17</c:f>
              <c:strCache>
                <c:ptCount val="3"/>
                <c:pt idx="0">
                  <c:v>Zona Médica MR S.A.S.</c:v>
                </c:pt>
                <c:pt idx="1">
                  <c:v>Cendiatra S.A.S.</c:v>
                </c:pt>
                <c:pt idx="2">
                  <c:v>Evalúa Salud IPS S.A.S.</c:v>
                </c:pt>
              </c:strCache>
            </c:strRef>
          </c:cat>
          <c:val>
            <c:numRef>
              <c:f>Resumen_Ejecutivo!$B$15:$B$17</c:f>
              <c:numCache>
                <c:formatCode>"$ "#,##0;[Red]"($ "#,##0\);\-</c:formatCode>
                <c:ptCount val="3"/>
                <c:pt idx="0">
                  <c:v>2496600</c:v>
                </c:pt>
                <c:pt idx="1">
                  <c:v>2750000</c:v>
                </c:pt>
                <c:pt idx="2">
                  <c:v>2021500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6F4-480E-84DC-9CDFDF71ECA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80514414"/>
        <c:axId val="37903982"/>
      </c:barChart>
      <c:catAx>
        <c:axId val="80514414"/>
        <c:scaling>
          <c:orientation val="minMax"/>
        </c:scaling>
        <c:delete val="0"/>
        <c:axPos val="b"/>
        <c:title>
          <c:tx>
            <c:rich>
              <a:bodyPr rot="0"/>
              <a:lstStyle/>
              <a:p>
                <a:pPr>
                  <a:defRPr sz="1300" b="0" u="none" strike="noStrike">
                    <a:uFillTx/>
                    <a:latin typeface="Arial"/>
                  </a:defRPr>
                </a:pPr>
                <a:r>
                  <a:rPr lang="es-CO" sz="1000" b="1" u="none" strike="noStrike">
                    <a:solidFill>
                      <a:srgbClr val="000000"/>
                    </a:solidFill>
                    <a:uFillTx/>
                    <a:latin typeface="Calibri"/>
                    <a:ea typeface="Calibri"/>
                  </a:rPr>
                  <a:t>Proveedor</a:t>
                </a:r>
              </a:p>
            </c:rich>
          </c:tx>
          <c:overlay val="0"/>
          <c:spPr>
            <a:noFill/>
            <a:ln w="0">
              <a:noFill/>
            </a:ln>
          </c:spPr>
        </c:title>
        <c:numFmt formatCode="General" sourceLinked="1"/>
        <c:majorTickMark val="none"/>
        <c:minorTickMark val="none"/>
        <c:tickLblPos val="nextTo"/>
        <c:spPr>
          <a:ln w="0">
            <a:solidFill>
              <a:srgbClr val="B3B3B3"/>
            </a:solidFill>
          </a:ln>
        </c:spPr>
        <c:txPr>
          <a:bodyPr/>
          <a:lstStyle/>
          <a:p>
            <a:pPr>
              <a:defRPr sz="1000" b="0" u="none" strike="noStrike">
                <a:solidFill>
                  <a:srgbClr val="000000"/>
                </a:solidFill>
                <a:uFillTx/>
                <a:latin typeface="Calibri"/>
                <a:ea typeface="Calibri"/>
              </a:defRPr>
            </a:pPr>
            <a:endParaRPr lang="es-CO"/>
          </a:p>
        </c:txPr>
        <c:crossAx val="37903982"/>
        <c:crosses val="autoZero"/>
        <c:auto val="1"/>
        <c:lblAlgn val="ctr"/>
        <c:lblOffset val="100"/>
        <c:noMultiLvlLbl val="0"/>
      </c:catAx>
      <c:valAx>
        <c:axId val="37903982"/>
        <c:scaling>
          <c:orientation val="minMax"/>
        </c:scaling>
        <c:delete val="0"/>
        <c:axPos val="l"/>
        <c:majorGridlines>
          <c:spPr>
            <a:ln w="0">
              <a:solidFill>
                <a:srgbClr val="B3B3B3"/>
              </a:solidFill>
            </a:ln>
          </c:spPr>
        </c:majorGridlines>
        <c:title>
          <c:tx>
            <c:rich>
              <a:bodyPr rot="-5400000"/>
              <a:lstStyle/>
              <a:p>
                <a:pPr>
                  <a:defRPr sz="1300" b="0" u="none" strike="noStrike">
                    <a:uFillTx/>
                    <a:latin typeface="Arial"/>
                  </a:defRPr>
                </a:pPr>
                <a:r>
                  <a:rPr lang="es-CO" sz="1000" b="1" u="none" strike="noStrike">
                    <a:solidFill>
                      <a:srgbClr val="000000"/>
                    </a:solidFill>
                    <a:uFillTx/>
                    <a:latin typeface="Calibri"/>
                    <a:ea typeface="Calibri"/>
                  </a:rPr>
                  <a:t>Valor (COP)</a:t>
                </a:r>
              </a:p>
            </c:rich>
          </c:tx>
          <c:overlay val="0"/>
          <c:spPr>
            <a:noFill/>
            <a:ln w="0">
              <a:noFill/>
            </a:ln>
          </c:spPr>
        </c:title>
        <c:numFmt formatCode="&quot;$ &quot;#,##0;[Red]&quot;($ &quot;#,##0\);\-" sourceLinked="1"/>
        <c:majorTickMark val="none"/>
        <c:minorTickMark val="none"/>
        <c:tickLblPos val="nextTo"/>
        <c:spPr>
          <a:ln w="0">
            <a:solidFill>
              <a:srgbClr val="B3B3B3"/>
            </a:solidFill>
          </a:ln>
        </c:spPr>
        <c:txPr>
          <a:bodyPr/>
          <a:lstStyle/>
          <a:p>
            <a:pPr>
              <a:defRPr sz="1000" b="0" u="none" strike="noStrike">
                <a:solidFill>
                  <a:srgbClr val="000000"/>
                </a:solidFill>
                <a:uFillTx/>
                <a:latin typeface="Calibri"/>
                <a:ea typeface="Calibri"/>
              </a:defRPr>
            </a:pPr>
            <a:endParaRPr lang="es-CO"/>
          </a:p>
        </c:txPr>
        <c:crossAx val="80514414"/>
        <c:crosses val="autoZero"/>
        <c:crossBetween val="between"/>
      </c:valAx>
      <c:spPr>
        <a:noFill/>
        <a:ln w="0">
          <a:noFill/>
        </a:ln>
      </c:spPr>
    </c:plotArea>
    <c:plotVisOnly val="1"/>
    <c:dispBlanksAs val="gap"/>
    <c:showDLblsOverMax val="1"/>
  </c:chart>
  <c:spPr>
    <a:solidFill>
      <a:srgbClr val="FFFFFF"/>
    </a:solidFill>
    <a:ln w="9360">
      <a:solidFill>
        <a:srgbClr val="D9D9D9"/>
      </a:solidFill>
      <a:round/>
    </a:ln>
  </c:sp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c:style val="2"/>
  <c:chart>
    <c:title>
      <c:tx>
        <c:rich>
          <a:bodyPr rot="0"/>
          <a:lstStyle/>
          <a:p>
            <a:pPr>
              <a:defRPr sz="1300" b="0" u="none" strike="noStrike">
                <a:uFillTx/>
                <a:latin typeface="Arial"/>
              </a:defRPr>
            </a:pPr>
            <a:r>
              <a:rPr lang="es-CO" sz="1800" b="1" u="none" strike="noStrike">
                <a:solidFill>
                  <a:srgbClr val="000000"/>
                </a:solidFill>
                <a:uFillTx/>
                <a:latin typeface="Calibri"/>
                <a:ea typeface="Calibri"/>
              </a:rPr>
              <a:t>Distribución de ítems por nivel de dispersión</a:t>
            </a:r>
          </a:p>
        </c:rich>
      </c:tx>
      <c:overlay val="0"/>
      <c:spPr>
        <a:noFill/>
        <a:ln w="0">
          <a:noFill/>
        </a:ln>
      </c:spPr>
    </c:title>
    <c:autoTitleDeleted val="0"/>
    <c:plotArea>
      <c:layout/>
      <c:pieChart>
        <c:varyColors val="1"/>
        <c:ser>
          <c:idx val="0"/>
          <c:order val="0"/>
          <c:tx>
            <c:strRef>
              <c:f>Resumen_Ejecutivo!$B$25</c:f>
              <c:strCache>
                <c:ptCount val="1"/>
                <c:pt idx="0">
                  <c:v>Número de ítems</c:v>
                </c:pt>
              </c:strCache>
            </c:strRef>
          </c:tx>
          <c:spPr>
            <a:solidFill>
              <a:srgbClr val="156082"/>
            </a:solidFill>
            <a:ln w="0">
              <a:noFill/>
            </a:ln>
          </c:spPr>
          <c:dPt>
            <c:idx val="0"/>
            <c:bubble3D val="0"/>
            <c:extLst>
              <c:ext xmlns:c16="http://schemas.microsoft.com/office/drawing/2014/chart" uri="{C3380CC4-5D6E-409C-BE32-E72D297353CC}">
                <c16:uniqueId val="{00000001-D1AC-4F39-AE2A-FBFEA795B5A8}"/>
              </c:ext>
            </c:extLst>
          </c:dPt>
          <c:dPt>
            <c:idx val="1"/>
            <c:bubble3D val="0"/>
            <c:spPr>
              <a:solidFill>
                <a:srgbClr val="E97132"/>
              </a:solidFill>
              <a:ln w="0">
                <a:noFill/>
              </a:ln>
            </c:spPr>
            <c:extLst>
              <c:ext xmlns:c16="http://schemas.microsoft.com/office/drawing/2014/chart" uri="{C3380CC4-5D6E-409C-BE32-E72D297353CC}">
                <c16:uniqueId val="{00000003-D1AC-4F39-AE2A-FBFEA795B5A8}"/>
              </c:ext>
            </c:extLst>
          </c:dPt>
          <c:dPt>
            <c:idx val="2"/>
            <c:bubble3D val="0"/>
            <c:spPr>
              <a:solidFill>
                <a:srgbClr val="196B24"/>
              </a:solidFill>
              <a:ln w="0">
                <a:noFill/>
              </a:ln>
            </c:spPr>
            <c:extLst>
              <c:ext xmlns:c16="http://schemas.microsoft.com/office/drawing/2014/chart" uri="{C3380CC4-5D6E-409C-BE32-E72D297353CC}">
                <c16:uniqueId val="{00000005-D1AC-4F39-AE2A-FBFEA795B5A8}"/>
              </c:ext>
            </c:extLst>
          </c:dPt>
          <c:dPt>
            <c:idx val="3"/>
            <c:bubble3D val="0"/>
            <c:spPr>
              <a:solidFill>
                <a:srgbClr val="0F9ED5"/>
              </a:solidFill>
              <a:ln w="0">
                <a:noFill/>
              </a:ln>
            </c:spPr>
            <c:extLst>
              <c:ext xmlns:c16="http://schemas.microsoft.com/office/drawing/2014/chart" uri="{C3380CC4-5D6E-409C-BE32-E72D297353CC}">
                <c16:uniqueId val="{00000007-D1AC-4F39-AE2A-FBFEA795B5A8}"/>
              </c:ext>
            </c:extLst>
          </c:dPt>
          <c:dPt>
            <c:idx val="4"/>
            <c:bubble3D val="0"/>
            <c:spPr>
              <a:solidFill>
                <a:srgbClr val="A02B93"/>
              </a:solidFill>
              <a:ln w="0">
                <a:noFill/>
              </a:ln>
            </c:spPr>
            <c:extLst>
              <c:ext xmlns:c16="http://schemas.microsoft.com/office/drawing/2014/chart" uri="{C3380CC4-5D6E-409C-BE32-E72D297353CC}">
                <c16:uniqueId val="{00000009-D1AC-4F39-AE2A-FBFEA795B5A8}"/>
              </c:ext>
            </c:extLst>
          </c:dPt>
          <c:dLbls>
            <c:dLbl>
              <c:idx val="0"/>
              <c:spPr/>
              <c:txPr>
                <a:bodyPr wrap="square"/>
                <a:lstStyle/>
                <a:p>
                  <a:pPr>
                    <a:defRPr sz="1000" b="0" u="none" strike="noStrike">
                      <a:solidFill>
                        <a:srgbClr val="000000"/>
                      </a:solidFill>
                      <a:uFillTx/>
                      <a:latin typeface="Calibri"/>
                    </a:defRPr>
                  </a:pPr>
                  <a:endParaRPr lang="es-CO"/>
                </a:p>
              </c:txPr>
              <c:dLblPos val="bestFit"/>
              <c:showLegendKey val="1"/>
              <c:showVal val="1"/>
              <c:showCatName val="1"/>
              <c:showSerName val="1"/>
              <c:showPercent val="1"/>
              <c:showBubbleSiz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D1AC-4F39-AE2A-FBFEA795B5A8}"/>
                </c:ext>
              </c:extLst>
            </c:dLbl>
            <c:dLbl>
              <c:idx val="1"/>
              <c:spPr/>
              <c:txPr>
                <a:bodyPr wrap="square"/>
                <a:lstStyle/>
                <a:p>
                  <a:pPr>
                    <a:defRPr sz="1000" b="0" u="none" strike="noStrike">
                      <a:solidFill>
                        <a:srgbClr val="000000"/>
                      </a:solidFill>
                      <a:uFillTx/>
                      <a:latin typeface="Calibri"/>
                    </a:defRPr>
                  </a:pPr>
                  <a:endParaRPr lang="es-CO"/>
                </a:p>
              </c:txPr>
              <c:dLblPos val="bestFit"/>
              <c:showLegendKey val="1"/>
              <c:showVal val="1"/>
              <c:showCatName val="1"/>
              <c:showSerName val="1"/>
              <c:showPercent val="1"/>
              <c:showBubbleSiz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D1AC-4F39-AE2A-FBFEA795B5A8}"/>
                </c:ext>
              </c:extLst>
            </c:dLbl>
            <c:dLbl>
              <c:idx val="2"/>
              <c:spPr/>
              <c:txPr>
                <a:bodyPr wrap="square"/>
                <a:lstStyle/>
                <a:p>
                  <a:pPr>
                    <a:defRPr sz="1000" b="0" u="none" strike="noStrike">
                      <a:solidFill>
                        <a:srgbClr val="000000"/>
                      </a:solidFill>
                      <a:uFillTx/>
                      <a:latin typeface="Calibri"/>
                    </a:defRPr>
                  </a:pPr>
                  <a:endParaRPr lang="es-CO"/>
                </a:p>
              </c:txPr>
              <c:dLblPos val="bestFit"/>
              <c:showLegendKey val="1"/>
              <c:showVal val="1"/>
              <c:showCatName val="1"/>
              <c:showSerName val="1"/>
              <c:showPercent val="1"/>
              <c:showBubbleSiz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D1AC-4F39-AE2A-FBFEA795B5A8}"/>
                </c:ext>
              </c:extLst>
            </c:dLbl>
            <c:dLbl>
              <c:idx val="3"/>
              <c:spPr/>
              <c:txPr>
                <a:bodyPr wrap="square"/>
                <a:lstStyle/>
                <a:p>
                  <a:pPr>
                    <a:defRPr sz="1000" b="0" u="none" strike="noStrike">
                      <a:solidFill>
                        <a:srgbClr val="000000"/>
                      </a:solidFill>
                      <a:uFillTx/>
                      <a:latin typeface="Calibri"/>
                    </a:defRPr>
                  </a:pPr>
                  <a:endParaRPr lang="es-CO"/>
                </a:p>
              </c:txPr>
              <c:dLblPos val="bestFit"/>
              <c:showLegendKey val="1"/>
              <c:showVal val="1"/>
              <c:showCatName val="1"/>
              <c:showSerName val="1"/>
              <c:showPercent val="1"/>
              <c:showBubbleSiz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7-D1AC-4F39-AE2A-FBFEA795B5A8}"/>
                </c:ext>
              </c:extLst>
            </c:dLbl>
            <c:dLbl>
              <c:idx val="4"/>
              <c:spPr/>
              <c:txPr>
                <a:bodyPr wrap="square"/>
                <a:lstStyle/>
                <a:p>
                  <a:pPr>
                    <a:defRPr sz="1000" b="0" u="none" strike="noStrike">
                      <a:solidFill>
                        <a:srgbClr val="000000"/>
                      </a:solidFill>
                      <a:uFillTx/>
                      <a:latin typeface="Calibri"/>
                    </a:defRPr>
                  </a:pPr>
                  <a:endParaRPr lang="es-CO"/>
                </a:p>
              </c:txPr>
              <c:dLblPos val="bestFit"/>
              <c:showLegendKey val="1"/>
              <c:showVal val="1"/>
              <c:showCatName val="1"/>
              <c:showSerName val="1"/>
              <c:showPercent val="1"/>
              <c:showBubbleSiz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9-D1AC-4F39-AE2A-FBFEA795B5A8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/>
              <a:lstStyle/>
              <a:p>
                <a:pPr>
                  <a:defRPr sz="1000" b="0" u="none" strike="noStrike">
                    <a:solidFill>
                      <a:srgbClr val="000000"/>
                    </a:solidFill>
                    <a:uFillTx/>
                    <a:latin typeface="Calibri"/>
                    <a:ea typeface="Calibri"/>
                  </a:defRPr>
                </a:pPr>
                <a:endParaRPr lang="es-CO"/>
              </a:p>
            </c:txPr>
            <c:dLblPos val="bestFit"/>
            <c:showLegendKey val="1"/>
            <c:showVal val="1"/>
            <c:showCatName val="1"/>
            <c:showSerName val="1"/>
            <c:showPercent val="1"/>
            <c:showBubbleSize val="1"/>
            <c:separator>; </c:separator>
            <c:showLeaderLines val="1"/>
            <c:extLst>
              <c:ext xmlns:c15="http://schemas.microsoft.com/office/drawing/2012/chart" uri="{CE6537A1-D6FC-4f65-9D91-7224C49458BB}"/>
            </c:extLst>
          </c:dLbls>
          <c:cat>
            <c:strRef>
              <c:f>Resumen_Ejecutivo!$A$26:$A$30</c:f>
              <c:strCache>
                <c:ptCount val="5"/>
                <c:pt idx="0">
                  <c:v>BAJA</c:v>
                </c:pt>
                <c:pt idx="1">
                  <c:v>RAZONABLE</c:v>
                </c:pt>
                <c:pt idx="2">
                  <c:v>MEDIA</c:v>
                </c:pt>
                <c:pt idx="3">
                  <c:v>ALTA</c:v>
                </c:pt>
                <c:pt idx="4">
                  <c:v>CRÍTICA</c:v>
                </c:pt>
              </c:strCache>
            </c:strRef>
          </c:cat>
          <c:val>
            <c:numRef>
              <c:f>Resumen_Ejecutivo!$B$26:$B$30</c:f>
              <c:numCache>
                <c:formatCode>General</c:formatCode>
                <c:ptCount val="5"/>
                <c:pt idx="0">
                  <c:v>3</c:v>
                </c:pt>
                <c:pt idx="1">
                  <c:v>7</c:v>
                </c:pt>
                <c:pt idx="2">
                  <c:v>7</c:v>
                </c:pt>
                <c:pt idx="3">
                  <c:v>8</c:v>
                </c:pt>
                <c:pt idx="4">
                  <c:v>13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D1AC-4F39-AE2A-FBFEA795B5A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 w="0">
          <a:noFill/>
        </a:ln>
      </c:spPr>
    </c:plotArea>
    <c:legend>
      <c:legendPos val="r"/>
      <c:overlay val="0"/>
      <c:spPr>
        <a:noFill/>
        <a:ln w="0">
          <a:noFill/>
        </a:ln>
      </c:spPr>
      <c:txPr>
        <a:bodyPr/>
        <a:lstStyle/>
        <a:p>
          <a:pPr>
            <a:defRPr sz="1000" b="0" u="none" strike="noStrike">
              <a:solidFill>
                <a:srgbClr val="000000"/>
              </a:solidFill>
              <a:uFillTx/>
              <a:latin typeface="Calibri"/>
              <a:ea typeface="Calibri"/>
            </a:defRPr>
          </a:pPr>
          <a:endParaRPr lang="es-CO"/>
        </a:p>
      </c:txPr>
    </c:legend>
    <c:plotVisOnly val="1"/>
    <c:dispBlanksAs val="gap"/>
    <c:showDLblsOverMax val="1"/>
  </c:chart>
  <c:spPr>
    <a:solidFill>
      <a:srgbClr val="FFFFFF"/>
    </a:solidFill>
    <a:ln w="9360">
      <a:solidFill>
        <a:srgbClr val="D9D9D9"/>
      </a:solidFill>
      <a:round/>
    </a:ln>
  </c:sp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1" i="0" u="none" strike="noStrike" kern="1200" cap="all" spc="5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CO"/>
              <a:t>Canastas unitarias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cap="all" spc="5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tx>
            <c:strRef>
              <c:f>Visualizaciones!$G$3</c:f>
              <c:strCache>
                <c:ptCount val="1"/>
                <c:pt idx="0">
                  <c:v>Canasta unitaria</c:v>
                </c:pt>
              </c:strCache>
            </c:strRef>
          </c:tx>
          <c:spPr>
            <a:gradFill flip="none" rotWithShape="1">
              <a:gsLst>
                <a:gs pos="0">
                  <a:schemeClr val="accent1"/>
                </a:gs>
                <a:gs pos="75000">
                  <a:schemeClr val="accent1">
                    <a:lumMod val="60000"/>
                    <a:lumOff val="40000"/>
                  </a:schemeClr>
                </a:gs>
                <a:gs pos="51000">
                  <a:schemeClr val="accent1">
                    <a:alpha val="75000"/>
                  </a:schemeClr>
                </a:gs>
                <a:gs pos="100000">
                  <a:schemeClr val="accent1">
                    <a:lumMod val="20000"/>
                    <a:lumOff val="80000"/>
                    <a:alpha val="15000"/>
                  </a:schemeClr>
                </a:gs>
              </a:gsLst>
              <a:lin ang="10800000" scaled="1"/>
              <a:tileRect/>
            </a:gradFill>
            <a:ln>
              <a:noFill/>
            </a:ln>
            <a:effectLst/>
          </c:spPr>
          <c:invertIfNegative val="0"/>
          <c:dLbls>
            <c:dLbl>
              <c:idx val="0"/>
              <c:layout>
                <c:manualLayout>
                  <c:x val="-2.8227483972829447E-2"/>
                  <c:y val="-8.9385457384916309E-2"/>
                </c:manualLayout>
              </c:layout>
              <c:dLblPos val="outEnd"/>
              <c:showLegendKey val="1"/>
              <c:showVal val="1"/>
              <c:showCatName val="1"/>
              <c:showSerName val="1"/>
              <c:showPercent val="0"/>
              <c:showBubbleSize val="1"/>
              <c:separator>; </c:separator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BBB1-4475-A82B-0861B52B2405}"/>
                </c:ext>
              </c:extLst>
            </c:dLbl>
            <c:dLbl>
              <c:idx val="1"/>
              <c:layout>
                <c:manualLayout>
                  <c:x val="-1.9925282804350197E-2"/>
                  <c:y val="-0.11421475110294856"/>
                </c:manualLayout>
              </c:layout>
              <c:dLblPos val="outEnd"/>
              <c:showLegendKey val="1"/>
              <c:showVal val="1"/>
              <c:showCatName val="1"/>
              <c:showSerName val="1"/>
              <c:showPercent val="0"/>
              <c:showBubbleSize val="1"/>
              <c:separator>; </c:separator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BBB1-4475-A82B-0861B52B2405}"/>
                </c:ext>
              </c:extLst>
            </c:dLbl>
            <c:dLbl>
              <c:idx val="2"/>
              <c:layout>
                <c:manualLayout>
                  <c:x val="-1.4943962103262647E-2"/>
                  <c:y val="-7.945373989770331E-2"/>
                </c:manualLayout>
              </c:layout>
              <c:dLblPos val="outEnd"/>
              <c:showLegendKey val="1"/>
              <c:showVal val="1"/>
              <c:showCatName val="1"/>
              <c:showSerName val="1"/>
              <c:showPercent val="0"/>
              <c:showBubbleSize val="1"/>
              <c:separator>; </c:separator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BBB1-4475-A82B-0861B52B2405}"/>
                </c:ext>
              </c:extLst>
            </c:dLbl>
            <c:dLbl>
              <c:idx val="3"/>
              <c:layout>
                <c:manualLayout>
                  <c:x val="-1.494396210326277E-2"/>
                  <c:y val="-6.7039093038687173E-2"/>
                </c:manualLayout>
              </c:layout>
              <c:dLblPos val="outEnd"/>
              <c:showLegendKey val="1"/>
              <c:showVal val="1"/>
              <c:showCatName val="1"/>
              <c:showSerName val="1"/>
              <c:showPercent val="0"/>
              <c:showBubbleSize val="1"/>
              <c:separator>; </c:separator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BBB1-4475-A82B-0861B52B2405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5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CO"/>
              </a:p>
            </c:txPr>
            <c:dLblPos val="outEnd"/>
            <c:showLegendKey val="1"/>
            <c:showVal val="1"/>
            <c:showCatName val="1"/>
            <c:showSerName val="1"/>
            <c:showPercent val="0"/>
            <c:showBubbleSize val="1"/>
            <c:separator>; </c:separator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Visualizaciones!$F$4:$F$7</c:f>
              <c:strCache>
                <c:ptCount val="4"/>
                <c:pt idx="0">
                  <c:v>Zona Médica MR S.A.S.</c:v>
                </c:pt>
                <c:pt idx="1">
                  <c:v>Cendiatra S.A.S.</c:v>
                </c:pt>
                <c:pt idx="2">
                  <c:v>Evalúa Salud IPS S.A.S.</c:v>
                </c:pt>
                <c:pt idx="3">
                  <c:v>Canasta de referencia</c:v>
                </c:pt>
              </c:strCache>
            </c:strRef>
          </c:cat>
          <c:val>
            <c:numRef>
              <c:f>Visualizaciones!$G$4:$G$7</c:f>
              <c:numCache>
                <c:formatCode>"$ "#,##0</c:formatCode>
                <c:ptCount val="4"/>
                <c:pt idx="0">
                  <c:v>2496600</c:v>
                </c:pt>
                <c:pt idx="1">
                  <c:v>2750000</c:v>
                </c:pt>
                <c:pt idx="2">
                  <c:v>2021500</c:v>
                </c:pt>
                <c:pt idx="3">
                  <c:v>2259333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BB1-4475-A82B-0861B52B240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326"/>
        <c:overlap val="-58"/>
        <c:axId val="54763197"/>
        <c:axId val="87928413"/>
      </c:barChart>
      <c:catAx>
        <c:axId val="54763197"/>
        <c:scaling>
          <c:orientation val="minMax"/>
        </c:scaling>
        <c:delete val="0"/>
        <c:axPos val="l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0" i="0" u="none" strike="noStrike" kern="1200" cap="all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s-CO"/>
                  <a:t>Valor ($)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0" i="0" u="none" strike="noStrike" kern="1200" cap="all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CO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19050" cap="flat" cmpd="sng" algn="ctr">
            <a:solidFill>
              <a:schemeClr val="tx1">
                <a:lumMod val="15000"/>
                <a:lumOff val="85000"/>
              </a:schemeClr>
            </a:solidFill>
            <a:round/>
            <a:headEnd type="none" w="sm" len="sm"/>
            <a:tailEnd type="none" w="sm" len="sm"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87928413"/>
        <c:crosses val="autoZero"/>
        <c:auto val="1"/>
        <c:lblAlgn val="ctr"/>
        <c:lblOffset val="100"/>
        <c:noMultiLvlLbl val="0"/>
      </c:catAx>
      <c:valAx>
        <c:axId val="87928413"/>
        <c:scaling>
          <c:orientation val="minMax"/>
        </c:scaling>
        <c:delete val="0"/>
        <c:axPos val="b"/>
        <c:majorGridlines>
          <c:spPr>
            <a:ln w="9525" cap="flat" cmpd="sng" algn="ctr">
              <a:gradFill>
                <a:gsLst>
                  <a:gs pos="99000">
                    <a:schemeClr val="tx1">
                      <a:lumMod val="25000"/>
                      <a:lumOff val="75000"/>
                    </a:schemeClr>
                  </a:gs>
                  <a:gs pos="0">
                    <a:schemeClr val="tx1">
                      <a:lumMod val="15000"/>
                      <a:lumOff val="8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0" i="0" u="none" strike="noStrike" kern="1200" cap="all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s-CO"/>
                  <a:t>Fuente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0" i="0" u="none" strike="noStrike" kern="1200" cap="all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CO"/>
            </a:p>
          </c:txPr>
        </c:title>
        <c:numFmt formatCode="&quot;$ &quot;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54763197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legend>
    <c:plotVisOnly val="1"/>
    <c:dispBlanksAs val="gap"/>
    <c:showDLblsOverMax val="1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c:style val="2"/>
  <c:chart>
    <c:title>
      <c:tx>
        <c:rich>
          <a:bodyPr rot="0"/>
          <a:lstStyle/>
          <a:p>
            <a:pPr>
              <a:defRPr sz="1300" b="0" u="none" strike="noStrike">
                <a:uFillTx/>
                <a:latin typeface="Arial"/>
              </a:defRPr>
            </a:pPr>
            <a:r>
              <a:rPr lang="es-CO" sz="1800" b="1" u="none" strike="noStrike">
                <a:solidFill>
                  <a:srgbClr val="000000"/>
                </a:solidFill>
                <a:uFillTx/>
                <a:latin typeface="Calibri"/>
                <a:ea typeface="Calibri"/>
              </a:rPr>
              <a:t>Niveles de dispersión</a:t>
            </a:r>
          </a:p>
        </c:rich>
      </c:tx>
      <c:layout>
        <c:manualLayout>
          <c:xMode val="edge"/>
          <c:yMode val="edge"/>
          <c:x val="0.26728699521696841"/>
          <c:y val="2.7586206896551724E-2"/>
        </c:manualLayout>
      </c:layout>
      <c:overlay val="0"/>
      <c:spPr>
        <a:noFill/>
        <a:ln w="0">
          <a:noFill/>
        </a:ln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Visualizaciones!$J$3</c:f>
              <c:strCache>
                <c:ptCount val="1"/>
                <c:pt idx="0">
                  <c:v>Ítems</c:v>
                </c:pt>
              </c:strCache>
            </c:strRef>
          </c:tx>
          <c:spPr>
            <a:solidFill>
              <a:srgbClr val="156082"/>
            </a:solidFill>
            <a:ln w="0">
              <a:solidFill>
                <a:srgbClr val="000000"/>
              </a:solidFill>
            </a:ln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wrap="square"/>
              <a:lstStyle/>
              <a:p>
                <a:pPr>
                  <a:defRPr sz="1000" b="0" u="none" strike="noStrike">
                    <a:solidFill>
                      <a:srgbClr val="000000"/>
                    </a:solidFill>
                    <a:uFillTx/>
                    <a:latin typeface="Calibri"/>
                    <a:ea typeface="Calibri"/>
                  </a:defRPr>
                </a:pPr>
                <a:endParaRPr lang="es-CO"/>
              </a:p>
            </c:txPr>
            <c:dLblPos val="outEnd"/>
            <c:showLegendKey val="1"/>
            <c:showVal val="1"/>
            <c:showCatName val="1"/>
            <c:showSerName val="1"/>
            <c:showPercent val="0"/>
            <c:showBubbleSize val="1"/>
            <c:separator>; </c:separator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Visualizaciones!$I$4:$I$8</c:f>
              <c:strCache>
                <c:ptCount val="5"/>
                <c:pt idx="0">
                  <c:v>BAJA</c:v>
                </c:pt>
                <c:pt idx="1">
                  <c:v>RAZONABLE</c:v>
                </c:pt>
                <c:pt idx="2">
                  <c:v>MEDIA</c:v>
                </c:pt>
                <c:pt idx="3">
                  <c:v>ALTA</c:v>
                </c:pt>
                <c:pt idx="4">
                  <c:v>CRÍTICA</c:v>
                </c:pt>
              </c:strCache>
            </c:strRef>
          </c:cat>
          <c:val>
            <c:numRef>
              <c:f>Visualizaciones!$J$4:$J$8</c:f>
              <c:numCache>
                <c:formatCode>General</c:formatCode>
                <c:ptCount val="5"/>
                <c:pt idx="0">
                  <c:v>3</c:v>
                </c:pt>
                <c:pt idx="1">
                  <c:v>7</c:v>
                </c:pt>
                <c:pt idx="2">
                  <c:v>7</c:v>
                </c:pt>
                <c:pt idx="3">
                  <c:v>8</c:v>
                </c:pt>
                <c:pt idx="4">
                  <c:v>13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3BC2-478D-8FBB-C42275090D5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7826330"/>
        <c:axId val="93957638"/>
      </c:barChart>
      <c:catAx>
        <c:axId val="27826330"/>
        <c:scaling>
          <c:orientation val="minMax"/>
        </c:scaling>
        <c:delete val="0"/>
        <c:axPos val="b"/>
        <c:title>
          <c:tx>
            <c:rich>
              <a:bodyPr rot="0"/>
              <a:lstStyle/>
              <a:p>
                <a:pPr>
                  <a:defRPr sz="1300" b="0" u="none" strike="noStrike">
                    <a:uFillTx/>
                    <a:latin typeface="Arial"/>
                  </a:defRPr>
                </a:pPr>
                <a:r>
                  <a:rPr lang="es-CO" sz="1000" b="1" u="none" strike="noStrike">
                    <a:solidFill>
                      <a:srgbClr val="000000"/>
                    </a:solidFill>
                    <a:uFillTx/>
                    <a:latin typeface="Calibri"/>
                    <a:ea typeface="Calibri"/>
                  </a:rPr>
                  <a:t>Nivel</a:t>
                </a:r>
              </a:p>
            </c:rich>
          </c:tx>
          <c:overlay val="0"/>
          <c:spPr>
            <a:noFill/>
            <a:ln w="0">
              <a:noFill/>
            </a:ln>
          </c:spPr>
        </c:title>
        <c:numFmt formatCode="General" sourceLinked="1"/>
        <c:majorTickMark val="none"/>
        <c:minorTickMark val="none"/>
        <c:tickLblPos val="nextTo"/>
        <c:spPr>
          <a:ln w="0">
            <a:solidFill>
              <a:srgbClr val="B3B3B3"/>
            </a:solidFill>
          </a:ln>
        </c:spPr>
        <c:txPr>
          <a:bodyPr/>
          <a:lstStyle/>
          <a:p>
            <a:pPr>
              <a:defRPr sz="1000" b="0" u="none" strike="noStrike">
                <a:solidFill>
                  <a:srgbClr val="000000"/>
                </a:solidFill>
                <a:uFillTx/>
                <a:latin typeface="Calibri"/>
                <a:ea typeface="Calibri"/>
              </a:defRPr>
            </a:pPr>
            <a:endParaRPr lang="es-CO"/>
          </a:p>
        </c:txPr>
        <c:crossAx val="93957638"/>
        <c:crosses val="autoZero"/>
        <c:auto val="1"/>
        <c:lblAlgn val="ctr"/>
        <c:lblOffset val="100"/>
        <c:noMultiLvlLbl val="0"/>
      </c:catAx>
      <c:valAx>
        <c:axId val="93957638"/>
        <c:scaling>
          <c:orientation val="minMax"/>
        </c:scaling>
        <c:delete val="0"/>
        <c:axPos val="l"/>
        <c:majorGridlines>
          <c:spPr>
            <a:ln w="0">
              <a:solidFill>
                <a:srgbClr val="B3B3B3"/>
              </a:solidFill>
            </a:ln>
          </c:spPr>
        </c:majorGridlines>
        <c:title>
          <c:tx>
            <c:rich>
              <a:bodyPr rot="-5400000"/>
              <a:lstStyle/>
              <a:p>
                <a:pPr>
                  <a:defRPr sz="1300" b="0" u="none" strike="noStrike">
                    <a:uFillTx/>
                    <a:latin typeface="Arial"/>
                  </a:defRPr>
                </a:pPr>
                <a:r>
                  <a:rPr lang="es-CO" sz="1000" b="1" u="none" strike="noStrike">
                    <a:solidFill>
                      <a:srgbClr val="000000"/>
                    </a:solidFill>
                    <a:uFillTx/>
                    <a:latin typeface="Calibri"/>
                    <a:ea typeface="Calibri"/>
                  </a:rPr>
                  <a:t>Número de ítems</a:t>
                </a:r>
              </a:p>
            </c:rich>
          </c:tx>
          <c:overlay val="0"/>
          <c:spPr>
            <a:noFill/>
            <a:ln w="0">
              <a:noFill/>
            </a:ln>
          </c:spPr>
        </c:title>
        <c:numFmt formatCode="General" sourceLinked="1"/>
        <c:majorTickMark val="none"/>
        <c:minorTickMark val="none"/>
        <c:tickLblPos val="nextTo"/>
        <c:spPr>
          <a:ln w="0">
            <a:solidFill>
              <a:srgbClr val="B3B3B3"/>
            </a:solidFill>
          </a:ln>
        </c:spPr>
        <c:txPr>
          <a:bodyPr/>
          <a:lstStyle/>
          <a:p>
            <a:pPr>
              <a:defRPr sz="1000" b="0" u="none" strike="noStrike">
                <a:solidFill>
                  <a:srgbClr val="000000"/>
                </a:solidFill>
                <a:uFillTx/>
                <a:latin typeface="Calibri"/>
                <a:ea typeface="Calibri"/>
              </a:defRPr>
            </a:pPr>
            <a:endParaRPr lang="es-CO"/>
          </a:p>
        </c:txPr>
        <c:crossAx val="27826330"/>
        <c:crosses val="autoZero"/>
        <c:crossBetween val="between"/>
      </c:valAx>
      <c:spPr>
        <a:noFill/>
        <a:ln w="0">
          <a:noFill/>
        </a:ln>
      </c:spPr>
    </c:plotArea>
    <c:legend>
      <c:legendPos val="r"/>
      <c:overlay val="0"/>
      <c:spPr>
        <a:noFill/>
        <a:ln w="0">
          <a:noFill/>
        </a:ln>
      </c:spPr>
      <c:txPr>
        <a:bodyPr/>
        <a:lstStyle/>
        <a:p>
          <a:pPr>
            <a:defRPr sz="1000" b="0" u="none" strike="noStrike">
              <a:solidFill>
                <a:srgbClr val="000000"/>
              </a:solidFill>
              <a:uFillTx/>
              <a:latin typeface="Calibri"/>
              <a:ea typeface="Calibri"/>
            </a:defRPr>
          </a:pPr>
          <a:endParaRPr lang="es-CO"/>
        </a:p>
      </c:txPr>
    </c:legend>
    <c:plotVisOnly val="1"/>
    <c:dispBlanksAs val="gap"/>
    <c:showDLblsOverMax val="1"/>
  </c:chart>
  <c:spPr>
    <a:solidFill>
      <a:srgbClr val="FFFFFF"/>
    </a:solidFill>
    <a:ln w="9360">
      <a:solidFill>
        <a:srgbClr val="D9D9D9"/>
      </a:solidFill>
      <a:round/>
    </a:ln>
  </c:sp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3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19050" cap="flat" cmpd="sng" algn="ctr">
        <a:solidFill>
          <a:schemeClr val="tx1">
            <a:lumMod val="15000"/>
            <a:lumOff val="85000"/>
          </a:schemeClr>
        </a:solidFill>
        <a:round/>
        <a:headEnd type="none" w="sm" len="sm"/>
        <a:tailEnd type="none" w="sm" len="sm"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bg1"/>
    </cs:fontRef>
    <cs:spPr>
      <a:solidFill>
        <a:schemeClr val="tx1">
          <a:lumMod val="50000"/>
          <a:lumOff val="50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gradFill flip="none" rotWithShape="1">
        <a:gsLst>
          <a:gs pos="0">
            <a:schemeClr val="phClr"/>
          </a:gs>
          <a:gs pos="75000">
            <a:schemeClr val="phClr">
              <a:lumMod val="60000"/>
              <a:lumOff val="40000"/>
            </a:schemeClr>
          </a:gs>
          <a:gs pos="51000">
            <a:schemeClr val="phClr">
              <a:alpha val="75000"/>
            </a:schemeClr>
          </a:gs>
          <a:gs pos="100000">
            <a:schemeClr val="phClr">
              <a:lumMod val="20000"/>
              <a:lumOff val="80000"/>
              <a:alpha val="15000"/>
            </a:schemeClr>
          </a:gs>
        </a:gsLst>
        <a:lin ang="10800000" scaled="1"/>
        <a:tileRect/>
      </a:gradFill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gradFill flip="none" rotWithShape="1">
        <a:gsLst>
          <a:gs pos="0">
            <a:schemeClr val="phClr"/>
          </a:gs>
          <a:gs pos="75000">
            <a:schemeClr val="phClr">
              <a:lumMod val="60000"/>
              <a:lumOff val="40000"/>
            </a:schemeClr>
          </a:gs>
          <a:gs pos="51000">
            <a:schemeClr val="phClr">
              <a:alpha val="75000"/>
            </a:schemeClr>
          </a:gs>
          <a:gs pos="100000">
            <a:schemeClr val="phClr">
              <a:lumMod val="20000"/>
              <a:lumOff val="80000"/>
              <a:alpha val="15000"/>
            </a:schemeClr>
          </a:gs>
        </a:gsLst>
        <a:lin ang="10800000" scaled="1"/>
        <a:tileRect/>
      </a:gradFill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dk1"/>
    </cs:fontRef>
    <cs:spPr>
      <a:gradFill>
        <a:gsLst>
          <a:gs pos="0">
            <a:schemeClr val="phClr"/>
          </a:gs>
          <a:gs pos="46000">
            <a:schemeClr val="phClr"/>
          </a:gs>
          <a:gs pos="100000">
            <a:schemeClr val="phClr">
              <a:lumMod val="20000"/>
              <a:lumOff val="80000"/>
              <a:alpha val="0"/>
            </a:schemeClr>
          </a:gs>
        </a:gsLst>
        <a:path path="circle">
          <a:fillToRect l="50000" t="-80000" r="50000" b="180000"/>
        </a:path>
      </a:gradFill>
      <a:ln w="9525" cap="flat" cmpd="sng" algn="ctr">
        <a:solidFill>
          <a:schemeClr val="phClr">
            <a:shade val="95000"/>
          </a:schemeClr>
        </a:solidFill>
        <a:round/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dropLine>
  <cs:errorBa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99000">
              <a:schemeClr val="tx1">
                <a:lumMod val="25000"/>
                <a:lumOff val="75000"/>
              </a:schemeClr>
            </a:gs>
            <a:gs pos="0">
              <a:schemeClr val="tx1">
                <a:lumMod val="15000"/>
                <a:lumOff val="85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tx1">
                <a:lumMod val="15000"/>
                <a:lumOff val="85000"/>
              </a:schemeClr>
            </a:gs>
            <a:gs pos="0">
              <a:schemeClr val="tx1">
                <a:lumMod val="5000"/>
                <a:lumOff val="95000"/>
              </a:schemeClr>
            </a:gs>
          </a:gsLst>
          <a:lin ang="5400000" scaled="0"/>
        </a:gra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  <a:headEnd type="none" w="sm" len="sm"/>
        <a:tailEnd type="none" w="sm" len="sm"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800" b="1" kern="1200" cap="all" spc="5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chart" Target="../charts/chart4.xml"/><Relationship Id="rId1" Type="http://schemas.openxmlformats.org/officeDocument/2006/relationships/chart" Target="../charts/chart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4</xdr:row>
      <xdr:rowOff>0</xdr:rowOff>
    </xdr:from>
    <xdr:to>
      <xdr:col>11</xdr:col>
      <xdr:colOff>526677</xdr:colOff>
      <xdr:row>17</xdr:row>
      <xdr:rowOff>43200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4</xdr:col>
      <xdr:colOff>0</xdr:colOff>
      <xdr:row>19</xdr:row>
      <xdr:rowOff>100853</xdr:rowOff>
    </xdr:from>
    <xdr:to>
      <xdr:col>11</xdr:col>
      <xdr:colOff>481853</xdr:colOff>
      <xdr:row>36</xdr:row>
      <xdr:rowOff>123264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9</xdr:row>
      <xdr:rowOff>190499</xdr:rowOff>
    </xdr:from>
    <xdr:to>
      <xdr:col>5</xdr:col>
      <xdr:colOff>2247899</xdr:colOff>
      <xdr:row>36</xdr:row>
      <xdr:rowOff>161925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6</xdr:col>
      <xdr:colOff>609600</xdr:colOff>
      <xdr:row>9</xdr:row>
      <xdr:rowOff>123824</xdr:rowOff>
    </xdr:from>
    <xdr:to>
      <xdr:col>15</xdr:col>
      <xdr:colOff>66675</xdr:colOff>
      <xdr:row>31</xdr:row>
      <xdr:rowOff>76199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ChatGPT">
  <a:themeElements>
    <a:clrScheme name="ChatGPT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>
      <a:fillStyleLst>
        <a:solidFill>
          <a:schemeClr val="phClr"/>
        </a:solidFill>
        <a:solidFill>
          <a:schemeClr val="dk1"/>
        </a:solidFill>
        <a:solidFill>
          <a:schemeClr val="accent1"/>
        </a:solidFill>
      </a:fillStyleLst>
      <a:lnStyleLst>
        <a:ln w="12700">
          <a:prstDash val="solid"/>
        </a:ln>
        <a:ln w="19050">
          <a:prstDash val="solid"/>
        </a:ln>
        <a:ln w="25400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comments" Target="../comments3.xml"/><Relationship Id="rId1" Type="http://schemas.openxmlformats.org/officeDocument/2006/relationships/vmlDrawing" Target="../drawings/vmlDrawing3.v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hyperlink" Target="https://normograma.dian.gov.co/dian/compilacion/docs/ley_2010_2019.htm" TargetMode="External"/><Relationship Id="rId2" Type="http://schemas.openxmlformats.org/officeDocument/2006/relationships/hyperlink" Target="https://relatoria.colombiacompra.gov.co/conceptos/c-505-de-2025/" TargetMode="External"/><Relationship Id="rId1" Type="http://schemas.openxmlformats.org/officeDocument/2006/relationships/hyperlink" Target="https://www.colombiacompra.gov.co/archivos/manual/guia-para-la-elaboracion-de-estudios-del-secto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17365D"/>
    <pageSetUpPr fitToPage="1"/>
  </sheetPr>
  <dimension ref="A1:H42"/>
  <sheetViews>
    <sheetView showGridLines="0" zoomScale="85" zoomScaleNormal="85" workbookViewId="0">
      <pane ySplit="4" topLeftCell="A13" activePane="bottomLeft" state="frozen"/>
      <selection pane="bottomLeft" sqref="A1:H1"/>
    </sheetView>
  </sheetViews>
  <sheetFormatPr baseColWidth="10" defaultColWidth="8.7109375" defaultRowHeight="15" customHeight="1" x14ac:dyDescent="0.25"/>
  <cols>
    <col min="1" max="1" width="38" customWidth="1"/>
    <col min="2" max="2" width="20" customWidth="1"/>
    <col min="3" max="3" width="56" customWidth="1"/>
    <col min="4" max="4" width="3" customWidth="1"/>
    <col min="5" max="8" width="18" customWidth="1"/>
  </cols>
  <sheetData>
    <row r="1" spans="1:8" ht="33.75" customHeight="1" x14ac:dyDescent="0.25">
      <c r="A1" s="53" t="s">
        <v>0</v>
      </c>
      <c r="B1" s="53"/>
      <c r="C1" s="53"/>
      <c r="D1" s="53"/>
      <c r="E1" s="53"/>
      <c r="F1" s="53"/>
      <c r="G1" s="53"/>
      <c r="H1" s="53"/>
    </row>
    <row r="3" spans="1:8" ht="25.5" customHeight="1" x14ac:dyDescent="0.25">
      <c r="A3" s="54" t="s">
        <v>1</v>
      </c>
      <c r="B3" s="54"/>
      <c r="C3" s="54"/>
      <c r="D3" s="54"/>
      <c r="E3" s="54"/>
      <c r="F3" s="54"/>
      <c r="G3" s="54"/>
      <c r="H3" s="54"/>
    </row>
    <row r="5" spans="1:8" x14ac:dyDescent="0.25">
      <c r="A5" s="3" t="s">
        <v>2</v>
      </c>
      <c r="B5" s="3" t="s">
        <v>3</v>
      </c>
      <c r="C5" s="3" t="s">
        <v>4</v>
      </c>
    </row>
    <row r="6" spans="1:8" x14ac:dyDescent="0.25">
      <c r="A6" s="4" t="s">
        <v>5</v>
      </c>
      <c r="B6" s="5">
        <v>155000000</v>
      </c>
      <c r="C6" s="4" t="s">
        <v>6</v>
      </c>
    </row>
    <row r="7" spans="1:8" x14ac:dyDescent="0.25">
      <c r="A7" s="4" t="s">
        <v>7</v>
      </c>
      <c r="B7" s="6">
        <v>38</v>
      </c>
      <c r="C7" s="4" t="s">
        <v>8</v>
      </c>
    </row>
    <row r="8" spans="1:8" x14ac:dyDescent="0.25">
      <c r="A8" s="4" t="s">
        <v>9</v>
      </c>
      <c r="B8" s="6">
        <v>3</v>
      </c>
      <c r="C8" s="4" t="s">
        <v>10</v>
      </c>
    </row>
    <row r="9" spans="1:8" ht="30" x14ac:dyDescent="0.25">
      <c r="A9" s="4" t="s">
        <v>11</v>
      </c>
      <c r="B9" s="6">
        <v>314</v>
      </c>
      <c r="C9" s="4" t="s">
        <v>12</v>
      </c>
    </row>
    <row r="10" spans="1:8" x14ac:dyDescent="0.25">
      <c r="A10" s="4" t="s">
        <v>13</v>
      </c>
      <c r="B10" s="6">
        <v>2</v>
      </c>
      <c r="C10" s="4" t="s">
        <v>12</v>
      </c>
    </row>
    <row r="11" spans="1:8" x14ac:dyDescent="0.25">
      <c r="A11" s="4" t="s">
        <v>14</v>
      </c>
      <c r="B11" s="6">
        <v>1</v>
      </c>
      <c r="C11" s="4" t="s">
        <v>15</v>
      </c>
    </row>
    <row r="14" spans="1:8" x14ac:dyDescent="0.25">
      <c r="A14" s="3" t="s">
        <v>16</v>
      </c>
      <c r="B14" s="3" t="s">
        <v>17</v>
      </c>
      <c r="C14" s="3" t="s">
        <v>18</v>
      </c>
    </row>
    <row r="15" spans="1:8" x14ac:dyDescent="0.25">
      <c r="A15" s="7" t="s">
        <v>19</v>
      </c>
      <c r="B15" s="8">
        <f>Matriz_Mercado!G42</f>
        <v>2496600</v>
      </c>
      <c r="C15" s="9">
        <f>IFERROR((B15-$B$19)/$B$19,0)</f>
        <v>3.050315763404466E-2</v>
      </c>
    </row>
    <row r="16" spans="1:8" x14ac:dyDescent="0.25">
      <c r="A16" s="7" t="s">
        <v>20</v>
      </c>
      <c r="B16" s="8">
        <f>Matriz_Mercado!H42</f>
        <v>2750000</v>
      </c>
      <c r="C16" s="9">
        <f>IFERROR((B16-$B$19)/$B$19,0)</f>
        <v>0.13509720559706112</v>
      </c>
    </row>
    <row r="17" spans="1:3" x14ac:dyDescent="0.25">
      <c r="A17" s="7" t="s">
        <v>15</v>
      </c>
      <c r="B17" s="8">
        <f>Matriz_Mercado!I42</f>
        <v>2021500</v>
      </c>
      <c r="C17" s="9">
        <f>IFERROR((B17-$B$19)/$B$19,0)</f>
        <v>-0.1656003632311058</v>
      </c>
    </row>
    <row r="19" spans="1:3" x14ac:dyDescent="0.25">
      <c r="A19" s="10" t="s">
        <v>21</v>
      </c>
      <c r="B19" s="11">
        <f>AVERAGE(B15:B17)</f>
        <v>2422700</v>
      </c>
    </row>
    <row r="20" spans="1:3" x14ac:dyDescent="0.25">
      <c r="A20" s="10" t="s">
        <v>22</v>
      </c>
      <c r="B20" s="11">
        <f>MEDIAN(B15:B17)</f>
        <v>2496600</v>
      </c>
    </row>
    <row r="21" spans="1:3" x14ac:dyDescent="0.25">
      <c r="A21" s="10" t="s">
        <v>23</v>
      </c>
      <c r="B21" s="11">
        <f ca="1">Precios_Referencia!Q42</f>
        <v>2259333</v>
      </c>
    </row>
    <row r="22" spans="1:3" x14ac:dyDescent="0.25">
      <c r="A22" s="10" t="s">
        <v>24</v>
      </c>
      <c r="B22" s="12">
        <f ca="1">IFERROR((B21-B19)/B19,0)</f>
        <v>-6.7431790977009118E-2</v>
      </c>
    </row>
    <row r="25" spans="1:3" x14ac:dyDescent="0.25">
      <c r="A25" s="3" t="s">
        <v>25</v>
      </c>
      <c r="B25" s="3" t="s">
        <v>26</v>
      </c>
      <c r="C25" s="3" t="s">
        <v>27</v>
      </c>
    </row>
    <row r="26" spans="1:3" x14ac:dyDescent="0.25">
      <c r="A26" s="13" t="s">
        <v>28</v>
      </c>
      <c r="B26" s="13">
        <f ca="1">COUNTIF(Analisis_Estadistico!$V$4:$V$41,A26)</f>
        <v>3</v>
      </c>
      <c r="C26" s="14">
        <f ca="1">B26/SUM($B$26:$B$30)</f>
        <v>7.8947368421052627E-2</v>
      </c>
    </row>
    <row r="27" spans="1:3" x14ac:dyDescent="0.25">
      <c r="A27" s="13" t="s">
        <v>29</v>
      </c>
      <c r="B27" s="13">
        <f ca="1">COUNTIF(Analisis_Estadistico!$V$4:$V$41,A27)</f>
        <v>7</v>
      </c>
      <c r="C27" s="14">
        <f ca="1">B27/SUM($B$26:$B$30)</f>
        <v>0.18421052631578946</v>
      </c>
    </row>
    <row r="28" spans="1:3" x14ac:dyDescent="0.25">
      <c r="A28" s="13" t="s">
        <v>30</v>
      </c>
      <c r="B28" s="13">
        <f ca="1">COUNTIF(Analisis_Estadistico!$V$4:$V$41,A28)</f>
        <v>7</v>
      </c>
      <c r="C28" s="14">
        <f ca="1">B28/SUM($B$26:$B$30)</f>
        <v>0.18421052631578946</v>
      </c>
    </row>
    <row r="29" spans="1:3" x14ac:dyDescent="0.25">
      <c r="A29" s="13" t="s">
        <v>31</v>
      </c>
      <c r="B29" s="13">
        <f ca="1">COUNTIF(Analisis_Estadistico!$V$4:$V$41,A29)</f>
        <v>8</v>
      </c>
      <c r="C29" s="14">
        <f ca="1">B29/SUM($B$26:$B$30)</f>
        <v>0.21052631578947367</v>
      </c>
    </row>
    <row r="30" spans="1:3" x14ac:dyDescent="0.25">
      <c r="A30" s="13" t="s">
        <v>32</v>
      </c>
      <c r="B30" s="13">
        <f ca="1">COUNTIF(Analisis_Estadistico!$V$4:$V$41,A30)</f>
        <v>13</v>
      </c>
      <c r="C30" s="14">
        <f ca="1">B30/SUM($B$26:$B$30)</f>
        <v>0.34210526315789475</v>
      </c>
    </row>
    <row r="33" spans="1:8" x14ac:dyDescent="0.25">
      <c r="A33" s="3" t="s">
        <v>33</v>
      </c>
      <c r="B33" s="3" t="s">
        <v>26</v>
      </c>
      <c r="C33" s="3" t="s">
        <v>27</v>
      </c>
    </row>
    <row r="34" spans="1:8" x14ac:dyDescent="0.25">
      <c r="A34" s="13" t="s">
        <v>34</v>
      </c>
      <c r="B34" s="13">
        <f ca="1">COUNTIF(Analisis_Estadistico!$W$4:$W$41,"PROMEDIO*")</f>
        <v>10</v>
      </c>
      <c r="C34" s="14">
        <f ca="1">B34/38</f>
        <v>0.26315789473684209</v>
      </c>
    </row>
    <row r="35" spans="1:8" x14ac:dyDescent="0.25">
      <c r="A35" s="13" t="s">
        <v>35</v>
      </c>
      <c r="B35" s="13">
        <f ca="1">COUNTIF(Analisis_Estadistico!$W$4:$W$41,"MEDIANA*")</f>
        <v>28</v>
      </c>
      <c r="C35" s="14">
        <f ca="1">B35/38</f>
        <v>0.73684210526315785</v>
      </c>
    </row>
    <row r="38" spans="1:8" x14ac:dyDescent="0.25">
      <c r="A38" s="55" t="str">
        <f ca="1">"El análisis individual de los 38 servicios identifica "&amp;TEXT(B35,"0")&amp;" ítems con método de mediana y "&amp;TEXT(B34,"0")&amp;" ítems con promedio aritmético. La canasta unitaria de referencia asciende a "&amp;TEXT(B21,"$ #,##0")&amp;". Esta suma es un instrumento comparativo y no corresponde al presupuesto oficial, que se mantiene como techo máximo de "&amp;TEXT(B6,"$ #,##0")&amp;" para ejecución por demanda y monto agotable."</f>
        <v>El análisis individual de los 38 servicios identifica 28 ítems con método de mediana y 10 ítems con promedio aritmético. La canasta unitaria de referencia asciende a $ 2259333,0. Esta suma es un instrumento comparativo y no corresponde al presupuesto oficial, que se mantiene como techo máximo de $ 155000000,0 para ejecución por demanda y monto agotable.</v>
      </c>
      <c r="B38" s="55"/>
      <c r="C38" s="55"/>
      <c r="D38" s="55"/>
      <c r="E38" s="55"/>
      <c r="F38" s="55"/>
      <c r="G38" s="55"/>
      <c r="H38" s="55"/>
    </row>
    <row r="39" spans="1:8" x14ac:dyDescent="0.25">
      <c r="A39" s="55"/>
      <c r="B39" s="55"/>
      <c r="C39" s="55"/>
      <c r="D39" s="55"/>
      <c r="E39" s="55"/>
      <c r="F39" s="55"/>
      <c r="G39" s="55"/>
      <c r="H39" s="55"/>
    </row>
    <row r="40" spans="1:8" x14ac:dyDescent="0.25">
      <c r="A40" s="55"/>
      <c r="B40" s="55"/>
      <c r="C40" s="55"/>
      <c r="D40" s="55"/>
      <c r="E40" s="55"/>
      <c r="F40" s="55"/>
      <c r="G40" s="55"/>
      <c r="H40" s="55"/>
    </row>
    <row r="41" spans="1:8" x14ac:dyDescent="0.25">
      <c r="A41" s="55"/>
      <c r="B41" s="55"/>
      <c r="C41" s="55"/>
      <c r="D41" s="55"/>
      <c r="E41" s="55"/>
      <c r="F41" s="55"/>
      <c r="G41" s="55"/>
      <c r="H41" s="55"/>
    </row>
    <row r="42" spans="1:8" x14ac:dyDescent="0.25">
      <c r="A42" s="55"/>
      <c r="B42" s="55"/>
      <c r="C42" s="55"/>
      <c r="D42" s="55"/>
      <c r="E42" s="55"/>
      <c r="F42" s="55"/>
      <c r="G42" s="55"/>
      <c r="H42" s="55"/>
    </row>
  </sheetData>
  <mergeCells count="3">
    <mergeCell ref="A1:H1"/>
    <mergeCell ref="A3:H3"/>
    <mergeCell ref="A38:H42"/>
  </mergeCells>
  <pageMargins left="0.75" right="0.75" top="1" bottom="1" header="0.511811023622047" footer="0.511811023622047"/>
  <pageSetup orientation="landscape" horizontalDpi="300" verticalDpi="300"/>
  <drawing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J8"/>
  <sheetViews>
    <sheetView showGridLines="0" tabSelected="1" zoomScale="85" zoomScaleNormal="85" workbookViewId="0">
      <pane ySplit="2" topLeftCell="A3" activePane="bottomLeft" state="frozen"/>
      <selection pane="bottomLeft" sqref="A1:J1"/>
    </sheetView>
  </sheetViews>
  <sheetFormatPr baseColWidth="10" defaultColWidth="8.7109375" defaultRowHeight="15" customHeight="1" x14ac:dyDescent="0.25"/>
  <cols>
    <col min="1" max="1" width="28" customWidth="1"/>
    <col min="2" max="2" width="18" customWidth="1"/>
    <col min="3" max="4" width="16" customWidth="1"/>
    <col min="5" max="5" width="3" customWidth="1"/>
    <col min="6" max="6" width="34" customWidth="1"/>
    <col min="7" max="7" width="18" customWidth="1"/>
    <col min="8" max="8" width="3" customWidth="1"/>
    <col min="9" max="9" width="16" customWidth="1"/>
    <col min="10" max="10" width="12" customWidth="1"/>
  </cols>
  <sheetData>
    <row r="1" spans="1:10" ht="30" customHeight="1" x14ac:dyDescent="0.25">
      <c r="A1" s="53" t="s">
        <v>236</v>
      </c>
      <c r="B1" s="53"/>
      <c r="C1" s="53"/>
      <c r="D1" s="53"/>
      <c r="E1" s="53"/>
      <c r="F1" s="53"/>
      <c r="G1" s="53"/>
      <c r="H1" s="53"/>
      <c r="I1" s="53"/>
      <c r="J1" s="53"/>
    </row>
    <row r="3" spans="1:10" x14ac:dyDescent="0.25">
      <c r="A3" s="56" t="s">
        <v>36</v>
      </c>
      <c r="B3" s="56"/>
      <c r="C3" s="56"/>
      <c r="D3" s="56"/>
      <c r="F3" s="15" t="s">
        <v>37</v>
      </c>
      <c r="G3" s="15" t="s">
        <v>17</v>
      </c>
      <c r="I3" s="15" t="s">
        <v>38</v>
      </c>
      <c r="J3" s="15" t="s">
        <v>39</v>
      </c>
    </row>
    <row r="4" spans="1:10" x14ac:dyDescent="0.25">
      <c r="A4" s="16" t="s">
        <v>9</v>
      </c>
      <c r="B4" s="17">
        <v>3</v>
      </c>
      <c r="F4" t="s">
        <v>19</v>
      </c>
      <c r="G4" s="18">
        <v>2496600</v>
      </c>
      <c r="I4" t="s">
        <v>28</v>
      </c>
      <c r="J4">
        <v>3</v>
      </c>
    </row>
    <row r="5" spans="1:10" x14ac:dyDescent="0.25">
      <c r="A5" s="16" t="s">
        <v>7</v>
      </c>
      <c r="B5" s="17">
        <v>38</v>
      </c>
      <c r="F5" t="s">
        <v>20</v>
      </c>
      <c r="G5" s="18">
        <v>2750000</v>
      </c>
      <c r="I5" t="s">
        <v>29</v>
      </c>
      <c r="J5">
        <v>7</v>
      </c>
    </row>
    <row r="6" spans="1:10" x14ac:dyDescent="0.25">
      <c r="A6" s="16" t="s">
        <v>21</v>
      </c>
      <c r="B6" s="19">
        <v>2422700</v>
      </c>
      <c r="F6" t="s">
        <v>15</v>
      </c>
      <c r="G6" s="18">
        <v>2021500</v>
      </c>
      <c r="I6" t="s">
        <v>30</v>
      </c>
      <c r="J6">
        <v>7</v>
      </c>
    </row>
    <row r="7" spans="1:10" x14ac:dyDescent="0.25">
      <c r="A7" s="16" t="s">
        <v>23</v>
      </c>
      <c r="B7" s="19">
        <v>2259333</v>
      </c>
      <c r="F7" t="s">
        <v>40</v>
      </c>
      <c r="G7" s="18">
        <v>2259333</v>
      </c>
      <c r="I7" t="s">
        <v>31</v>
      </c>
      <c r="J7">
        <v>8</v>
      </c>
    </row>
    <row r="8" spans="1:10" x14ac:dyDescent="0.25">
      <c r="A8" s="16" t="s">
        <v>5</v>
      </c>
      <c r="B8" s="19">
        <v>155000000</v>
      </c>
      <c r="I8" t="s">
        <v>32</v>
      </c>
      <c r="J8">
        <v>13</v>
      </c>
    </row>
  </sheetData>
  <mergeCells count="2">
    <mergeCell ref="A1:J1"/>
    <mergeCell ref="A3:D3"/>
  </mergeCells>
  <pageMargins left="0.75" right="0.75" top="1" bottom="1" header="0.511811023622047" footer="0.511811023622047"/>
  <pageSetup orientation="landscape" horizontalDpi="300" verticalDpi="300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8064A2"/>
    <pageSetUpPr fitToPage="1"/>
  </sheetPr>
  <dimension ref="A1:AD80"/>
  <sheetViews>
    <sheetView showGridLines="0" zoomScale="85" zoomScaleNormal="85" workbookViewId="0">
      <pane ySplit="3" topLeftCell="A10" activePane="bottomLeft" state="frozen"/>
      <selection pane="bottomLeft" activeCell="B6" sqref="B6"/>
    </sheetView>
  </sheetViews>
  <sheetFormatPr baseColWidth="10" defaultColWidth="8.7109375" defaultRowHeight="15" customHeight="1" x14ac:dyDescent="0.2"/>
  <cols>
    <col min="1" max="2" width="24" style="20" customWidth="1"/>
    <col min="3" max="3" width="42" style="20" customWidth="1"/>
    <col min="4" max="4" width="58" style="20" customWidth="1"/>
    <col min="5" max="16384" width="8.7109375" style="21"/>
  </cols>
  <sheetData>
    <row r="1" spans="1:30" ht="39.75" customHeight="1" x14ac:dyDescent="0.2">
      <c r="A1" s="57" t="s">
        <v>41</v>
      </c>
      <c r="B1" s="57"/>
      <c r="C1" s="57"/>
      <c r="D1" s="57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  <c r="P1" s="22"/>
      <c r="Q1" s="22"/>
      <c r="R1" s="22"/>
      <c r="S1" s="22"/>
      <c r="T1" s="22"/>
      <c r="U1" s="22"/>
      <c r="V1" s="22"/>
      <c r="W1" s="22"/>
      <c r="X1" s="22"/>
      <c r="Y1" s="22"/>
      <c r="Z1" s="22"/>
      <c r="AA1" s="22"/>
      <c r="AB1" s="22"/>
      <c r="AC1" s="22"/>
      <c r="AD1" s="22"/>
    </row>
    <row r="2" spans="1:30" x14ac:dyDescent="0.2">
      <c r="E2" s="22"/>
      <c r="F2" s="22"/>
      <c r="G2" s="22"/>
      <c r="H2" s="22"/>
      <c r="I2" s="22"/>
      <c r="J2" s="22"/>
      <c r="K2" s="22"/>
      <c r="L2" s="22"/>
      <c r="M2" s="22"/>
      <c r="N2" s="22"/>
      <c r="O2" s="22"/>
      <c r="P2" s="22"/>
      <c r="Q2" s="22"/>
      <c r="R2" s="22"/>
      <c r="S2" s="22"/>
      <c r="T2" s="22"/>
      <c r="U2" s="22"/>
      <c r="V2" s="22"/>
      <c r="W2" s="22"/>
      <c r="X2" s="22"/>
      <c r="Y2" s="22"/>
      <c r="Z2" s="22"/>
      <c r="AA2" s="22"/>
      <c r="AB2" s="22"/>
      <c r="AC2" s="22"/>
      <c r="AD2" s="22"/>
    </row>
    <row r="3" spans="1:30" ht="36.75" customHeight="1" x14ac:dyDescent="0.2">
      <c r="A3" s="23" t="s">
        <v>42</v>
      </c>
      <c r="B3" s="23" t="s">
        <v>43</v>
      </c>
      <c r="C3" s="23" t="s">
        <v>44</v>
      </c>
      <c r="D3" s="23" t="s">
        <v>45</v>
      </c>
      <c r="E3" s="22"/>
      <c r="F3" s="22"/>
      <c r="G3" s="22"/>
      <c r="H3" s="22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</row>
    <row r="4" spans="1:30" ht="30" customHeight="1" x14ac:dyDescent="0.2">
      <c r="A4" s="24" t="s">
        <v>46</v>
      </c>
      <c r="B4" s="25">
        <v>0.15</v>
      </c>
      <c r="C4" s="24" t="s">
        <v>47</v>
      </c>
      <c r="D4" s="24" t="s">
        <v>48</v>
      </c>
      <c r="E4" s="22"/>
      <c r="F4" s="22"/>
      <c r="G4" s="22"/>
      <c r="H4" s="22"/>
      <c r="I4" s="22"/>
      <c r="J4" s="22"/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</row>
    <row r="5" spans="1:30" ht="30" x14ac:dyDescent="0.2">
      <c r="A5" s="24" t="s">
        <v>49</v>
      </c>
      <c r="B5" s="25">
        <v>0.3</v>
      </c>
      <c r="C5" s="24" t="s">
        <v>47</v>
      </c>
      <c r="D5" s="24" t="s">
        <v>50</v>
      </c>
      <c r="E5" s="22"/>
      <c r="F5" s="22"/>
      <c r="G5" s="22"/>
      <c r="H5" s="22"/>
      <c r="I5" s="22"/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</row>
    <row r="6" spans="1:30" ht="30" x14ac:dyDescent="0.2">
      <c r="A6" s="24" t="s">
        <v>51</v>
      </c>
      <c r="B6" s="25">
        <v>0.5</v>
      </c>
      <c r="C6" s="24" t="s">
        <v>47</v>
      </c>
      <c r="D6" s="24" t="s">
        <v>52</v>
      </c>
      <c r="E6" s="22"/>
      <c r="F6" s="22"/>
      <c r="G6" s="22"/>
      <c r="H6" s="22"/>
      <c r="I6" s="22"/>
      <c r="J6" s="22"/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</row>
    <row r="7" spans="1:30" ht="30" x14ac:dyDescent="0.2">
      <c r="A7" s="24" t="s">
        <v>53</v>
      </c>
      <c r="B7" s="25">
        <v>0.8</v>
      </c>
      <c r="C7" s="24" t="s">
        <v>47</v>
      </c>
      <c r="D7" s="24" t="s">
        <v>54</v>
      </c>
      <c r="E7" s="22"/>
      <c r="F7" s="22"/>
      <c r="G7" s="22"/>
      <c r="H7" s="22"/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</row>
    <row r="8" spans="1:30" ht="30" x14ac:dyDescent="0.2">
      <c r="A8" s="24" t="s">
        <v>55</v>
      </c>
      <c r="B8" s="26">
        <v>1.25</v>
      </c>
      <c r="C8" s="24" t="s">
        <v>56</v>
      </c>
      <c r="D8" s="24" t="s">
        <v>57</v>
      </c>
      <c r="E8" s="22"/>
      <c r="F8" s="22"/>
      <c r="G8" s="22"/>
      <c r="H8" s="22"/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</row>
    <row r="9" spans="1:30" x14ac:dyDescent="0.2">
      <c r="A9" s="24" t="s">
        <v>58</v>
      </c>
      <c r="B9" s="26">
        <v>1.5</v>
      </c>
      <c r="C9" s="24" t="s">
        <v>56</v>
      </c>
      <c r="D9" s="24" t="s">
        <v>59</v>
      </c>
      <c r="E9" s="22"/>
      <c r="F9" s="22"/>
      <c r="G9" s="22"/>
      <c r="H9" s="22"/>
      <c r="I9" s="22"/>
      <c r="J9" s="22"/>
      <c r="K9" s="22"/>
      <c r="L9" s="22"/>
      <c r="M9" s="22"/>
      <c r="N9" s="22"/>
      <c r="O9" s="22"/>
      <c r="P9" s="22"/>
      <c r="Q9" s="22"/>
      <c r="R9" s="22"/>
      <c r="S9" s="22"/>
      <c r="T9" s="22"/>
      <c r="U9" s="22"/>
      <c r="V9" s="22"/>
      <c r="W9" s="22"/>
      <c r="X9" s="22"/>
      <c r="Y9" s="22"/>
      <c r="Z9" s="22"/>
      <c r="AA9" s="22"/>
      <c r="AB9" s="22"/>
      <c r="AC9" s="22"/>
      <c r="AD9" s="22"/>
    </row>
    <row r="10" spans="1:30" ht="30" x14ac:dyDescent="0.2">
      <c r="A10" s="24" t="s">
        <v>60</v>
      </c>
      <c r="B10" s="26">
        <v>2</v>
      </c>
      <c r="C10" s="24" t="s">
        <v>56</v>
      </c>
      <c r="D10" s="24" t="s">
        <v>61</v>
      </c>
      <c r="E10" s="22"/>
      <c r="F10" s="22"/>
      <c r="G10" s="22"/>
      <c r="H10" s="22"/>
      <c r="I10" s="22"/>
      <c r="J10" s="22"/>
      <c r="K10" s="22"/>
      <c r="L10" s="22"/>
      <c r="M10" s="22"/>
      <c r="N10" s="22"/>
      <c r="O10" s="22"/>
      <c r="P10" s="22"/>
      <c r="Q10" s="22"/>
      <c r="R10" s="22"/>
      <c r="S10" s="22"/>
      <c r="T10" s="22"/>
      <c r="U10" s="22"/>
      <c r="V10" s="22"/>
      <c r="W10" s="22"/>
      <c r="X10" s="22"/>
      <c r="Y10" s="22"/>
      <c r="Z10" s="22"/>
      <c r="AA10" s="22"/>
      <c r="AB10" s="22"/>
      <c r="AC10" s="22"/>
      <c r="AD10" s="22"/>
    </row>
    <row r="11" spans="1:30" ht="30" x14ac:dyDescent="0.2">
      <c r="A11" s="24" t="s">
        <v>62</v>
      </c>
      <c r="B11" s="26">
        <v>3</v>
      </c>
      <c r="C11" s="24" t="s">
        <v>56</v>
      </c>
      <c r="D11" s="24" t="s">
        <v>63</v>
      </c>
      <c r="E11" s="22"/>
      <c r="F11" s="22"/>
      <c r="G11" s="22"/>
      <c r="H11" s="22"/>
      <c r="I11" s="22"/>
      <c r="J11" s="22"/>
      <c r="K11" s="22"/>
      <c r="L11" s="22"/>
      <c r="M11" s="22"/>
      <c r="N11" s="22"/>
      <c r="O11" s="22"/>
      <c r="P11" s="22"/>
      <c r="Q11" s="22"/>
      <c r="R11" s="22"/>
      <c r="S11" s="22"/>
      <c r="T11" s="22"/>
      <c r="U11" s="22"/>
      <c r="V11" s="22"/>
      <c r="W11" s="22"/>
      <c r="X11" s="22"/>
      <c r="Y11" s="22"/>
      <c r="Z11" s="22"/>
      <c r="AA11" s="22"/>
      <c r="AB11" s="22"/>
      <c r="AC11" s="22"/>
      <c r="AD11" s="22"/>
    </row>
    <row r="12" spans="1:30" ht="30" x14ac:dyDescent="0.2">
      <c r="A12" s="24" t="s">
        <v>64</v>
      </c>
      <c r="B12" s="25">
        <v>0.5</v>
      </c>
      <c r="C12" s="24" t="s">
        <v>65</v>
      </c>
      <c r="D12" s="24" t="s">
        <v>66</v>
      </c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2"/>
      <c r="AA12" s="22"/>
      <c r="AB12" s="22"/>
      <c r="AC12" s="22"/>
      <c r="AD12" s="22"/>
    </row>
    <row r="13" spans="1:30" ht="30" x14ac:dyDescent="0.2">
      <c r="A13" s="24" t="s">
        <v>67</v>
      </c>
      <c r="B13" s="25">
        <v>0.3</v>
      </c>
      <c r="C13" s="24" t="s">
        <v>68</v>
      </c>
      <c r="D13" s="24" t="s">
        <v>69</v>
      </c>
      <c r="E13" s="22"/>
      <c r="F13" s="22"/>
      <c r="G13" s="22"/>
      <c r="H13" s="22"/>
      <c r="I13" s="22"/>
      <c r="J13" s="22"/>
      <c r="K13" s="22"/>
      <c r="L13" s="22"/>
      <c r="M13" s="22"/>
      <c r="N13" s="22"/>
      <c r="O13" s="22"/>
      <c r="P13" s="22"/>
      <c r="Q13" s="22"/>
      <c r="R13" s="22"/>
      <c r="S13" s="22"/>
      <c r="T13" s="22"/>
      <c r="U13" s="22"/>
      <c r="V13" s="22"/>
      <c r="W13" s="22"/>
      <c r="X13" s="22"/>
      <c r="Y13" s="22"/>
      <c r="Z13" s="22"/>
      <c r="AA13" s="22"/>
      <c r="AB13" s="22"/>
      <c r="AC13" s="22"/>
      <c r="AD13" s="22"/>
    </row>
    <row r="14" spans="1:30" ht="30" customHeight="1" x14ac:dyDescent="0.2">
      <c r="A14" s="24" t="s">
        <v>70</v>
      </c>
      <c r="B14" s="27">
        <v>3</v>
      </c>
      <c r="C14" s="24" t="s">
        <v>71</v>
      </c>
      <c r="D14" s="24" t="s">
        <v>72</v>
      </c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22"/>
      <c r="T14" s="22"/>
      <c r="U14" s="22"/>
      <c r="V14" s="22"/>
      <c r="W14" s="22"/>
      <c r="X14" s="22"/>
      <c r="Y14" s="22"/>
      <c r="Z14" s="22"/>
      <c r="AA14" s="22"/>
      <c r="AB14" s="22"/>
      <c r="AC14" s="22"/>
      <c r="AD14" s="22"/>
    </row>
    <row r="15" spans="1:30" x14ac:dyDescent="0.2">
      <c r="E15" s="22"/>
      <c r="F15" s="22"/>
      <c r="G15" s="22"/>
      <c r="H15" s="22"/>
      <c r="I15" s="22"/>
      <c r="J15" s="22"/>
      <c r="K15" s="22"/>
      <c r="L15" s="22"/>
      <c r="M15" s="22"/>
      <c r="N15" s="22"/>
      <c r="O15" s="22"/>
      <c r="P15" s="22"/>
      <c r="Q15" s="22"/>
      <c r="R15" s="22"/>
      <c r="S15" s="22"/>
      <c r="T15" s="22"/>
      <c r="U15" s="22"/>
      <c r="V15" s="22"/>
      <c r="W15" s="22"/>
      <c r="X15" s="22"/>
      <c r="Y15" s="22"/>
      <c r="Z15" s="22"/>
      <c r="AA15" s="22"/>
      <c r="AB15" s="22"/>
      <c r="AC15" s="22"/>
      <c r="AD15" s="22"/>
    </row>
    <row r="16" spans="1:30" ht="36.75" customHeight="1" x14ac:dyDescent="0.2">
      <c r="A16" s="23" t="s">
        <v>25</v>
      </c>
      <c r="B16" s="23" t="s">
        <v>33</v>
      </c>
      <c r="C16" s="23" t="s">
        <v>73</v>
      </c>
      <c r="D16" s="23" t="s">
        <v>74</v>
      </c>
      <c r="E16" s="22"/>
      <c r="F16" s="22"/>
      <c r="G16" s="22"/>
      <c r="H16" s="22"/>
      <c r="I16" s="22"/>
      <c r="J16" s="22"/>
      <c r="K16" s="22"/>
      <c r="L16" s="22"/>
      <c r="M16" s="22"/>
      <c r="N16" s="22"/>
      <c r="O16" s="22"/>
      <c r="P16" s="22"/>
      <c r="Q16" s="22"/>
      <c r="R16" s="22"/>
      <c r="S16" s="22"/>
      <c r="T16" s="22"/>
      <c r="U16" s="22"/>
      <c r="V16" s="22"/>
      <c r="W16" s="22"/>
      <c r="X16" s="22"/>
      <c r="Y16" s="22"/>
      <c r="Z16" s="22"/>
      <c r="AA16" s="22"/>
      <c r="AB16" s="22"/>
      <c r="AC16" s="22"/>
      <c r="AD16" s="22"/>
    </row>
    <row r="17" spans="1:30" ht="30" customHeight="1" x14ac:dyDescent="0.2">
      <c r="A17" s="24" t="s">
        <v>28</v>
      </c>
      <c r="B17" s="24" t="s">
        <v>75</v>
      </c>
      <c r="C17" s="24" t="s">
        <v>76</v>
      </c>
      <c r="D17" s="24" t="s">
        <v>77</v>
      </c>
      <c r="E17" s="22"/>
      <c r="F17" s="22"/>
      <c r="G17" s="22"/>
      <c r="H17" s="22"/>
      <c r="I17" s="22"/>
      <c r="J17" s="22"/>
      <c r="K17" s="22"/>
      <c r="L17" s="22"/>
      <c r="M17" s="22"/>
      <c r="N17" s="22"/>
      <c r="O17" s="22"/>
      <c r="P17" s="22"/>
      <c r="Q17" s="22"/>
      <c r="R17" s="22"/>
      <c r="S17" s="22"/>
      <c r="T17" s="22"/>
      <c r="U17" s="22"/>
      <c r="V17" s="22"/>
      <c r="W17" s="22"/>
      <c r="X17" s="22"/>
      <c r="Y17" s="22"/>
      <c r="Z17" s="22"/>
      <c r="AA17" s="22"/>
      <c r="AB17" s="22"/>
      <c r="AC17" s="22"/>
      <c r="AD17" s="22"/>
    </row>
    <row r="18" spans="1:30" ht="30" customHeight="1" x14ac:dyDescent="0.2">
      <c r="A18" s="24" t="s">
        <v>29</v>
      </c>
      <c r="B18" s="24" t="s">
        <v>78</v>
      </c>
      <c r="C18" s="24" t="s">
        <v>79</v>
      </c>
      <c r="D18" s="24" t="s">
        <v>80</v>
      </c>
      <c r="E18" s="22"/>
      <c r="F18" s="22"/>
      <c r="G18" s="22"/>
      <c r="H18" s="22"/>
      <c r="I18" s="22"/>
      <c r="J18" s="22"/>
      <c r="K18" s="22"/>
      <c r="L18" s="22"/>
      <c r="M18" s="22"/>
      <c r="N18" s="22"/>
      <c r="O18" s="22"/>
      <c r="P18" s="22"/>
      <c r="Q18" s="22"/>
      <c r="R18" s="22"/>
      <c r="S18" s="22"/>
      <c r="T18" s="22"/>
      <c r="U18" s="22"/>
      <c r="V18" s="22"/>
      <c r="W18" s="22"/>
      <c r="X18" s="22"/>
      <c r="Y18" s="22"/>
      <c r="Z18" s="22"/>
      <c r="AA18" s="22"/>
      <c r="AB18" s="22"/>
      <c r="AC18" s="22"/>
      <c r="AD18" s="22"/>
    </row>
    <row r="19" spans="1:30" ht="30" customHeight="1" x14ac:dyDescent="0.2">
      <c r="A19" s="24" t="s">
        <v>30</v>
      </c>
      <c r="B19" s="24" t="s">
        <v>81</v>
      </c>
      <c r="C19" s="24" t="s">
        <v>82</v>
      </c>
      <c r="D19" s="24" t="s">
        <v>83</v>
      </c>
      <c r="E19" s="22"/>
      <c r="F19" s="22"/>
      <c r="G19" s="22"/>
      <c r="H19" s="22"/>
      <c r="I19" s="22"/>
      <c r="J19" s="22"/>
      <c r="K19" s="22"/>
      <c r="L19" s="22"/>
      <c r="M19" s="22"/>
      <c r="N19" s="22"/>
      <c r="O19" s="22"/>
      <c r="P19" s="22"/>
      <c r="Q19" s="22"/>
      <c r="R19" s="22"/>
      <c r="S19" s="22"/>
      <c r="T19" s="22"/>
      <c r="U19" s="22"/>
      <c r="V19" s="22"/>
      <c r="W19" s="22"/>
      <c r="X19" s="22"/>
      <c r="Y19" s="22"/>
      <c r="Z19" s="22"/>
      <c r="AA19" s="22"/>
      <c r="AB19" s="22"/>
      <c r="AC19" s="22"/>
      <c r="AD19" s="22"/>
    </row>
    <row r="20" spans="1:30" ht="45" customHeight="1" x14ac:dyDescent="0.2">
      <c r="A20" s="24" t="s">
        <v>31</v>
      </c>
      <c r="B20" s="24" t="s">
        <v>84</v>
      </c>
      <c r="C20" s="24" t="s">
        <v>85</v>
      </c>
      <c r="D20" s="24" t="s">
        <v>86</v>
      </c>
      <c r="E20" s="22"/>
      <c r="F20" s="22"/>
      <c r="G20" s="22"/>
      <c r="H20" s="22"/>
      <c r="I20" s="22"/>
      <c r="J20" s="22"/>
      <c r="K20" s="22"/>
      <c r="L20" s="22"/>
      <c r="M20" s="22"/>
      <c r="N20" s="22"/>
      <c r="O20" s="22"/>
      <c r="P20" s="22"/>
      <c r="Q20" s="22"/>
      <c r="R20" s="22"/>
      <c r="S20" s="22"/>
      <c r="T20" s="22"/>
      <c r="U20" s="22"/>
      <c r="V20" s="22"/>
      <c r="W20" s="22"/>
      <c r="X20" s="22"/>
      <c r="Y20" s="22"/>
      <c r="Z20" s="22"/>
      <c r="AA20" s="22"/>
      <c r="AB20" s="22"/>
      <c r="AC20" s="22"/>
      <c r="AD20" s="22"/>
    </row>
    <row r="21" spans="1:30" ht="60" customHeight="1" x14ac:dyDescent="0.2">
      <c r="A21" s="24" t="s">
        <v>32</v>
      </c>
      <c r="B21" s="24" t="s">
        <v>87</v>
      </c>
      <c r="C21" s="24" t="s">
        <v>88</v>
      </c>
      <c r="D21" s="24" t="s">
        <v>89</v>
      </c>
      <c r="E21" s="22"/>
      <c r="F21" s="22"/>
      <c r="G21" s="22"/>
      <c r="H21" s="22"/>
      <c r="I21" s="22"/>
      <c r="J21" s="22"/>
      <c r="K21" s="22"/>
      <c r="L21" s="22"/>
      <c r="M21" s="22"/>
      <c r="N21" s="22"/>
      <c r="O21" s="22"/>
      <c r="P21" s="22"/>
      <c r="Q21" s="22"/>
      <c r="R21" s="22"/>
      <c r="S21" s="22"/>
      <c r="T21" s="22"/>
      <c r="U21" s="22"/>
      <c r="V21" s="22"/>
      <c r="W21" s="22"/>
      <c r="X21" s="22"/>
      <c r="Y21" s="22"/>
      <c r="Z21" s="22"/>
      <c r="AA21" s="22"/>
      <c r="AB21" s="22"/>
      <c r="AC21" s="22"/>
      <c r="AD21" s="22"/>
    </row>
    <row r="22" spans="1:30" x14ac:dyDescent="0.2">
      <c r="E22" s="22"/>
      <c r="F22" s="22"/>
      <c r="G22" s="22"/>
      <c r="H22" s="22"/>
      <c r="I22" s="22"/>
      <c r="J22" s="22"/>
      <c r="K22" s="22"/>
      <c r="L22" s="22"/>
      <c r="M22" s="22"/>
      <c r="N22" s="22"/>
      <c r="O22" s="22"/>
      <c r="P22" s="22"/>
      <c r="Q22" s="22"/>
      <c r="R22" s="22"/>
      <c r="S22" s="22"/>
      <c r="T22" s="22"/>
      <c r="U22" s="22"/>
      <c r="V22" s="22"/>
      <c r="W22" s="22"/>
      <c r="X22" s="22"/>
      <c r="Y22" s="22"/>
      <c r="Z22" s="22"/>
      <c r="AA22" s="22"/>
      <c r="AB22" s="22"/>
      <c r="AC22" s="22"/>
      <c r="AD22" s="22"/>
    </row>
    <row r="23" spans="1:30" ht="39.75" customHeight="1" x14ac:dyDescent="0.2">
      <c r="A23" s="58" t="s">
        <v>90</v>
      </c>
      <c r="B23" s="58"/>
      <c r="C23" s="58"/>
      <c r="D23" s="58"/>
      <c r="E23" s="22"/>
      <c r="F23" s="22"/>
      <c r="G23" s="22"/>
      <c r="H23" s="22"/>
      <c r="I23" s="22"/>
      <c r="J23" s="22"/>
      <c r="K23" s="22"/>
      <c r="L23" s="22"/>
      <c r="M23" s="22"/>
      <c r="N23" s="22"/>
      <c r="O23" s="22"/>
      <c r="P23" s="22"/>
      <c r="Q23" s="22"/>
      <c r="R23" s="22"/>
      <c r="S23" s="22"/>
      <c r="T23" s="22"/>
      <c r="U23" s="22"/>
      <c r="V23" s="22"/>
      <c r="W23" s="22"/>
      <c r="X23" s="22"/>
      <c r="Y23" s="22"/>
      <c r="Z23" s="22"/>
      <c r="AA23" s="22"/>
      <c r="AB23" s="22"/>
      <c r="AC23" s="22"/>
      <c r="AD23" s="22"/>
    </row>
    <row r="24" spans="1:30" x14ac:dyDescent="0.2">
      <c r="A24" s="58"/>
      <c r="B24" s="58"/>
      <c r="C24" s="58"/>
      <c r="D24" s="58"/>
      <c r="E24" s="22"/>
      <c r="F24" s="22"/>
      <c r="G24" s="22"/>
      <c r="H24" s="22"/>
      <c r="I24" s="22"/>
      <c r="J24" s="22"/>
      <c r="K24" s="22"/>
      <c r="L24" s="22"/>
      <c r="M24" s="22"/>
      <c r="N24" s="22"/>
      <c r="O24" s="22"/>
      <c r="P24" s="22"/>
      <c r="Q24" s="22"/>
      <c r="R24" s="22"/>
      <c r="S24" s="22"/>
      <c r="T24" s="22"/>
      <c r="U24" s="22"/>
      <c r="V24" s="22"/>
      <c r="W24" s="22"/>
      <c r="X24" s="22"/>
      <c r="Y24" s="22"/>
      <c r="Z24" s="22"/>
      <c r="AA24" s="22"/>
      <c r="AB24" s="22"/>
      <c r="AC24" s="22"/>
      <c r="AD24" s="22"/>
    </row>
    <row r="25" spans="1:30" x14ac:dyDescent="0.2">
      <c r="A25" s="58"/>
      <c r="B25" s="58"/>
      <c r="C25" s="58"/>
      <c r="D25" s="58"/>
      <c r="E25" s="22"/>
      <c r="F25" s="22"/>
      <c r="G25" s="22"/>
      <c r="H25" s="22"/>
      <c r="I25" s="22"/>
      <c r="J25" s="22"/>
      <c r="K25" s="22"/>
      <c r="L25" s="22"/>
      <c r="M25" s="22"/>
      <c r="N25" s="22"/>
      <c r="O25" s="22"/>
      <c r="P25" s="22"/>
      <c r="Q25" s="22"/>
      <c r="R25" s="22"/>
      <c r="S25" s="22"/>
      <c r="T25" s="22"/>
      <c r="U25" s="22"/>
      <c r="V25" s="22"/>
      <c r="W25" s="22"/>
      <c r="X25" s="22"/>
      <c r="Y25" s="22"/>
      <c r="Z25" s="22"/>
      <c r="AA25" s="22"/>
      <c r="AB25" s="22"/>
      <c r="AC25" s="22"/>
      <c r="AD25" s="22"/>
    </row>
    <row r="26" spans="1:30" x14ac:dyDescent="0.2">
      <c r="E26" s="22"/>
      <c r="F26" s="22"/>
      <c r="G26" s="22"/>
      <c r="H26" s="22"/>
      <c r="I26" s="22"/>
      <c r="J26" s="22"/>
      <c r="K26" s="22"/>
      <c r="L26" s="22"/>
      <c r="M26" s="22"/>
      <c r="N26" s="22"/>
      <c r="O26" s="22"/>
      <c r="P26" s="22"/>
      <c r="Q26" s="22"/>
      <c r="R26" s="22"/>
      <c r="S26" s="22"/>
      <c r="T26" s="22"/>
      <c r="U26" s="22"/>
      <c r="V26" s="22"/>
      <c r="W26" s="22"/>
      <c r="X26" s="22"/>
      <c r="Y26" s="22"/>
      <c r="Z26" s="22"/>
      <c r="AA26" s="22"/>
      <c r="AB26" s="22"/>
      <c r="AC26" s="22"/>
      <c r="AD26" s="22"/>
    </row>
    <row r="27" spans="1:30" x14ac:dyDescent="0.2">
      <c r="E27" s="22"/>
      <c r="F27" s="22"/>
      <c r="G27" s="22"/>
      <c r="H27" s="22"/>
      <c r="I27" s="22"/>
      <c r="J27" s="22"/>
      <c r="K27" s="22"/>
      <c r="L27" s="22"/>
      <c r="M27" s="22"/>
      <c r="N27" s="22"/>
      <c r="O27" s="22"/>
      <c r="P27" s="22"/>
      <c r="Q27" s="22"/>
      <c r="R27" s="22"/>
      <c r="S27" s="22"/>
      <c r="T27" s="22"/>
      <c r="U27" s="22"/>
      <c r="V27" s="22"/>
      <c r="W27" s="22"/>
      <c r="X27" s="22"/>
      <c r="Y27" s="22"/>
      <c r="Z27" s="22"/>
      <c r="AA27" s="22"/>
      <c r="AB27" s="22"/>
      <c r="AC27" s="22"/>
      <c r="AD27" s="22"/>
    </row>
    <row r="28" spans="1:30" x14ac:dyDescent="0.2">
      <c r="E28" s="22"/>
      <c r="F28" s="22"/>
      <c r="G28" s="22"/>
      <c r="H28" s="22"/>
      <c r="I28" s="22"/>
      <c r="J28" s="22"/>
      <c r="K28" s="22"/>
      <c r="L28" s="22"/>
      <c r="M28" s="22"/>
      <c r="N28" s="22"/>
      <c r="O28" s="22"/>
      <c r="P28" s="22"/>
      <c r="Q28" s="22"/>
      <c r="R28" s="22"/>
      <c r="S28" s="22"/>
      <c r="T28" s="22"/>
      <c r="U28" s="22"/>
      <c r="V28" s="22"/>
      <c r="W28" s="22"/>
      <c r="X28" s="22"/>
      <c r="Y28" s="22"/>
      <c r="Z28" s="22"/>
      <c r="AA28" s="22"/>
      <c r="AB28" s="22"/>
      <c r="AC28" s="22"/>
      <c r="AD28" s="22"/>
    </row>
    <row r="29" spans="1:30" x14ac:dyDescent="0.2">
      <c r="E29" s="22"/>
      <c r="F29" s="22"/>
      <c r="G29" s="22"/>
      <c r="H29" s="22"/>
      <c r="I29" s="22"/>
      <c r="J29" s="22"/>
      <c r="K29" s="22"/>
      <c r="L29" s="22"/>
      <c r="M29" s="22"/>
      <c r="N29" s="22"/>
      <c r="O29" s="22"/>
      <c r="P29" s="22"/>
      <c r="Q29" s="22"/>
      <c r="R29" s="22"/>
      <c r="S29" s="22"/>
      <c r="T29" s="22"/>
      <c r="U29" s="22"/>
      <c r="V29" s="22"/>
      <c r="W29" s="22"/>
      <c r="X29" s="22"/>
      <c r="Y29" s="22"/>
      <c r="Z29" s="22"/>
      <c r="AA29" s="22"/>
      <c r="AB29" s="22"/>
      <c r="AC29" s="22"/>
      <c r="AD29" s="22"/>
    </row>
    <row r="30" spans="1:30" x14ac:dyDescent="0.2">
      <c r="E30" s="22"/>
      <c r="F30" s="22"/>
      <c r="G30" s="22"/>
      <c r="H30" s="22"/>
      <c r="I30" s="22"/>
      <c r="J30" s="22"/>
      <c r="K30" s="22"/>
      <c r="L30" s="22"/>
      <c r="M30" s="22"/>
      <c r="N30" s="22"/>
      <c r="O30" s="22"/>
      <c r="P30" s="22"/>
      <c r="Q30" s="22"/>
      <c r="R30" s="22"/>
      <c r="S30" s="22"/>
      <c r="T30" s="22"/>
      <c r="U30" s="22"/>
      <c r="V30" s="22"/>
      <c r="W30" s="22"/>
      <c r="X30" s="22"/>
      <c r="Y30" s="22"/>
      <c r="Z30" s="22"/>
      <c r="AA30" s="22"/>
      <c r="AB30" s="22"/>
      <c r="AC30" s="22"/>
      <c r="AD30" s="22"/>
    </row>
    <row r="31" spans="1:30" x14ac:dyDescent="0.2">
      <c r="E31" s="22"/>
      <c r="F31" s="22"/>
      <c r="G31" s="22"/>
      <c r="H31" s="22"/>
      <c r="I31" s="22"/>
      <c r="J31" s="22"/>
      <c r="K31" s="22"/>
      <c r="L31" s="22"/>
      <c r="M31" s="22"/>
      <c r="N31" s="22"/>
      <c r="O31" s="22"/>
      <c r="P31" s="22"/>
      <c r="Q31" s="22"/>
      <c r="R31" s="22"/>
      <c r="S31" s="22"/>
      <c r="T31" s="22"/>
      <c r="U31" s="22"/>
      <c r="V31" s="22"/>
      <c r="W31" s="22"/>
      <c r="X31" s="22"/>
      <c r="Y31" s="22"/>
      <c r="Z31" s="22"/>
      <c r="AA31" s="22"/>
      <c r="AB31" s="22"/>
      <c r="AC31" s="22"/>
      <c r="AD31" s="22"/>
    </row>
    <row r="32" spans="1:30" x14ac:dyDescent="0.2">
      <c r="E32" s="22"/>
      <c r="F32" s="22"/>
      <c r="G32" s="22"/>
      <c r="H32" s="22"/>
      <c r="I32" s="22"/>
      <c r="J32" s="22"/>
      <c r="K32" s="22"/>
      <c r="L32" s="22"/>
      <c r="M32" s="22"/>
      <c r="N32" s="22"/>
      <c r="O32" s="22"/>
      <c r="P32" s="22"/>
      <c r="Q32" s="22"/>
      <c r="R32" s="22"/>
      <c r="S32" s="22"/>
      <c r="T32" s="22"/>
      <c r="U32" s="22"/>
      <c r="V32" s="22"/>
      <c r="W32" s="22"/>
      <c r="X32" s="22"/>
      <c r="Y32" s="22"/>
      <c r="Z32" s="22"/>
      <c r="AA32" s="22"/>
      <c r="AB32" s="22"/>
      <c r="AC32" s="22"/>
      <c r="AD32" s="22"/>
    </row>
    <row r="33" spans="5:30" x14ac:dyDescent="0.2">
      <c r="E33" s="22"/>
      <c r="F33" s="22"/>
      <c r="G33" s="22"/>
      <c r="H33" s="22"/>
      <c r="I33" s="22"/>
      <c r="J33" s="22"/>
      <c r="K33" s="22"/>
      <c r="L33" s="22"/>
      <c r="M33" s="22"/>
      <c r="N33" s="22"/>
      <c r="O33" s="22"/>
      <c r="P33" s="22"/>
      <c r="Q33" s="22"/>
      <c r="R33" s="22"/>
      <c r="S33" s="22"/>
      <c r="T33" s="22"/>
      <c r="U33" s="22"/>
      <c r="V33" s="22"/>
      <c r="W33" s="22"/>
      <c r="X33" s="22"/>
      <c r="Y33" s="22"/>
      <c r="Z33" s="22"/>
      <c r="AA33" s="22"/>
      <c r="AB33" s="22"/>
      <c r="AC33" s="22"/>
      <c r="AD33" s="22"/>
    </row>
    <row r="34" spans="5:30" x14ac:dyDescent="0.2">
      <c r="E34" s="22"/>
      <c r="F34" s="22"/>
      <c r="G34" s="22"/>
      <c r="H34" s="22"/>
      <c r="I34" s="22"/>
      <c r="J34" s="22"/>
      <c r="K34" s="22"/>
      <c r="L34" s="22"/>
      <c r="M34" s="22"/>
      <c r="N34" s="22"/>
      <c r="O34" s="22"/>
      <c r="P34" s="22"/>
      <c r="Q34" s="22"/>
      <c r="R34" s="22"/>
      <c r="S34" s="22"/>
      <c r="T34" s="22"/>
      <c r="U34" s="22"/>
      <c r="V34" s="22"/>
      <c r="W34" s="22"/>
      <c r="X34" s="22"/>
      <c r="Y34" s="22"/>
      <c r="Z34" s="22"/>
      <c r="AA34" s="22"/>
      <c r="AB34" s="22"/>
      <c r="AC34" s="22"/>
      <c r="AD34" s="22"/>
    </row>
    <row r="35" spans="5:30" x14ac:dyDescent="0.2">
      <c r="E35" s="22"/>
      <c r="F35" s="22"/>
      <c r="G35" s="22"/>
      <c r="H35" s="22"/>
      <c r="I35" s="22"/>
      <c r="J35" s="22"/>
      <c r="K35" s="22"/>
      <c r="L35" s="22"/>
      <c r="M35" s="22"/>
      <c r="N35" s="22"/>
      <c r="O35" s="22"/>
      <c r="P35" s="22"/>
      <c r="Q35" s="22"/>
      <c r="R35" s="22"/>
      <c r="S35" s="22"/>
      <c r="T35" s="22"/>
      <c r="U35" s="22"/>
      <c r="V35" s="22"/>
      <c r="W35" s="22"/>
      <c r="X35" s="22"/>
      <c r="Y35" s="22"/>
      <c r="Z35" s="22"/>
      <c r="AA35" s="22"/>
      <c r="AB35" s="22"/>
      <c r="AC35" s="22"/>
      <c r="AD35" s="22"/>
    </row>
    <row r="36" spans="5:30" x14ac:dyDescent="0.2">
      <c r="E36" s="22"/>
      <c r="F36" s="22"/>
      <c r="G36" s="22"/>
      <c r="H36" s="22"/>
      <c r="I36" s="22"/>
      <c r="J36" s="22"/>
      <c r="K36" s="22"/>
      <c r="L36" s="22"/>
      <c r="M36" s="22"/>
      <c r="N36" s="22"/>
      <c r="O36" s="22"/>
      <c r="P36" s="22"/>
      <c r="Q36" s="22"/>
      <c r="R36" s="22"/>
      <c r="S36" s="22"/>
      <c r="T36" s="22"/>
      <c r="U36" s="22"/>
      <c r="V36" s="22"/>
      <c r="W36" s="22"/>
      <c r="X36" s="22"/>
      <c r="Y36" s="22"/>
      <c r="Z36" s="22"/>
      <c r="AA36" s="22"/>
      <c r="AB36" s="22"/>
      <c r="AC36" s="22"/>
      <c r="AD36" s="22"/>
    </row>
    <row r="37" spans="5:30" x14ac:dyDescent="0.2">
      <c r="E37" s="22"/>
      <c r="F37" s="22"/>
      <c r="G37" s="22"/>
      <c r="H37" s="22"/>
      <c r="I37" s="22"/>
      <c r="J37" s="22"/>
      <c r="K37" s="22"/>
      <c r="L37" s="22"/>
      <c r="M37" s="22"/>
      <c r="N37" s="22"/>
      <c r="O37" s="22"/>
      <c r="P37" s="22"/>
      <c r="Q37" s="22"/>
      <c r="R37" s="22"/>
      <c r="S37" s="22"/>
      <c r="T37" s="22"/>
      <c r="U37" s="22"/>
      <c r="V37" s="22"/>
      <c r="W37" s="22"/>
      <c r="X37" s="22"/>
      <c r="Y37" s="22"/>
      <c r="Z37" s="22"/>
      <c r="AA37" s="22"/>
      <c r="AB37" s="22"/>
      <c r="AC37" s="22"/>
      <c r="AD37" s="22"/>
    </row>
    <row r="38" spans="5:30" x14ac:dyDescent="0.2">
      <c r="E38" s="22"/>
      <c r="F38" s="22"/>
      <c r="G38" s="22"/>
      <c r="H38" s="22"/>
      <c r="I38" s="22"/>
      <c r="J38" s="22"/>
      <c r="K38" s="22"/>
      <c r="L38" s="22"/>
      <c r="M38" s="22"/>
      <c r="N38" s="22"/>
      <c r="O38" s="22"/>
      <c r="P38" s="22"/>
      <c r="Q38" s="22"/>
      <c r="R38" s="22"/>
      <c r="S38" s="22"/>
      <c r="T38" s="22"/>
      <c r="U38" s="22"/>
      <c r="V38" s="22"/>
      <c r="W38" s="22"/>
      <c r="X38" s="22"/>
      <c r="Y38" s="22"/>
      <c r="Z38" s="22"/>
      <c r="AA38" s="22"/>
      <c r="AB38" s="22"/>
      <c r="AC38" s="22"/>
      <c r="AD38" s="22"/>
    </row>
    <row r="39" spans="5:30" x14ac:dyDescent="0.2">
      <c r="E39" s="22"/>
      <c r="F39" s="22"/>
      <c r="G39" s="22"/>
      <c r="H39" s="22"/>
      <c r="I39" s="22"/>
      <c r="J39" s="22"/>
      <c r="K39" s="22"/>
      <c r="L39" s="22"/>
      <c r="M39" s="22"/>
      <c r="N39" s="22"/>
      <c r="O39" s="22"/>
      <c r="P39" s="22"/>
      <c r="Q39" s="22"/>
      <c r="R39" s="22"/>
      <c r="S39" s="22"/>
      <c r="T39" s="22"/>
      <c r="U39" s="22"/>
      <c r="V39" s="22"/>
      <c r="W39" s="22"/>
      <c r="X39" s="22"/>
      <c r="Y39" s="22"/>
      <c r="Z39" s="22"/>
      <c r="AA39" s="22"/>
      <c r="AB39" s="22"/>
      <c r="AC39" s="22"/>
      <c r="AD39" s="22"/>
    </row>
    <row r="40" spans="5:30" x14ac:dyDescent="0.2">
      <c r="E40" s="22"/>
      <c r="F40" s="22"/>
      <c r="G40" s="22"/>
      <c r="H40" s="22"/>
      <c r="I40" s="22"/>
      <c r="J40" s="22"/>
      <c r="K40" s="22"/>
      <c r="L40" s="22"/>
      <c r="M40" s="22"/>
      <c r="N40" s="22"/>
      <c r="O40" s="22"/>
      <c r="P40" s="22"/>
      <c r="Q40" s="22"/>
      <c r="R40" s="22"/>
      <c r="S40" s="22"/>
      <c r="T40" s="22"/>
      <c r="U40" s="22"/>
      <c r="V40" s="22"/>
      <c r="W40" s="22"/>
      <c r="X40" s="22"/>
      <c r="Y40" s="22"/>
      <c r="Z40" s="22"/>
      <c r="AA40" s="22"/>
      <c r="AB40" s="22"/>
      <c r="AC40" s="22"/>
      <c r="AD40" s="22"/>
    </row>
    <row r="41" spans="5:30" x14ac:dyDescent="0.2">
      <c r="E41" s="22"/>
      <c r="F41" s="22"/>
      <c r="G41" s="22"/>
      <c r="H41" s="22"/>
      <c r="I41" s="22"/>
      <c r="J41" s="22"/>
      <c r="K41" s="22"/>
      <c r="L41" s="22"/>
      <c r="M41" s="22"/>
      <c r="N41" s="22"/>
      <c r="O41" s="22"/>
      <c r="P41" s="22"/>
      <c r="Q41" s="22"/>
      <c r="R41" s="22"/>
      <c r="S41" s="22"/>
      <c r="T41" s="22"/>
      <c r="U41" s="22"/>
      <c r="V41" s="22"/>
      <c r="W41" s="22"/>
      <c r="X41" s="22"/>
      <c r="Y41" s="22"/>
      <c r="Z41" s="22"/>
      <c r="AA41" s="22"/>
      <c r="AB41" s="22"/>
      <c r="AC41" s="22"/>
      <c r="AD41" s="22"/>
    </row>
    <row r="42" spans="5:30" x14ac:dyDescent="0.2">
      <c r="E42" s="22"/>
      <c r="F42" s="22"/>
      <c r="G42" s="22"/>
      <c r="H42" s="22"/>
      <c r="I42" s="22"/>
      <c r="J42" s="22"/>
      <c r="K42" s="22"/>
      <c r="L42" s="22"/>
      <c r="M42" s="22"/>
      <c r="N42" s="22"/>
      <c r="O42" s="22"/>
      <c r="P42" s="22"/>
      <c r="Q42" s="22"/>
      <c r="R42" s="22"/>
      <c r="S42" s="22"/>
      <c r="T42" s="22"/>
      <c r="U42" s="22"/>
      <c r="V42" s="22"/>
      <c r="W42" s="22"/>
      <c r="X42" s="22"/>
      <c r="Y42" s="22"/>
      <c r="Z42" s="22"/>
      <c r="AA42" s="22"/>
      <c r="AB42" s="22"/>
      <c r="AC42" s="22"/>
      <c r="AD42" s="22"/>
    </row>
    <row r="43" spans="5:30" x14ac:dyDescent="0.2">
      <c r="E43" s="22"/>
      <c r="F43" s="22"/>
      <c r="G43" s="22"/>
      <c r="H43" s="22"/>
      <c r="I43" s="22"/>
      <c r="J43" s="22"/>
      <c r="K43" s="22"/>
      <c r="L43" s="22"/>
      <c r="M43" s="22"/>
      <c r="N43" s="22"/>
      <c r="O43" s="22"/>
      <c r="P43" s="22"/>
      <c r="Q43" s="22"/>
      <c r="R43" s="22"/>
      <c r="S43" s="22"/>
      <c r="T43" s="22"/>
      <c r="U43" s="22"/>
      <c r="V43" s="22"/>
      <c r="W43" s="22"/>
      <c r="X43" s="22"/>
      <c r="Y43" s="22"/>
      <c r="Z43" s="22"/>
      <c r="AA43" s="22"/>
      <c r="AB43" s="22"/>
      <c r="AC43" s="22"/>
      <c r="AD43" s="22"/>
    </row>
    <row r="44" spans="5:30" x14ac:dyDescent="0.2">
      <c r="E44" s="22"/>
      <c r="F44" s="22"/>
      <c r="G44" s="22"/>
      <c r="H44" s="22"/>
      <c r="I44" s="22"/>
      <c r="J44" s="22"/>
      <c r="K44" s="22"/>
      <c r="L44" s="22"/>
      <c r="M44" s="22"/>
      <c r="N44" s="22"/>
      <c r="O44" s="22"/>
      <c r="P44" s="22"/>
      <c r="Q44" s="22"/>
      <c r="R44" s="22"/>
      <c r="S44" s="22"/>
      <c r="T44" s="22"/>
      <c r="U44" s="22"/>
      <c r="V44" s="22"/>
      <c r="W44" s="22"/>
      <c r="X44" s="22"/>
      <c r="Y44" s="22"/>
      <c r="Z44" s="22"/>
      <c r="AA44" s="22"/>
      <c r="AB44" s="22"/>
      <c r="AC44" s="22"/>
      <c r="AD44" s="22"/>
    </row>
    <row r="45" spans="5:30" x14ac:dyDescent="0.2">
      <c r="E45" s="22"/>
      <c r="F45" s="22"/>
      <c r="G45" s="22"/>
      <c r="H45" s="22"/>
      <c r="I45" s="22"/>
      <c r="J45" s="22"/>
      <c r="K45" s="22"/>
      <c r="L45" s="22"/>
      <c r="M45" s="22"/>
      <c r="N45" s="22"/>
      <c r="O45" s="22"/>
      <c r="P45" s="22"/>
      <c r="Q45" s="22"/>
      <c r="R45" s="22"/>
      <c r="S45" s="22"/>
      <c r="T45" s="22"/>
      <c r="U45" s="22"/>
      <c r="V45" s="22"/>
      <c r="W45" s="22"/>
      <c r="X45" s="22"/>
      <c r="Y45" s="22"/>
      <c r="Z45" s="22"/>
      <c r="AA45" s="22"/>
      <c r="AB45" s="22"/>
      <c r="AC45" s="22"/>
      <c r="AD45" s="22"/>
    </row>
    <row r="46" spans="5:30" x14ac:dyDescent="0.2">
      <c r="E46" s="22"/>
      <c r="F46" s="22"/>
      <c r="G46" s="22"/>
      <c r="H46" s="22"/>
      <c r="I46" s="22"/>
      <c r="J46" s="22"/>
      <c r="K46" s="22"/>
      <c r="L46" s="22"/>
      <c r="M46" s="22"/>
      <c r="N46" s="22"/>
      <c r="O46" s="22"/>
      <c r="P46" s="22"/>
      <c r="Q46" s="22"/>
      <c r="R46" s="22"/>
      <c r="S46" s="22"/>
      <c r="T46" s="22"/>
      <c r="U46" s="22"/>
      <c r="V46" s="22"/>
      <c r="W46" s="22"/>
      <c r="X46" s="22"/>
      <c r="Y46" s="22"/>
      <c r="Z46" s="22"/>
      <c r="AA46" s="22"/>
      <c r="AB46" s="22"/>
      <c r="AC46" s="22"/>
      <c r="AD46" s="22"/>
    </row>
    <row r="47" spans="5:30" x14ac:dyDescent="0.2"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</row>
    <row r="48" spans="5:30" x14ac:dyDescent="0.2">
      <c r="E48" s="22"/>
      <c r="F48" s="22"/>
      <c r="G48" s="22"/>
      <c r="H48" s="22"/>
      <c r="I48" s="22"/>
      <c r="J48" s="22"/>
      <c r="K48" s="22"/>
      <c r="L48" s="22"/>
      <c r="M48" s="22"/>
      <c r="N48" s="22"/>
      <c r="O48" s="22"/>
      <c r="P48" s="22"/>
      <c r="Q48" s="22"/>
      <c r="R48" s="22"/>
      <c r="S48" s="22"/>
      <c r="T48" s="22"/>
      <c r="U48" s="22"/>
      <c r="V48" s="22"/>
      <c r="W48" s="22"/>
      <c r="X48" s="22"/>
      <c r="Y48" s="22"/>
      <c r="Z48" s="22"/>
      <c r="AA48" s="22"/>
      <c r="AB48" s="22"/>
      <c r="AC48" s="22"/>
      <c r="AD48" s="22"/>
    </row>
    <row r="49" spans="5:30" x14ac:dyDescent="0.2">
      <c r="E49" s="22"/>
      <c r="F49" s="22"/>
      <c r="G49" s="22"/>
      <c r="H49" s="22"/>
      <c r="I49" s="22"/>
      <c r="J49" s="22"/>
      <c r="K49" s="22"/>
      <c r="L49" s="22"/>
      <c r="M49" s="22"/>
      <c r="N49" s="22"/>
      <c r="O49" s="22"/>
      <c r="P49" s="22"/>
      <c r="Q49" s="22"/>
      <c r="R49" s="22"/>
      <c r="S49" s="22"/>
      <c r="T49" s="22"/>
      <c r="U49" s="22"/>
      <c r="V49" s="22"/>
      <c r="W49" s="22"/>
      <c r="X49" s="22"/>
      <c r="Y49" s="22"/>
      <c r="Z49" s="22"/>
      <c r="AA49" s="22"/>
      <c r="AB49" s="22"/>
      <c r="AC49" s="22"/>
      <c r="AD49" s="22"/>
    </row>
    <row r="50" spans="5:30" x14ac:dyDescent="0.2">
      <c r="E50" s="22"/>
      <c r="F50" s="22"/>
      <c r="G50" s="22"/>
      <c r="H50" s="22"/>
      <c r="I50" s="22"/>
      <c r="J50" s="22"/>
      <c r="K50" s="22"/>
      <c r="L50" s="22"/>
      <c r="M50" s="22"/>
      <c r="N50" s="22"/>
      <c r="O50" s="22"/>
      <c r="P50" s="22"/>
      <c r="Q50" s="22"/>
      <c r="R50" s="22"/>
      <c r="S50" s="22"/>
      <c r="T50" s="22"/>
      <c r="U50" s="22"/>
      <c r="V50" s="22"/>
      <c r="W50" s="22"/>
      <c r="X50" s="22"/>
      <c r="Y50" s="22"/>
      <c r="Z50" s="22"/>
      <c r="AA50" s="22"/>
      <c r="AB50" s="22"/>
      <c r="AC50" s="22"/>
      <c r="AD50" s="22"/>
    </row>
    <row r="51" spans="5:30" x14ac:dyDescent="0.2">
      <c r="E51" s="22"/>
      <c r="F51" s="22"/>
      <c r="G51" s="22"/>
      <c r="H51" s="22"/>
      <c r="I51" s="22"/>
      <c r="J51" s="22"/>
      <c r="K51" s="22"/>
      <c r="L51" s="22"/>
      <c r="M51" s="22"/>
      <c r="N51" s="22"/>
      <c r="O51" s="22"/>
      <c r="P51" s="22"/>
      <c r="Q51" s="22"/>
      <c r="R51" s="22"/>
      <c r="S51" s="22"/>
      <c r="T51" s="22"/>
      <c r="U51" s="22"/>
      <c r="V51" s="22"/>
      <c r="W51" s="22"/>
      <c r="X51" s="22"/>
      <c r="Y51" s="22"/>
      <c r="Z51" s="22"/>
      <c r="AA51" s="22"/>
      <c r="AB51" s="22"/>
      <c r="AC51" s="22"/>
      <c r="AD51" s="22"/>
    </row>
    <row r="52" spans="5:30" x14ac:dyDescent="0.2">
      <c r="E52" s="22"/>
      <c r="F52" s="22"/>
      <c r="G52" s="22"/>
      <c r="H52" s="22"/>
      <c r="I52" s="22"/>
      <c r="J52" s="22"/>
      <c r="K52" s="22"/>
      <c r="L52" s="22"/>
      <c r="M52" s="22"/>
      <c r="N52" s="22"/>
      <c r="O52" s="22"/>
      <c r="P52" s="22"/>
      <c r="Q52" s="22"/>
      <c r="R52" s="22"/>
      <c r="S52" s="22"/>
      <c r="T52" s="22"/>
      <c r="U52" s="22"/>
      <c r="V52" s="22"/>
      <c r="W52" s="22"/>
      <c r="X52" s="22"/>
      <c r="Y52" s="22"/>
      <c r="Z52" s="22"/>
      <c r="AA52" s="22"/>
      <c r="AB52" s="22"/>
      <c r="AC52" s="22"/>
      <c r="AD52" s="22"/>
    </row>
    <row r="53" spans="5:30" x14ac:dyDescent="0.2">
      <c r="E53" s="22"/>
      <c r="F53" s="22"/>
      <c r="G53" s="22"/>
      <c r="H53" s="22"/>
      <c r="I53" s="22"/>
      <c r="J53" s="22"/>
      <c r="K53" s="22"/>
      <c r="L53" s="22"/>
      <c r="M53" s="22"/>
      <c r="N53" s="22"/>
      <c r="O53" s="22"/>
      <c r="P53" s="22"/>
      <c r="Q53" s="22"/>
      <c r="R53" s="22"/>
      <c r="S53" s="22"/>
      <c r="T53" s="22"/>
      <c r="U53" s="22"/>
      <c r="V53" s="22"/>
      <c r="W53" s="22"/>
      <c r="X53" s="22"/>
      <c r="Y53" s="22"/>
      <c r="Z53" s="22"/>
      <c r="AA53" s="22"/>
      <c r="AB53" s="22"/>
      <c r="AC53" s="22"/>
      <c r="AD53" s="22"/>
    </row>
    <row r="54" spans="5:30" x14ac:dyDescent="0.2">
      <c r="E54" s="22"/>
      <c r="F54" s="22"/>
      <c r="G54" s="22"/>
      <c r="H54" s="22"/>
      <c r="I54" s="22"/>
      <c r="J54" s="22"/>
      <c r="K54" s="22"/>
      <c r="L54" s="22"/>
      <c r="M54" s="22"/>
      <c r="N54" s="22"/>
      <c r="O54" s="22"/>
      <c r="P54" s="22"/>
      <c r="Q54" s="22"/>
      <c r="R54" s="22"/>
      <c r="S54" s="22"/>
      <c r="T54" s="22"/>
      <c r="U54" s="22"/>
      <c r="V54" s="22"/>
      <c r="W54" s="22"/>
      <c r="X54" s="22"/>
      <c r="Y54" s="22"/>
      <c r="Z54" s="22"/>
      <c r="AA54" s="22"/>
      <c r="AB54" s="22"/>
      <c r="AC54" s="22"/>
      <c r="AD54" s="22"/>
    </row>
    <row r="55" spans="5:30" x14ac:dyDescent="0.2">
      <c r="E55" s="22"/>
      <c r="F55" s="22"/>
      <c r="G55" s="22"/>
      <c r="H55" s="22"/>
      <c r="I55" s="22"/>
      <c r="J55" s="22"/>
      <c r="K55" s="22"/>
      <c r="L55" s="22"/>
      <c r="M55" s="22"/>
      <c r="N55" s="22"/>
      <c r="O55" s="22"/>
      <c r="P55" s="22"/>
      <c r="Q55" s="22"/>
      <c r="R55" s="22"/>
      <c r="S55" s="22"/>
      <c r="T55" s="22"/>
      <c r="U55" s="22"/>
      <c r="V55" s="22"/>
      <c r="W55" s="22"/>
      <c r="X55" s="22"/>
      <c r="Y55" s="22"/>
      <c r="Z55" s="22"/>
      <c r="AA55" s="22"/>
      <c r="AB55" s="22"/>
      <c r="AC55" s="22"/>
      <c r="AD55" s="22"/>
    </row>
    <row r="56" spans="5:30" x14ac:dyDescent="0.2">
      <c r="E56" s="22"/>
      <c r="F56" s="22"/>
      <c r="G56" s="22"/>
      <c r="H56" s="22"/>
      <c r="I56" s="22"/>
      <c r="J56" s="22"/>
      <c r="K56" s="22"/>
      <c r="L56" s="22"/>
      <c r="M56" s="22"/>
      <c r="N56" s="22"/>
      <c r="O56" s="22"/>
      <c r="P56" s="22"/>
      <c r="Q56" s="22"/>
      <c r="R56" s="22"/>
      <c r="S56" s="22"/>
      <c r="T56" s="22"/>
      <c r="U56" s="22"/>
      <c r="V56" s="22"/>
      <c r="W56" s="22"/>
      <c r="X56" s="22"/>
      <c r="Y56" s="22"/>
      <c r="Z56" s="22"/>
      <c r="AA56" s="22"/>
      <c r="AB56" s="22"/>
      <c r="AC56" s="22"/>
      <c r="AD56" s="22"/>
    </row>
    <row r="57" spans="5:30" x14ac:dyDescent="0.2">
      <c r="E57" s="22"/>
      <c r="F57" s="22"/>
      <c r="G57" s="22"/>
      <c r="H57" s="22"/>
      <c r="I57" s="22"/>
      <c r="J57" s="22"/>
      <c r="K57" s="22"/>
      <c r="L57" s="22"/>
      <c r="M57" s="22"/>
      <c r="N57" s="22"/>
      <c r="O57" s="22"/>
      <c r="P57" s="22"/>
      <c r="Q57" s="22"/>
      <c r="R57" s="22"/>
      <c r="S57" s="22"/>
      <c r="T57" s="22"/>
      <c r="U57" s="22"/>
      <c r="V57" s="22"/>
      <c r="W57" s="22"/>
      <c r="X57" s="22"/>
      <c r="Y57" s="22"/>
      <c r="Z57" s="22"/>
      <c r="AA57" s="22"/>
      <c r="AB57" s="22"/>
      <c r="AC57" s="22"/>
      <c r="AD57" s="22"/>
    </row>
    <row r="58" spans="5:30" x14ac:dyDescent="0.2">
      <c r="E58" s="22"/>
      <c r="F58" s="22"/>
      <c r="G58" s="22"/>
      <c r="H58" s="22"/>
      <c r="I58" s="22"/>
      <c r="J58" s="22"/>
      <c r="K58" s="22"/>
      <c r="L58" s="22"/>
      <c r="M58" s="22"/>
      <c r="N58" s="22"/>
      <c r="O58" s="22"/>
      <c r="P58" s="22"/>
      <c r="Q58" s="22"/>
      <c r="R58" s="22"/>
      <c r="S58" s="22"/>
      <c r="T58" s="22"/>
      <c r="U58" s="22"/>
      <c r="V58" s="22"/>
      <c r="W58" s="22"/>
      <c r="X58" s="22"/>
      <c r="Y58" s="22"/>
      <c r="Z58" s="22"/>
      <c r="AA58" s="22"/>
      <c r="AB58" s="22"/>
      <c r="AC58" s="22"/>
      <c r="AD58" s="22"/>
    </row>
    <row r="59" spans="5:30" x14ac:dyDescent="0.2">
      <c r="E59" s="22"/>
      <c r="F59" s="22"/>
      <c r="G59" s="22"/>
      <c r="H59" s="22"/>
      <c r="I59" s="22"/>
      <c r="J59" s="22"/>
      <c r="K59" s="22"/>
      <c r="L59" s="22"/>
      <c r="M59" s="22"/>
      <c r="N59" s="22"/>
      <c r="O59" s="22"/>
      <c r="P59" s="22"/>
      <c r="Q59" s="22"/>
      <c r="R59" s="22"/>
      <c r="S59" s="22"/>
      <c r="T59" s="22"/>
      <c r="U59" s="22"/>
      <c r="V59" s="22"/>
      <c r="W59" s="22"/>
      <c r="X59" s="22"/>
      <c r="Y59" s="22"/>
      <c r="Z59" s="22"/>
      <c r="AA59" s="22"/>
      <c r="AB59" s="22"/>
      <c r="AC59" s="22"/>
      <c r="AD59" s="22"/>
    </row>
    <row r="60" spans="5:30" x14ac:dyDescent="0.2">
      <c r="E60" s="22"/>
      <c r="F60" s="22"/>
      <c r="G60" s="22"/>
      <c r="H60" s="22"/>
      <c r="I60" s="22"/>
      <c r="J60" s="22"/>
      <c r="K60" s="22"/>
      <c r="L60" s="22"/>
      <c r="M60" s="22"/>
      <c r="N60" s="22"/>
      <c r="O60" s="22"/>
      <c r="P60" s="22"/>
      <c r="Q60" s="22"/>
      <c r="R60" s="22"/>
      <c r="S60" s="22"/>
      <c r="T60" s="22"/>
      <c r="U60" s="22"/>
      <c r="V60" s="22"/>
      <c r="W60" s="22"/>
      <c r="X60" s="22"/>
      <c r="Y60" s="22"/>
      <c r="Z60" s="22"/>
      <c r="AA60" s="22"/>
      <c r="AB60" s="22"/>
      <c r="AC60" s="22"/>
      <c r="AD60" s="22"/>
    </row>
    <row r="61" spans="5:30" x14ac:dyDescent="0.2">
      <c r="E61" s="22"/>
      <c r="F61" s="22"/>
      <c r="G61" s="22"/>
      <c r="H61" s="22"/>
      <c r="I61" s="22"/>
      <c r="J61" s="22"/>
      <c r="K61" s="22"/>
      <c r="L61" s="22"/>
      <c r="M61" s="22"/>
      <c r="N61" s="22"/>
      <c r="O61" s="22"/>
      <c r="P61" s="22"/>
      <c r="Q61" s="22"/>
      <c r="R61" s="22"/>
      <c r="S61" s="22"/>
      <c r="T61" s="22"/>
      <c r="U61" s="22"/>
      <c r="V61" s="22"/>
      <c r="W61" s="22"/>
      <c r="X61" s="22"/>
      <c r="Y61" s="22"/>
      <c r="Z61" s="22"/>
      <c r="AA61" s="22"/>
      <c r="AB61" s="22"/>
      <c r="AC61" s="22"/>
      <c r="AD61" s="22"/>
    </row>
    <row r="62" spans="5:30" x14ac:dyDescent="0.2">
      <c r="E62" s="22"/>
      <c r="F62" s="22"/>
      <c r="G62" s="22"/>
      <c r="H62" s="22"/>
      <c r="I62" s="22"/>
      <c r="J62" s="22"/>
      <c r="K62" s="22"/>
      <c r="L62" s="22"/>
      <c r="M62" s="22"/>
      <c r="N62" s="22"/>
      <c r="O62" s="22"/>
      <c r="P62" s="22"/>
      <c r="Q62" s="22"/>
      <c r="R62" s="22"/>
      <c r="S62" s="22"/>
      <c r="T62" s="22"/>
      <c r="U62" s="22"/>
      <c r="V62" s="22"/>
      <c r="W62" s="22"/>
      <c r="X62" s="22"/>
      <c r="Y62" s="22"/>
      <c r="Z62" s="22"/>
      <c r="AA62" s="22"/>
      <c r="AB62" s="22"/>
      <c r="AC62" s="22"/>
      <c r="AD62" s="22"/>
    </row>
    <row r="63" spans="5:30" x14ac:dyDescent="0.2">
      <c r="E63" s="22"/>
      <c r="F63" s="22"/>
      <c r="G63" s="22"/>
      <c r="H63" s="22"/>
      <c r="I63" s="22"/>
      <c r="J63" s="22"/>
      <c r="K63" s="22"/>
      <c r="L63" s="22"/>
      <c r="M63" s="22"/>
      <c r="N63" s="22"/>
      <c r="O63" s="22"/>
      <c r="P63" s="22"/>
      <c r="Q63" s="22"/>
      <c r="R63" s="22"/>
      <c r="S63" s="22"/>
      <c r="T63" s="22"/>
      <c r="U63" s="22"/>
      <c r="V63" s="22"/>
      <c r="W63" s="22"/>
      <c r="X63" s="22"/>
      <c r="Y63" s="22"/>
      <c r="Z63" s="22"/>
      <c r="AA63" s="22"/>
      <c r="AB63" s="22"/>
      <c r="AC63" s="22"/>
      <c r="AD63" s="22"/>
    </row>
    <row r="64" spans="5:30" x14ac:dyDescent="0.2">
      <c r="E64" s="22"/>
      <c r="F64" s="22"/>
      <c r="G64" s="22"/>
      <c r="H64" s="22"/>
      <c r="I64" s="22"/>
      <c r="J64" s="22"/>
      <c r="K64" s="22"/>
      <c r="L64" s="22"/>
      <c r="M64" s="22"/>
      <c r="N64" s="22"/>
      <c r="O64" s="22"/>
      <c r="P64" s="22"/>
      <c r="Q64" s="22"/>
      <c r="R64" s="22"/>
      <c r="S64" s="22"/>
      <c r="T64" s="22"/>
      <c r="U64" s="22"/>
      <c r="V64" s="22"/>
      <c r="W64" s="22"/>
      <c r="X64" s="22"/>
      <c r="Y64" s="22"/>
      <c r="Z64" s="22"/>
      <c r="AA64" s="22"/>
      <c r="AB64" s="22"/>
      <c r="AC64" s="22"/>
      <c r="AD64" s="22"/>
    </row>
    <row r="65" spans="5:30" x14ac:dyDescent="0.2">
      <c r="E65" s="22"/>
      <c r="F65" s="22"/>
      <c r="G65" s="22"/>
      <c r="H65" s="22"/>
      <c r="I65" s="22"/>
      <c r="J65" s="22"/>
      <c r="K65" s="22"/>
      <c r="L65" s="22"/>
      <c r="M65" s="22"/>
      <c r="N65" s="22"/>
      <c r="O65" s="22"/>
      <c r="P65" s="22"/>
      <c r="Q65" s="22"/>
      <c r="R65" s="22"/>
      <c r="S65" s="22"/>
      <c r="T65" s="22"/>
      <c r="U65" s="22"/>
      <c r="V65" s="22"/>
      <c r="W65" s="22"/>
      <c r="X65" s="22"/>
      <c r="Y65" s="22"/>
      <c r="Z65" s="22"/>
      <c r="AA65" s="22"/>
      <c r="AB65" s="22"/>
      <c r="AC65" s="22"/>
      <c r="AD65" s="22"/>
    </row>
    <row r="66" spans="5:30" x14ac:dyDescent="0.2">
      <c r="E66" s="22"/>
      <c r="F66" s="22"/>
      <c r="G66" s="22"/>
      <c r="H66" s="22"/>
      <c r="I66" s="22"/>
      <c r="J66" s="22"/>
      <c r="K66" s="22"/>
      <c r="L66" s="22"/>
      <c r="M66" s="22"/>
      <c r="N66" s="22"/>
      <c r="O66" s="22"/>
      <c r="P66" s="22"/>
      <c r="Q66" s="22"/>
      <c r="R66" s="22"/>
      <c r="S66" s="22"/>
      <c r="T66" s="22"/>
      <c r="U66" s="22"/>
      <c r="V66" s="22"/>
      <c r="W66" s="22"/>
      <c r="X66" s="22"/>
      <c r="Y66" s="22"/>
      <c r="Z66" s="22"/>
      <c r="AA66" s="22"/>
      <c r="AB66" s="22"/>
      <c r="AC66" s="22"/>
      <c r="AD66" s="22"/>
    </row>
    <row r="67" spans="5:30" x14ac:dyDescent="0.2">
      <c r="E67" s="22"/>
      <c r="F67" s="22"/>
      <c r="G67" s="22"/>
      <c r="H67" s="22"/>
      <c r="I67" s="22"/>
      <c r="J67" s="22"/>
      <c r="K67" s="22"/>
      <c r="L67" s="22"/>
      <c r="M67" s="22"/>
      <c r="N67" s="22"/>
      <c r="O67" s="22"/>
      <c r="P67" s="22"/>
      <c r="Q67" s="22"/>
      <c r="R67" s="22"/>
      <c r="S67" s="22"/>
      <c r="T67" s="22"/>
      <c r="U67" s="22"/>
      <c r="V67" s="22"/>
      <c r="W67" s="22"/>
      <c r="X67" s="22"/>
      <c r="Y67" s="22"/>
      <c r="Z67" s="22"/>
      <c r="AA67" s="22"/>
      <c r="AB67" s="22"/>
      <c r="AC67" s="22"/>
      <c r="AD67" s="22"/>
    </row>
    <row r="68" spans="5:30" x14ac:dyDescent="0.2">
      <c r="E68" s="22"/>
      <c r="F68" s="22"/>
      <c r="G68" s="22"/>
      <c r="H68" s="22"/>
      <c r="I68" s="22"/>
      <c r="J68" s="22"/>
      <c r="K68" s="22"/>
      <c r="L68" s="22"/>
      <c r="M68" s="22"/>
      <c r="N68" s="22"/>
      <c r="O68" s="22"/>
      <c r="P68" s="22"/>
      <c r="Q68" s="22"/>
      <c r="R68" s="22"/>
      <c r="S68" s="22"/>
      <c r="T68" s="22"/>
      <c r="U68" s="22"/>
      <c r="V68" s="22"/>
      <c r="W68" s="22"/>
      <c r="X68" s="22"/>
      <c r="Y68" s="22"/>
      <c r="Z68" s="22"/>
      <c r="AA68" s="22"/>
      <c r="AB68" s="22"/>
      <c r="AC68" s="22"/>
      <c r="AD68" s="22"/>
    </row>
    <row r="69" spans="5:30" x14ac:dyDescent="0.2">
      <c r="E69" s="22"/>
      <c r="F69" s="22"/>
      <c r="G69" s="22"/>
      <c r="H69" s="22"/>
      <c r="I69" s="22"/>
      <c r="J69" s="22"/>
      <c r="K69" s="22"/>
      <c r="L69" s="22"/>
      <c r="M69" s="22"/>
      <c r="N69" s="22"/>
      <c r="O69" s="22"/>
      <c r="P69" s="22"/>
      <c r="Q69" s="22"/>
      <c r="R69" s="22"/>
      <c r="S69" s="22"/>
      <c r="T69" s="22"/>
      <c r="U69" s="22"/>
      <c r="V69" s="22"/>
      <c r="W69" s="22"/>
      <c r="X69" s="22"/>
      <c r="Y69" s="22"/>
      <c r="Z69" s="22"/>
      <c r="AA69" s="22"/>
      <c r="AB69" s="22"/>
      <c r="AC69" s="22"/>
      <c r="AD69" s="22"/>
    </row>
    <row r="70" spans="5:30" x14ac:dyDescent="0.2">
      <c r="E70" s="22"/>
      <c r="F70" s="22"/>
      <c r="G70" s="22"/>
      <c r="H70" s="22"/>
      <c r="I70" s="22"/>
      <c r="J70" s="22"/>
      <c r="K70" s="22"/>
      <c r="L70" s="22"/>
      <c r="M70" s="22"/>
      <c r="N70" s="22"/>
      <c r="O70" s="22"/>
      <c r="P70" s="22"/>
      <c r="Q70" s="22"/>
      <c r="R70" s="22"/>
      <c r="S70" s="22"/>
      <c r="T70" s="22"/>
      <c r="U70" s="22"/>
      <c r="V70" s="22"/>
      <c r="W70" s="22"/>
      <c r="X70" s="22"/>
      <c r="Y70" s="22"/>
      <c r="Z70" s="22"/>
      <c r="AA70" s="22"/>
      <c r="AB70" s="22"/>
      <c r="AC70" s="22"/>
      <c r="AD70" s="22"/>
    </row>
    <row r="71" spans="5:30" x14ac:dyDescent="0.2">
      <c r="E71" s="22"/>
      <c r="F71" s="22"/>
      <c r="G71" s="22"/>
      <c r="H71" s="22"/>
      <c r="I71" s="22"/>
      <c r="J71" s="22"/>
      <c r="K71" s="22"/>
      <c r="L71" s="22"/>
      <c r="M71" s="22"/>
      <c r="N71" s="22"/>
      <c r="O71" s="22"/>
      <c r="P71" s="22"/>
      <c r="Q71" s="22"/>
      <c r="R71" s="22"/>
      <c r="S71" s="22"/>
      <c r="T71" s="22"/>
      <c r="U71" s="22"/>
      <c r="V71" s="22"/>
      <c r="W71" s="22"/>
      <c r="X71" s="22"/>
      <c r="Y71" s="22"/>
      <c r="Z71" s="22"/>
      <c r="AA71" s="22"/>
      <c r="AB71" s="22"/>
      <c r="AC71" s="22"/>
      <c r="AD71" s="22"/>
    </row>
    <row r="72" spans="5:30" x14ac:dyDescent="0.2">
      <c r="E72" s="22"/>
      <c r="F72" s="22"/>
      <c r="G72" s="22"/>
      <c r="H72" s="22"/>
      <c r="I72" s="22"/>
      <c r="J72" s="22"/>
      <c r="K72" s="22"/>
      <c r="L72" s="22"/>
      <c r="M72" s="22"/>
      <c r="N72" s="22"/>
      <c r="O72" s="22"/>
      <c r="P72" s="22"/>
      <c r="Q72" s="22"/>
      <c r="R72" s="22"/>
      <c r="S72" s="22"/>
      <c r="T72" s="22"/>
      <c r="U72" s="22"/>
      <c r="V72" s="22"/>
      <c r="W72" s="22"/>
      <c r="X72" s="22"/>
      <c r="Y72" s="22"/>
      <c r="Z72" s="22"/>
      <c r="AA72" s="22"/>
      <c r="AB72" s="22"/>
      <c r="AC72" s="22"/>
      <c r="AD72" s="22"/>
    </row>
    <row r="73" spans="5:30" x14ac:dyDescent="0.2">
      <c r="E73" s="22"/>
      <c r="F73" s="22"/>
      <c r="G73" s="22"/>
      <c r="H73" s="22"/>
      <c r="I73" s="22"/>
      <c r="J73" s="22"/>
      <c r="K73" s="22"/>
      <c r="L73" s="22"/>
      <c r="M73" s="22"/>
      <c r="N73" s="22"/>
      <c r="O73" s="22"/>
      <c r="P73" s="22"/>
      <c r="Q73" s="22"/>
      <c r="R73" s="22"/>
      <c r="S73" s="22"/>
      <c r="T73" s="22"/>
      <c r="U73" s="22"/>
      <c r="V73" s="22"/>
      <c r="W73" s="22"/>
      <c r="X73" s="22"/>
      <c r="Y73" s="22"/>
      <c r="Z73" s="22"/>
      <c r="AA73" s="22"/>
      <c r="AB73" s="22"/>
      <c r="AC73" s="22"/>
      <c r="AD73" s="22"/>
    </row>
    <row r="74" spans="5:30" x14ac:dyDescent="0.2">
      <c r="E74" s="22"/>
      <c r="F74" s="22"/>
      <c r="G74" s="22"/>
      <c r="H74" s="22"/>
      <c r="I74" s="22"/>
      <c r="J74" s="22"/>
      <c r="K74" s="22"/>
      <c r="L74" s="22"/>
      <c r="M74" s="22"/>
      <c r="N74" s="22"/>
      <c r="O74" s="22"/>
      <c r="P74" s="22"/>
      <c r="Q74" s="22"/>
      <c r="R74" s="22"/>
      <c r="S74" s="22"/>
      <c r="T74" s="22"/>
      <c r="U74" s="22"/>
      <c r="V74" s="22"/>
      <c r="W74" s="22"/>
      <c r="X74" s="22"/>
      <c r="Y74" s="22"/>
      <c r="Z74" s="22"/>
      <c r="AA74" s="22"/>
      <c r="AB74" s="22"/>
      <c r="AC74" s="22"/>
      <c r="AD74" s="22"/>
    </row>
    <row r="75" spans="5:30" x14ac:dyDescent="0.2">
      <c r="E75" s="22"/>
      <c r="F75" s="22"/>
      <c r="G75" s="22"/>
      <c r="H75" s="22"/>
      <c r="I75" s="22"/>
      <c r="J75" s="22"/>
      <c r="K75" s="22"/>
      <c r="L75" s="22"/>
      <c r="M75" s="22"/>
      <c r="N75" s="22"/>
      <c r="O75" s="22"/>
      <c r="P75" s="22"/>
      <c r="Q75" s="22"/>
      <c r="R75" s="22"/>
      <c r="S75" s="22"/>
      <c r="T75" s="22"/>
      <c r="U75" s="22"/>
      <c r="V75" s="22"/>
      <c r="W75" s="22"/>
      <c r="X75" s="22"/>
      <c r="Y75" s="22"/>
      <c r="Z75" s="22"/>
      <c r="AA75" s="22"/>
      <c r="AB75" s="22"/>
      <c r="AC75" s="22"/>
      <c r="AD75" s="22"/>
    </row>
    <row r="76" spans="5:30" x14ac:dyDescent="0.2">
      <c r="E76" s="22"/>
      <c r="F76" s="22"/>
      <c r="G76" s="22"/>
      <c r="H76" s="22"/>
      <c r="I76" s="22"/>
      <c r="J76" s="22"/>
      <c r="K76" s="22"/>
      <c r="L76" s="22"/>
      <c r="M76" s="22"/>
      <c r="N76" s="22"/>
      <c r="O76" s="22"/>
      <c r="P76" s="22"/>
      <c r="Q76" s="22"/>
      <c r="R76" s="22"/>
      <c r="S76" s="22"/>
      <c r="T76" s="22"/>
      <c r="U76" s="22"/>
      <c r="V76" s="22"/>
      <c r="W76" s="22"/>
      <c r="X76" s="22"/>
      <c r="Y76" s="22"/>
      <c r="Z76" s="22"/>
      <c r="AA76" s="22"/>
      <c r="AB76" s="22"/>
      <c r="AC76" s="22"/>
      <c r="AD76" s="22"/>
    </row>
    <row r="77" spans="5:30" x14ac:dyDescent="0.2">
      <c r="E77" s="22"/>
      <c r="F77" s="22"/>
      <c r="G77" s="22"/>
      <c r="H77" s="22"/>
      <c r="I77" s="22"/>
      <c r="J77" s="22"/>
      <c r="K77" s="22"/>
      <c r="L77" s="22"/>
      <c r="M77" s="22"/>
      <c r="N77" s="22"/>
      <c r="O77" s="22"/>
      <c r="P77" s="22"/>
      <c r="Q77" s="22"/>
      <c r="R77" s="22"/>
      <c r="S77" s="22"/>
      <c r="T77" s="22"/>
      <c r="U77" s="22"/>
      <c r="V77" s="22"/>
      <c r="W77" s="22"/>
      <c r="X77" s="22"/>
      <c r="Y77" s="22"/>
      <c r="Z77" s="22"/>
      <c r="AA77" s="22"/>
      <c r="AB77" s="22"/>
      <c r="AC77" s="22"/>
      <c r="AD77" s="22"/>
    </row>
    <row r="78" spans="5:30" x14ac:dyDescent="0.2">
      <c r="E78" s="22"/>
      <c r="F78" s="22"/>
      <c r="G78" s="22"/>
      <c r="H78" s="22"/>
      <c r="I78" s="22"/>
      <c r="J78" s="22"/>
      <c r="K78" s="22"/>
      <c r="L78" s="22"/>
      <c r="M78" s="22"/>
      <c r="N78" s="22"/>
      <c r="O78" s="22"/>
      <c r="P78" s="22"/>
      <c r="Q78" s="22"/>
      <c r="R78" s="22"/>
      <c r="S78" s="22"/>
      <c r="T78" s="22"/>
      <c r="U78" s="22"/>
      <c r="V78" s="22"/>
      <c r="W78" s="22"/>
      <c r="X78" s="22"/>
      <c r="Y78" s="22"/>
      <c r="Z78" s="22"/>
      <c r="AA78" s="22"/>
      <c r="AB78" s="22"/>
      <c r="AC78" s="22"/>
      <c r="AD78" s="22"/>
    </row>
    <row r="79" spans="5:30" x14ac:dyDescent="0.2">
      <c r="E79" s="22"/>
      <c r="F79" s="22"/>
      <c r="G79" s="22"/>
      <c r="H79" s="22"/>
      <c r="I79" s="22"/>
      <c r="J79" s="22"/>
      <c r="K79" s="22"/>
      <c r="L79" s="22"/>
      <c r="M79" s="22"/>
      <c r="N79" s="22"/>
      <c r="O79" s="22"/>
      <c r="P79" s="22"/>
      <c r="Q79" s="22"/>
      <c r="R79" s="22"/>
      <c r="S79" s="22"/>
      <c r="T79" s="22"/>
      <c r="U79" s="22"/>
      <c r="V79" s="22"/>
      <c r="W79" s="22"/>
      <c r="X79" s="22"/>
      <c r="Y79" s="22"/>
      <c r="Z79" s="22"/>
      <c r="AA79" s="22"/>
      <c r="AB79" s="22"/>
      <c r="AC79" s="22"/>
      <c r="AD79" s="22"/>
    </row>
    <row r="80" spans="5:30" x14ac:dyDescent="0.2">
      <c r="E80" s="22"/>
      <c r="F80" s="22"/>
      <c r="G80" s="22"/>
      <c r="H80" s="22"/>
      <c r="I80" s="22"/>
      <c r="J80" s="22"/>
      <c r="K80" s="22"/>
      <c r="L80" s="22"/>
      <c r="M80" s="22"/>
      <c r="N80" s="22"/>
      <c r="O80" s="22"/>
      <c r="P80" s="22"/>
      <c r="Q80" s="22"/>
      <c r="R80" s="22"/>
      <c r="S80" s="22"/>
      <c r="T80" s="22"/>
      <c r="U80" s="22"/>
      <c r="V80" s="22"/>
      <c r="W80" s="22"/>
      <c r="X80" s="22"/>
      <c r="Y80" s="22"/>
      <c r="Z80" s="22"/>
      <c r="AA80" s="22"/>
      <c r="AB80" s="22"/>
      <c r="AC80" s="22"/>
      <c r="AD80" s="22"/>
    </row>
  </sheetData>
  <autoFilter ref="A3:D21" xr:uid="{00000000-0009-0000-0000-000002000000}"/>
  <mergeCells count="2">
    <mergeCell ref="A1:D1"/>
    <mergeCell ref="A23:D25"/>
  </mergeCells>
  <pageMargins left="0.7" right="0.7" top="0.75" bottom="0.75" header="0.511811023622047" footer="0.511811023622047"/>
  <pageSetup paperSize="9" orientation="landscape" horizontalDpi="300" verticalDpi="300"/>
  <legacy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70AD47"/>
    <pageSetUpPr fitToPage="1"/>
  </sheetPr>
  <dimension ref="A1:AD80"/>
  <sheetViews>
    <sheetView showGridLines="0" zoomScale="85" zoomScaleNormal="85" workbookViewId="0">
      <pane ySplit="3" topLeftCell="A4" activePane="bottomLeft" state="frozen"/>
      <selection pane="bottomLeft" sqref="A1:K1"/>
    </sheetView>
  </sheetViews>
  <sheetFormatPr baseColWidth="10" defaultColWidth="8.7109375" defaultRowHeight="15" customHeight="1" x14ac:dyDescent="0.2"/>
  <cols>
    <col min="1" max="1" width="8" style="21" customWidth="1"/>
    <col min="2" max="2" width="28" style="21" customWidth="1"/>
    <col min="3" max="3" width="48" style="21" customWidth="1"/>
    <col min="4" max="4" width="13" style="21" customWidth="1"/>
    <col min="5" max="5" width="34" style="21" customWidth="1"/>
    <col min="6" max="6" width="14" style="21" hidden="1" customWidth="1"/>
    <col min="7" max="11" width="18" style="21" customWidth="1"/>
    <col min="12" max="16384" width="8.7109375" style="21"/>
  </cols>
  <sheetData>
    <row r="1" spans="1:30" ht="39.75" customHeight="1" x14ac:dyDescent="0.2">
      <c r="A1" s="57"/>
      <c r="B1" s="57"/>
      <c r="C1" s="57"/>
      <c r="D1" s="57"/>
      <c r="E1" s="57"/>
      <c r="F1" s="57"/>
      <c r="G1" s="57"/>
      <c r="H1" s="57"/>
      <c r="I1" s="57"/>
      <c r="J1" s="57"/>
      <c r="K1" s="57"/>
      <c r="L1" s="22"/>
      <c r="M1" s="22"/>
      <c r="N1" s="22"/>
      <c r="O1" s="22"/>
      <c r="P1" s="22"/>
      <c r="Q1" s="22"/>
      <c r="R1" s="22"/>
      <c r="S1" s="22"/>
      <c r="T1" s="22"/>
      <c r="U1" s="22"/>
      <c r="V1" s="22"/>
      <c r="W1" s="22"/>
      <c r="X1" s="22"/>
      <c r="Y1" s="22"/>
      <c r="Z1" s="22"/>
      <c r="AA1" s="22"/>
      <c r="AB1" s="22"/>
      <c r="AC1" s="22"/>
      <c r="AD1" s="22"/>
    </row>
    <row r="2" spans="1:30" x14ac:dyDescent="0.2">
      <c r="A2" s="22"/>
      <c r="B2" s="22"/>
      <c r="C2" s="22"/>
      <c r="D2" s="22"/>
      <c r="E2" s="22"/>
      <c r="F2" s="22"/>
      <c r="G2" s="22"/>
      <c r="H2" s="22"/>
      <c r="I2" s="22"/>
      <c r="J2" s="22"/>
      <c r="K2" s="22"/>
      <c r="L2" s="22"/>
      <c r="M2" s="22"/>
      <c r="N2" s="22"/>
      <c r="O2" s="22"/>
      <c r="P2" s="22"/>
      <c r="Q2" s="22"/>
      <c r="R2" s="22"/>
      <c r="S2" s="22"/>
      <c r="T2" s="22"/>
      <c r="U2" s="22"/>
      <c r="V2" s="22"/>
      <c r="W2" s="22"/>
      <c r="X2" s="22"/>
      <c r="Y2" s="22"/>
      <c r="Z2" s="22"/>
      <c r="AA2" s="22"/>
      <c r="AB2" s="22"/>
      <c r="AC2" s="22"/>
      <c r="AD2" s="22"/>
    </row>
    <row r="3" spans="1:30" ht="36.75" customHeight="1" x14ac:dyDescent="0.2">
      <c r="A3" s="2" t="s">
        <v>91</v>
      </c>
      <c r="B3" s="2" t="s">
        <v>92</v>
      </c>
      <c r="C3" s="2" t="s">
        <v>93</v>
      </c>
      <c r="D3" s="2" t="s">
        <v>94</v>
      </c>
      <c r="E3" s="2" t="s">
        <v>95</v>
      </c>
      <c r="F3" s="2" t="s">
        <v>96</v>
      </c>
      <c r="G3" s="2" t="s">
        <v>19</v>
      </c>
      <c r="H3" s="28" t="s">
        <v>20</v>
      </c>
      <c r="I3" s="2" t="s">
        <v>15</v>
      </c>
      <c r="J3" s="2" t="s">
        <v>97</v>
      </c>
      <c r="K3" s="2" t="s">
        <v>34</v>
      </c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</row>
    <row r="4" spans="1:30" ht="30" customHeight="1" x14ac:dyDescent="0.2">
      <c r="A4" s="29">
        <v>1</v>
      </c>
      <c r="B4" s="29" t="s">
        <v>98</v>
      </c>
      <c r="C4" s="29" t="s">
        <v>99</v>
      </c>
      <c r="D4" s="29" t="s">
        <v>94</v>
      </c>
      <c r="E4" s="29" t="s">
        <v>100</v>
      </c>
      <c r="F4" s="30">
        <v>1</v>
      </c>
      <c r="G4" s="31">
        <v>68300</v>
      </c>
      <c r="H4" s="31">
        <v>70000</v>
      </c>
      <c r="I4" s="31">
        <v>87500</v>
      </c>
      <c r="J4" s="32">
        <f t="shared" ref="J4:J41" si="0">SUM(G4:I4)</f>
        <v>225800</v>
      </c>
      <c r="K4" s="32">
        <f t="shared" ref="K4:K41" si="1">IFERROR(AVERAGE(G4:I4),0)</f>
        <v>75266.666666666672</v>
      </c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</row>
    <row r="5" spans="1:30" ht="30" customHeight="1" x14ac:dyDescent="0.2">
      <c r="A5" s="29">
        <v>2</v>
      </c>
      <c r="B5" s="29" t="s">
        <v>98</v>
      </c>
      <c r="C5" s="29" t="s">
        <v>101</v>
      </c>
      <c r="D5" s="29" t="s">
        <v>94</v>
      </c>
      <c r="E5" s="29" t="s">
        <v>102</v>
      </c>
      <c r="F5" s="30">
        <v>1</v>
      </c>
      <c r="G5" s="31">
        <v>68300</v>
      </c>
      <c r="H5" s="31">
        <v>70000</v>
      </c>
      <c r="I5" s="31">
        <v>87500</v>
      </c>
      <c r="J5" s="32">
        <f t="shared" si="0"/>
        <v>225800</v>
      </c>
      <c r="K5" s="32">
        <f t="shared" si="1"/>
        <v>75266.666666666672</v>
      </c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</row>
    <row r="6" spans="1:30" ht="30" customHeight="1" x14ac:dyDescent="0.2">
      <c r="A6" s="29">
        <v>3</v>
      </c>
      <c r="B6" s="29" t="s">
        <v>98</v>
      </c>
      <c r="C6" s="29" t="s">
        <v>103</v>
      </c>
      <c r="D6" s="29" t="s">
        <v>94</v>
      </c>
      <c r="E6" s="29" t="s">
        <v>104</v>
      </c>
      <c r="F6" s="30">
        <v>1</v>
      </c>
      <c r="G6" s="31">
        <v>105000</v>
      </c>
      <c r="H6" s="31">
        <v>120000</v>
      </c>
      <c r="I6" s="31">
        <v>87500</v>
      </c>
      <c r="J6" s="32">
        <f t="shared" si="0"/>
        <v>312500</v>
      </c>
      <c r="K6" s="32">
        <f t="shared" si="1"/>
        <v>104166.66666666667</v>
      </c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</row>
    <row r="7" spans="1:30" ht="30" customHeight="1" x14ac:dyDescent="0.2">
      <c r="A7" s="29">
        <v>4</v>
      </c>
      <c r="B7" s="29" t="s">
        <v>98</v>
      </c>
      <c r="C7" s="29" t="s">
        <v>105</v>
      </c>
      <c r="D7" s="29" t="s">
        <v>94</v>
      </c>
      <c r="E7" s="29" t="s">
        <v>106</v>
      </c>
      <c r="F7" s="30">
        <v>1</v>
      </c>
      <c r="G7" s="31">
        <v>68300</v>
      </c>
      <c r="H7" s="31">
        <v>70000</v>
      </c>
      <c r="I7" s="31">
        <v>87500</v>
      </c>
      <c r="J7" s="32">
        <f t="shared" si="0"/>
        <v>225800</v>
      </c>
      <c r="K7" s="32">
        <f t="shared" si="1"/>
        <v>75266.666666666672</v>
      </c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</row>
    <row r="8" spans="1:30" ht="30" customHeight="1" x14ac:dyDescent="0.2">
      <c r="A8" s="29">
        <v>5</v>
      </c>
      <c r="B8" s="29" t="s">
        <v>98</v>
      </c>
      <c r="C8" s="29" t="s">
        <v>107</v>
      </c>
      <c r="D8" s="29" t="s">
        <v>94</v>
      </c>
      <c r="E8" s="29" t="s">
        <v>108</v>
      </c>
      <c r="F8" s="30">
        <v>1</v>
      </c>
      <c r="G8" s="31">
        <v>105000</v>
      </c>
      <c r="H8" s="31">
        <v>120000</v>
      </c>
      <c r="I8" s="31">
        <v>130000</v>
      </c>
      <c r="J8" s="32">
        <f t="shared" si="0"/>
        <v>355000</v>
      </c>
      <c r="K8" s="32">
        <f t="shared" si="1"/>
        <v>118333.33333333333</v>
      </c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</row>
    <row r="9" spans="1:30" ht="30" customHeight="1" x14ac:dyDescent="0.2">
      <c r="A9" s="29">
        <v>6</v>
      </c>
      <c r="B9" s="29" t="s">
        <v>98</v>
      </c>
      <c r="C9" s="29" t="s">
        <v>109</v>
      </c>
      <c r="D9" s="29" t="s">
        <v>94</v>
      </c>
      <c r="E9" s="29" t="s">
        <v>110</v>
      </c>
      <c r="F9" s="30">
        <v>1</v>
      </c>
      <c r="G9" s="31">
        <v>105000</v>
      </c>
      <c r="H9" s="31">
        <v>120000</v>
      </c>
      <c r="I9" s="31">
        <v>130000</v>
      </c>
      <c r="J9" s="32">
        <f t="shared" si="0"/>
        <v>355000</v>
      </c>
      <c r="K9" s="32">
        <f t="shared" si="1"/>
        <v>118333.33333333333</v>
      </c>
      <c r="L9" s="22"/>
      <c r="M9" s="22"/>
      <c r="N9" s="22"/>
      <c r="O9" s="22"/>
      <c r="P9" s="22"/>
      <c r="Q9" s="22"/>
      <c r="R9" s="22"/>
      <c r="S9" s="22"/>
      <c r="T9" s="22"/>
      <c r="U9" s="22"/>
      <c r="V9" s="22"/>
      <c r="W9" s="22"/>
      <c r="X9" s="22"/>
      <c r="Y9" s="22"/>
      <c r="Z9" s="22"/>
      <c r="AA9" s="22"/>
      <c r="AB9" s="22"/>
      <c r="AC9" s="22"/>
      <c r="AD9" s="22"/>
    </row>
    <row r="10" spans="1:30" ht="30" customHeight="1" x14ac:dyDescent="0.2">
      <c r="A10" s="29">
        <v>7</v>
      </c>
      <c r="B10" s="29" t="s">
        <v>98</v>
      </c>
      <c r="C10" s="29" t="s">
        <v>111</v>
      </c>
      <c r="D10" s="29" t="s">
        <v>94</v>
      </c>
      <c r="E10" s="29" t="s">
        <v>112</v>
      </c>
      <c r="F10" s="30">
        <v>1</v>
      </c>
      <c r="G10" s="31">
        <v>105000</v>
      </c>
      <c r="H10" s="31">
        <v>120000</v>
      </c>
      <c r="I10" s="31">
        <v>130000</v>
      </c>
      <c r="J10" s="32">
        <f t="shared" si="0"/>
        <v>355000</v>
      </c>
      <c r="K10" s="32">
        <f t="shared" si="1"/>
        <v>118333.33333333333</v>
      </c>
      <c r="L10" s="22"/>
      <c r="M10" s="22"/>
      <c r="N10" s="22"/>
      <c r="O10" s="22"/>
      <c r="P10" s="22"/>
      <c r="Q10" s="22"/>
      <c r="R10" s="22"/>
      <c r="S10" s="22"/>
      <c r="T10" s="22"/>
      <c r="U10" s="22"/>
      <c r="V10" s="22"/>
      <c r="W10" s="22"/>
      <c r="X10" s="22"/>
      <c r="Y10" s="22"/>
      <c r="Z10" s="22"/>
      <c r="AA10" s="22"/>
      <c r="AB10" s="22"/>
      <c r="AC10" s="22"/>
      <c r="AD10" s="22"/>
    </row>
    <row r="11" spans="1:30" ht="30" customHeight="1" x14ac:dyDescent="0.2">
      <c r="A11" s="29">
        <v>8</v>
      </c>
      <c r="B11" s="29" t="s">
        <v>113</v>
      </c>
      <c r="C11" s="29" t="s">
        <v>114</v>
      </c>
      <c r="D11" s="29" t="s">
        <v>94</v>
      </c>
      <c r="E11" s="29" t="s">
        <v>115</v>
      </c>
      <c r="F11" s="30">
        <v>1</v>
      </c>
      <c r="G11" s="31">
        <v>38900</v>
      </c>
      <c r="H11" s="31">
        <v>60000</v>
      </c>
      <c r="I11" s="31">
        <v>32500</v>
      </c>
      <c r="J11" s="32">
        <f t="shared" si="0"/>
        <v>131400</v>
      </c>
      <c r="K11" s="32">
        <f t="shared" si="1"/>
        <v>43800</v>
      </c>
      <c r="L11" s="22"/>
      <c r="M11" s="22"/>
      <c r="N11" s="22"/>
      <c r="O11" s="22"/>
      <c r="P11" s="22"/>
      <c r="Q11" s="22"/>
      <c r="R11" s="22"/>
      <c r="S11" s="22"/>
      <c r="T11" s="22"/>
      <c r="U11" s="22"/>
      <c r="V11" s="22"/>
      <c r="W11" s="22"/>
      <c r="X11" s="22"/>
      <c r="Y11" s="22"/>
      <c r="Z11" s="22"/>
      <c r="AA11" s="22"/>
      <c r="AB11" s="22"/>
      <c r="AC11" s="22"/>
      <c r="AD11" s="22"/>
    </row>
    <row r="12" spans="1:30" ht="30" customHeight="1" x14ac:dyDescent="0.2">
      <c r="A12" s="29">
        <v>9</v>
      </c>
      <c r="B12" s="29" t="s">
        <v>113</v>
      </c>
      <c r="C12" s="29" t="s">
        <v>116</v>
      </c>
      <c r="D12" s="29" t="s">
        <v>94</v>
      </c>
      <c r="E12" s="29" t="s">
        <v>115</v>
      </c>
      <c r="F12" s="30">
        <v>1</v>
      </c>
      <c r="G12" s="31">
        <v>35700</v>
      </c>
      <c r="H12" s="31">
        <v>50000</v>
      </c>
      <c r="I12" s="31">
        <v>22500</v>
      </c>
      <c r="J12" s="32">
        <f t="shared" si="0"/>
        <v>108200</v>
      </c>
      <c r="K12" s="32">
        <f t="shared" si="1"/>
        <v>36066.666666666664</v>
      </c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2"/>
      <c r="AA12" s="22"/>
      <c r="AB12" s="22"/>
      <c r="AC12" s="22"/>
      <c r="AD12" s="22"/>
    </row>
    <row r="13" spans="1:30" ht="30" customHeight="1" x14ac:dyDescent="0.2">
      <c r="A13" s="29">
        <v>10</v>
      </c>
      <c r="B13" s="29" t="s">
        <v>113</v>
      </c>
      <c r="C13" s="29" t="s">
        <v>117</v>
      </c>
      <c r="D13" s="29" t="s">
        <v>94</v>
      </c>
      <c r="E13" s="29" t="s">
        <v>115</v>
      </c>
      <c r="F13" s="30">
        <v>1</v>
      </c>
      <c r="G13" s="31">
        <v>45400</v>
      </c>
      <c r="H13" s="31">
        <v>60000</v>
      </c>
      <c r="I13" s="31">
        <v>34500</v>
      </c>
      <c r="J13" s="32">
        <f t="shared" si="0"/>
        <v>139900</v>
      </c>
      <c r="K13" s="32">
        <f t="shared" si="1"/>
        <v>46633.333333333336</v>
      </c>
      <c r="L13" s="22"/>
      <c r="M13" s="22"/>
      <c r="N13" s="22"/>
      <c r="O13" s="22"/>
      <c r="P13" s="22"/>
      <c r="Q13" s="22"/>
      <c r="R13" s="22"/>
      <c r="S13" s="22"/>
      <c r="T13" s="22"/>
      <c r="U13" s="22"/>
      <c r="V13" s="22"/>
      <c r="W13" s="22"/>
      <c r="X13" s="22"/>
      <c r="Y13" s="22"/>
      <c r="Z13" s="22"/>
      <c r="AA13" s="22"/>
      <c r="AB13" s="22"/>
      <c r="AC13" s="22"/>
      <c r="AD13" s="22"/>
    </row>
    <row r="14" spans="1:30" x14ac:dyDescent="0.2">
      <c r="A14" s="29">
        <v>11</v>
      </c>
      <c r="B14" s="29" t="s">
        <v>118</v>
      </c>
      <c r="C14" s="29" t="s">
        <v>119</v>
      </c>
      <c r="D14" s="29" t="s">
        <v>94</v>
      </c>
      <c r="E14" s="29" t="s">
        <v>115</v>
      </c>
      <c r="F14" s="30">
        <v>1</v>
      </c>
      <c r="G14" s="31">
        <v>80000</v>
      </c>
      <c r="H14" s="31">
        <v>90000</v>
      </c>
      <c r="I14" s="31">
        <v>65000</v>
      </c>
      <c r="J14" s="32">
        <f t="shared" si="0"/>
        <v>235000</v>
      </c>
      <c r="K14" s="32">
        <f t="shared" si="1"/>
        <v>78333.333333333328</v>
      </c>
      <c r="L14" s="22"/>
      <c r="M14" s="22"/>
      <c r="N14" s="22"/>
      <c r="O14" s="22"/>
      <c r="P14" s="22"/>
      <c r="Q14" s="22"/>
      <c r="R14" s="22"/>
      <c r="S14" s="22"/>
      <c r="T14" s="22"/>
      <c r="U14" s="22"/>
      <c r="V14" s="22"/>
      <c r="W14" s="22"/>
      <c r="X14" s="22"/>
      <c r="Y14" s="22"/>
      <c r="Z14" s="22"/>
      <c r="AA14" s="22"/>
      <c r="AB14" s="22"/>
      <c r="AC14" s="22"/>
      <c r="AD14" s="22"/>
    </row>
    <row r="15" spans="1:30" x14ac:dyDescent="0.2">
      <c r="A15" s="29">
        <v>12</v>
      </c>
      <c r="B15" s="29" t="s">
        <v>118</v>
      </c>
      <c r="C15" s="29" t="s">
        <v>120</v>
      </c>
      <c r="D15" s="29" t="s">
        <v>94</v>
      </c>
      <c r="E15" s="29" t="s">
        <v>115</v>
      </c>
      <c r="F15" s="30">
        <v>1</v>
      </c>
      <c r="G15" s="31">
        <v>48800</v>
      </c>
      <c r="H15" s="31">
        <v>50000</v>
      </c>
      <c r="I15" s="31">
        <v>32500</v>
      </c>
      <c r="J15" s="32">
        <f t="shared" si="0"/>
        <v>131300</v>
      </c>
      <c r="K15" s="32">
        <f t="shared" si="1"/>
        <v>43766.666666666664</v>
      </c>
      <c r="L15" s="22"/>
      <c r="M15" s="22"/>
      <c r="N15" s="22"/>
      <c r="O15" s="22"/>
      <c r="P15" s="22"/>
      <c r="Q15" s="22"/>
      <c r="R15" s="22"/>
      <c r="S15" s="22"/>
      <c r="T15" s="22"/>
      <c r="U15" s="22"/>
      <c r="V15" s="22"/>
      <c r="W15" s="22"/>
      <c r="X15" s="22"/>
      <c r="Y15" s="22"/>
      <c r="Z15" s="22"/>
      <c r="AA15" s="22"/>
      <c r="AB15" s="22"/>
      <c r="AC15" s="22"/>
      <c r="AD15" s="22"/>
    </row>
    <row r="16" spans="1:30" x14ac:dyDescent="0.2">
      <c r="A16" s="29">
        <v>13</v>
      </c>
      <c r="B16" s="29" t="s">
        <v>121</v>
      </c>
      <c r="C16" s="29" t="s">
        <v>122</v>
      </c>
      <c r="D16" s="29" t="s">
        <v>94</v>
      </c>
      <c r="E16" s="29" t="s">
        <v>115</v>
      </c>
      <c r="F16" s="30">
        <v>1</v>
      </c>
      <c r="G16" s="31">
        <v>31000</v>
      </c>
      <c r="H16" s="31">
        <v>50000</v>
      </c>
      <c r="I16" s="31">
        <v>32500</v>
      </c>
      <c r="J16" s="32">
        <f t="shared" si="0"/>
        <v>113500</v>
      </c>
      <c r="K16" s="32">
        <f t="shared" si="1"/>
        <v>37833.333333333336</v>
      </c>
      <c r="L16" s="22"/>
      <c r="M16" s="22"/>
      <c r="N16" s="22"/>
      <c r="O16" s="22"/>
      <c r="P16" s="22"/>
      <c r="Q16" s="22"/>
      <c r="R16" s="22"/>
      <c r="S16" s="22"/>
      <c r="T16" s="22"/>
      <c r="U16" s="22"/>
      <c r="V16" s="22"/>
      <c r="W16" s="22"/>
      <c r="X16" s="22"/>
      <c r="Y16" s="22"/>
      <c r="Z16" s="22"/>
      <c r="AA16" s="22"/>
      <c r="AB16" s="22"/>
      <c r="AC16" s="22"/>
      <c r="AD16" s="22"/>
    </row>
    <row r="17" spans="1:30" x14ac:dyDescent="0.2">
      <c r="A17" s="29">
        <v>14</v>
      </c>
      <c r="B17" s="29" t="s">
        <v>121</v>
      </c>
      <c r="C17" s="29" t="s">
        <v>123</v>
      </c>
      <c r="D17" s="29" t="s">
        <v>94</v>
      </c>
      <c r="E17" s="29" t="s">
        <v>115</v>
      </c>
      <c r="F17" s="30">
        <v>1</v>
      </c>
      <c r="G17" s="31">
        <v>23400</v>
      </c>
      <c r="H17" s="31">
        <v>50000</v>
      </c>
      <c r="I17" s="31">
        <v>22500</v>
      </c>
      <c r="J17" s="32">
        <f t="shared" si="0"/>
        <v>95900</v>
      </c>
      <c r="K17" s="32">
        <f t="shared" si="1"/>
        <v>31966.666666666668</v>
      </c>
      <c r="L17" s="22"/>
      <c r="M17" s="22"/>
      <c r="N17" s="22"/>
      <c r="O17" s="22"/>
      <c r="P17" s="22"/>
      <c r="Q17" s="22"/>
      <c r="R17" s="22"/>
      <c r="S17" s="22"/>
      <c r="T17" s="22"/>
      <c r="U17" s="22"/>
      <c r="V17" s="22"/>
      <c r="W17" s="22"/>
      <c r="X17" s="22"/>
      <c r="Y17" s="22"/>
      <c r="Z17" s="22"/>
      <c r="AA17" s="22"/>
      <c r="AB17" s="22"/>
      <c r="AC17" s="22"/>
      <c r="AD17" s="22"/>
    </row>
    <row r="18" spans="1:30" x14ac:dyDescent="0.2">
      <c r="A18" s="29">
        <v>15</v>
      </c>
      <c r="B18" s="29" t="s">
        <v>121</v>
      </c>
      <c r="C18" s="29" t="s">
        <v>124</v>
      </c>
      <c r="D18" s="29" t="s">
        <v>94</v>
      </c>
      <c r="E18" s="29" t="s">
        <v>115</v>
      </c>
      <c r="F18" s="30">
        <v>1</v>
      </c>
      <c r="G18" s="31">
        <v>18100</v>
      </c>
      <c r="H18" s="31">
        <v>50000</v>
      </c>
      <c r="I18" s="31">
        <v>16000</v>
      </c>
      <c r="J18" s="32">
        <f t="shared" si="0"/>
        <v>84100</v>
      </c>
      <c r="K18" s="32">
        <f t="shared" si="1"/>
        <v>28033.333333333332</v>
      </c>
      <c r="L18" s="22"/>
      <c r="M18" s="22"/>
      <c r="N18" s="22"/>
      <c r="O18" s="22"/>
      <c r="P18" s="22"/>
      <c r="Q18" s="22"/>
      <c r="R18" s="22"/>
      <c r="S18" s="22"/>
      <c r="T18" s="22"/>
      <c r="U18" s="22"/>
      <c r="V18" s="22"/>
      <c r="W18" s="22"/>
      <c r="X18" s="22"/>
      <c r="Y18" s="22"/>
      <c r="Z18" s="22"/>
      <c r="AA18" s="22"/>
      <c r="AB18" s="22"/>
      <c r="AC18" s="22"/>
      <c r="AD18" s="22"/>
    </row>
    <row r="19" spans="1:30" x14ac:dyDescent="0.2">
      <c r="A19" s="29">
        <v>16</v>
      </c>
      <c r="B19" s="29" t="s">
        <v>121</v>
      </c>
      <c r="C19" s="29" t="s">
        <v>125</v>
      </c>
      <c r="D19" s="29" t="s">
        <v>94</v>
      </c>
      <c r="E19" s="29" t="s">
        <v>115</v>
      </c>
      <c r="F19" s="30">
        <v>1</v>
      </c>
      <c r="G19" s="31">
        <v>18100</v>
      </c>
      <c r="H19" s="31">
        <v>50000</v>
      </c>
      <c r="I19" s="31">
        <v>16000</v>
      </c>
      <c r="J19" s="32">
        <f t="shared" si="0"/>
        <v>84100</v>
      </c>
      <c r="K19" s="32">
        <f t="shared" si="1"/>
        <v>28033.333333333332</v>
      </c>
      <c r="L19" s="22"/>
      <c r="M19" s="22"/>
      <c r="N19" s="22"/>
      <c r="O19" s="22"/>
      <c r="P19" s="22"/>
      <c r="Q19" s="22"/>
      <c r="R19" s="22"/>
      <c r="S19" s="22"/>
      <c r="T19" s="22"/>
      <c r="U19" s="22"/>
      <c r="V19" s="22"/>
      <c r="W19" s="22"/>
      <c r="X19" s="22"/>
      <c r="Y19" s="22"/>
      <c r="Z19" s="22"/>
      <c r="AA19" s="22"/>
      <c r="AB19" s="22"/>
      <c r="AC19" s="22"/>
      <c r="AD19" s="22"/>
    </row>
    <row r="20" spans="1:30" x14ac:dyDescent="0.2">
      <c r="A20" s="29">
        <v>17</v>
      </c>
      <c r="B20" s="29" t="s">
        <v>121</v>
      </c>
      <c r="C20" s="29" t="s">
        <v>126</v>
      </c>
      <c r="D20" s="29" t="s">
        <v>94</v>
      </c>
      <c r="E20" s="29" t="s">
        <v>115</v>
      </c>
      <c r="F20" s="30">
        <v>1</v>
      </c>
      <c r="G20" s="31">
        <v>18100</v>
      </c>
      <c r="H20" s="31">
        <v>50000</v>
      </c>
      <c r="I20" s="31">
        <v>16000</v>
      </c>
      <c r="J20" s="32">
        <f t="shared" si="0"/>
        <v>84100</v>
      </c>
      <c r="K20" s="32">
        <f t="shared" si="1"/>
        <v>28033.333333333332</v>
      </c>
      <c r="L20" s="22"/>
      <c r="M20" s="22"/>
      <c r="N20" s="22"/>
      <c r="O20" s="22"/>
      <c r="P20" s="22"/>
      <c r="Q20" s="22"/>
      <c r="R20" s="22"/>
      <c r="S20" s="22"/>
      <c r="T20" s="22"/>
      <c r="U20" s="22"/>
      <c r="V20" s="22"/>
      <c r="W20" s="22"/>
      <c r="X20" s="22"/>
      <c r="Y20" s="22"/>
      <c r="Z20" s="22"/>
      <c r="AA20" s="22"/>
      <c r="AB20" s="22"/>
      <c r="AC20" s="22"/>
      <c r="AD20" s="22"/>
    </row>
    <row r="21" spans="1:30" x14ac:dyDescent="0.2">
      <c r="A21" s="29">
        <v>18</v>
      </c>
      <c r="B21" s="29" t="s">
        <v>121</v>
      </c>
      <c r="C21" s="29" t="s">
        <v>127</v>
      </c>
      <c r="D21" s="29" t="s">
        <v>94</v>
      </c>
      <c r="E21" s="29" t="s">
        <v>115</v>
      </c>
      <c r="F21" s="30">
        <v>1</v>
      </c>
      <c r="G21" s="31">
        <v>18100</v>
      </c>
      <c r="H21" s="31">
        <v>50000</v>
      </c>
      <c r="I21" s="31">
        <v>16000</v>
      </c>
      <c r="J21" s="32">
        <f t="shared" si="0"/>
        <v>84100</v>
      </c>
      <c r="K21" s="32">
        <f t="shared" si="1"/>
        <v>28033.333333333332</v>
      </c>
      <c r="L21" s="22"/>
      <c r="M21" s="22"/>
      <c r="N21" s="22"/>
      <c r="O21" s="22"/>
      <c r="P21" s="22"/>
      <c r="Q21" s="22"/>
      <c r="R21" s="22"/>
      <c r="S21" s="22"/>
      <c r="T21" s="22"/>
      <c r="U21" s="22"/>
      <c r="V21" s="22"/>
      <c r="W21" s="22"/>
      <c r="X21" s="22"/>
      <c r="Y21" s="22"/>
      <c r="Z21" s="22"/>
      <c r="AA21" s="22"/>
      <c r="AB21" s="22"/>
      <c r="AC21" s="22"/>
      <c r="AD21" s="22"/>
    </row>
    <row r="22" spans="1:30" x14ac:dyDescent="0.2">
      <c r="A22" s="29">
        <v>19</v>
      </c>
      <c r="B22" s="29" t="s">
        <v>128</v>
      </c>
      <c r="C22" s="29" t="s">
        <v>129</v>
      </c>
      <c r="D22" s="29" t="s">
        <v>94</v>
      </c>
      <c r="E22" s="29" t="s">
        <v>115</v>
      </c>
      <c r="F22" s="30">
        <v>1</v>
      </c>
      <c r="G22" s="31">
        <v>110000</v>
      </c>
      <c r="H22" s="31">
        <v>150000</v>
      </c>
      <c r="I22" s="31">
        <v>145000</v>
      </c>
      <c r="J22" s="32">
        <f t="shared" si="0"/>
        <v>405000</v>
      </c>
      <c r="K22" s="32">
        <f t="shared" si="1"/>
        <v>135000</v>
      </c>
      <c r="L22" s="22"/>
      <c r="M22" s="22"/>
      <c r="N22" s="22"/>
      <c r="O22" s="22"/>
      <c r="P22" s="22"/>
      <c r="Q22" s="22"/>
      <c r="R22" s="22"/>
      <c r="S22" s="22"/>
      <c r="T22" s="22"/>
      <c r="U22" s="22"/>
      <c r="V22" s="22"/>
      <c r="W22" s="22"/>
      <c r="X22" s="22"/>
      <c r="Y22" s="22"/>
      <c r="Z22" s="22"/>
      <c r="AA22" s="22"/>
      <c r="AB22" s="22"/>
      <c r="AC22" s="22"/>
      <c r="AD22" s="22"/>
    </row>
    <row r="23" spans="1:30" x14ac:dyDescent="0.2">
      <c r="A23" s="29">
        <v>20</v>
      </c>
      <c r="B23" s="29" t="s">
        <v>128</v>
      </c>
      <c r="C23" s="29" t="s">
        <v>130</v>
      </c>
      <c r="D23" s="29" t="s">
        <v>94</v>
      </c>
      <c r="E23" s="29" t="s">
        <v>115</v>
      </c>
      <c r="F23" s="30">
        <v>1</v>
      </c>
      <c r="G23" s="31">
        <v>490000</v>
      </c>
      <c r="H23" s="31">
        <v>100000</v>
      </c>
      <c r="I23" s="31">
        <v>45000</v>
      </c>
      <c r="J23" s="32">
        <f t="shared" si="0"/>
        <v>635000</v>
      </c>
      <c r="K23" s="32">
        <f t="shared" si="1"/>
        <v>211666.66666666666</v>
      </c>
      <c r="L23" s="22"/>
      <c r="M23" s="22"/>
      <c r="N23" s="22"/>
      <c r="O23" s="22"/>
      <c r="P23" s="22"/>
      <c r="Q23" s="22"/>
      <c r="R23" s="22"/>
      <c r="S23" s="22"/>
      <c r="T23" s="22"/>
      <c r="U23" s="22"/>
      <c r="V23" s="22"/>
      <c r="W23" s="22"/>
      <c r="X23" s="22"/>
      <c r="Y23" s="22"/>
      <c r="Z23" s="22"/>
      <c r="AA23" s="22"/>
      <c r="AB23" s="22"/>
      <c r="AC23" s="22"/>
      <c r="AD23" s="22"/>
    </row>
    <row r="24" spans="1:30" x14ac:dyDescent="0.2">
      <c r="A24" s="29">
        <v>21</v>
      </c>
      <c r="B24" s="29" t="s">
        <v>121</v>
      </c>
      <c r="C24" s="29" t="s">
        <v>131</v>
      </c>
      <c r="D24" s="29" t="s">
        <v>94</v>
      </c>
      <c r="E24" s="29" t="s">
        <v>115</v>
      </c>
      <c r="F24" s="30">
        <v>1</v>
      </c>
      <c r="G24" s="31">
        <v>63500</v>
      </c>
      <c r="H24" s="31">
        <v>50000</v>
      </c>
      <c r="I24" s="31">
        <v>45000</v>
      </c>
      <c r="J24" s="32">
        <f t="shared" si="0"/>
        <v>158500</v>
      </c>
      <c r="K24" s="32">
        <f t="shared" si="1"/>
        <v>52833.333333333336</v>
      </c>
      <c r="L24" s="22"/>
      <c r="M24" s="22"/>
      <c r="N24" s="22"/>
      <c r="O24" s="22"/>
      <c r="P24" s="22"/>
      <c r="Q24" s="22"/>
      <c r="R24" s="22"/>
      <c r="S24" s="22"/>
      <c r="T24" s="22"/>
      <c r="U24" s="22"/>
      <c r="V24" s="22"/>
      <c r="W24" s="22"/>
      <c r="X24" s="22"/>
      <c r="Y24" s="22"/>
      <c r="Z24" s="22"/>
      <c r="AA24" s="22"/>
      <c r="AB24" s="22"/>
      <c r="AC24" s="22"/>
      <c r="AD24" s="22"/>
    </row>
    <row r="25" spans="1:30" x14ac:dyDescent="0.2">
      <c r="A25" s="29">
        <v>22</v>
      </c>
      <c r="B25" s="29" t="s">
        <v>121</v>
      </c>
      <c r="C25" s="29" t="s">
        <v>132</v>
      </c>
      <c r="D25" s="29" t="s">
        <v>94</v>
      </c>
      <c r="E25" s="29" t="s">
        <v>115</v>
      </c>
      <c r="F25" s="30">
        <v>1</v>
      </c>
      <c r="G25" s="31">
        <v>29400</v>
      </c>
      <c r="H25" s="31">
        <v>40000</v>
      </c>
      <c r="I25" s="31">
        <v>55000</v>
      </c>
      <c r="J25" s="32">
        <f t="shared" si="0"/>
        <v>124400</v>
      </c>
      <c r="K25" s="32">
        <f t="shared" si="1"/>
        <v>41466.666666666664</v>
      </c>
      <c r="L25" s="22"/>
      <c r="M25" s="22"/>
      <c r="N25" s="22"/>
      <c r="O25" s="22"/>
      <c r="P25" s="22"/>
      <c r="Q25" s="22"/>
      <c r="R25" s="22"/>
      <c r="S25" s="22"/>
      <c r="T25" s="22"/>
      <c r="U25" s="22"/>
      <c r="V25" s="22"/>
      <c r="W25" s="22"/>
      <c r="X25" s="22"/>
      <c r="Y25" s="22"/>
      <c r="Z25" s="22"/>
      <c r="AA25" s="22"/>
      <c r="AB25" s="22"/>
      <c r="AC25" s="22"/>
      <c r="AD25" s="22"/>
    </row>
    <row r="26" spans="1:30" x14ac:dyDescent="0.2">
      <c r="A26" s="29">
        <v>23</v>
      </c>
      <c r="B26" s="29" t="s">
        <v>121</v>
      </c>
      <c r="C26" s="29" t="s">
        <v>133</v>
      </c>
      <c r="D26" s="29" t="s">
        <v>94</v>
      </c>
      <c r="E26" s="29" t="s">
        <v>115</v>
      </c>
      <c r="F26" s="30">
        <v>1</v>
      </c>
      <c r="G26" s="31">
        <v>29400</v>
      </c>
      <c r="H26" s="31">
        <v>40000</v>
      </c>
      <c r="I26" s="31">
        <v>55000</v>
      </c>
      <c r="J26" s="32">
        <f t="shared" si="0"/>
        <v>124400</v>
      </c>
      <c r="K26" s="32">
        <f t="shared" si="1"/>
        <v>41466.666666666664</v>
      </c>
      <c r="L26" s="22"/>
      <c r="M26" s="22"/>
      <c r="N26" s="22"/>
      <c r="O26" s="22"/>
      <c r="P26" s="22"/>
      <c r="Q26" s="22"/>
      <c r="R26" s="22"/>
      <c r="S26" s="22"/>
      <c r="T26" s="22"/>
      <c r="U26" s="22"/>
      <c r="V26" s="22"/>
      <c r="W26" s="22"/>
      <c r="X26" s="22"/>
      <c r="Y26" s="22"/>
      <c r="Z26" s="22"/>
      <c r="AA26" s="22"/>
      <c r="AB26" s="22"/>
      <c r="AC26" s="22"/>
      <c r="AD26" s="22"/>
    </row>
    <row r="27" spans="1:30" x14ac:dyDescent="0.2">
      <c r="A27" s="29">
        <v>24</v>
      </c>
      <c r="B27" s="29" t="s">
        <v>121</v>
      </c>
      <c r="C27" s="29" t="s">
        <v>134</v>
      </c>
      <c r="D27" s="29" t="s">
        <v>94</v>
      </c>
      <c r="E27" s="29" t="s">
        <v>115</v>
      </c>
      <c r="F27" s="30">
        <v>1</v>
      </c>
      <c r="G27" s="31">
        <v>31000</v>
      </c>
      <c r="H27" s="31">
        <v>50000</v>
      </c>
      <c r="I27" s="31">
        <v>16000</v>
      </c>
      <c r="J27" s="32">
        <f t="shared" si="0"/>
        <v>97000</v>
      </c>
      <c r="K27" s="32">
        <f t="shared" si="1"/>
        <v>32333.333333333332</v>
      </c>
      <c r="L27" s="22"/>
      <c r="M27" s="22"/>
      <c r="N27" s="22"/>
      <c r="O27" s="22"/>
      <c r="P27" s="22"/>
      <c r="Q27" s="22"/>
      <c r="R27" s="22"/>
      <c r="S27" s="22"/>
      <c r="T27" s="22"/>
      <c r="U27" s="22"/>
      <c r="V27" s="22"/>
      <c r="W27" s="22"/>
      <c r="X27" s="22"/>
      <c r="Y27" s="22"/>
      <c r="Z27" s="22"/>
      <c r="AA27" s="22"/>
      <c r="AB27" s="22"/>
      <c r="AC27" s="22"/>
      <c r="AD27" s="22"/>
    </row>
    <row r="28" spans="1:30" x14ac:dyDescent="0.2">
      <c r="A28" s="29">
        <v>25</v>
      </c>
      <c r="B28" s="29" t="s">
        <v>121</v>
      </c>
      <c r="C28" s="29" t="s">
        <v>135</v>
      </c>
      <c r="D28" s="29" t="s">
        <v>94</v>
      </c>
      <c r="E28" s="29" t="s">
        <v>115</v>
      </c>
      <c r="F28" s="30">
        <v>1</v>
      </c>
      <c r="G28" s="31">
        <v>23400</v>
      </c>
      <c r="H28" s="31">
        <v>40000</v>
      </c>
      <c r="I28" s="31">
        <v>16000</v>
      </c>
      <c r="J28" s="32">
        <f t="shared" si="0"/>
        <v>79400</v>
      </c>
      <c r="K28" s="32">
        <f t="shared" si="1"/>
        <v>26466.666666666668</v>
      </c>
      <c r="L28" s="22"/>
      <c r="M28" s="22"/>
      <c r="N28" s="22"/>
      <c r="O28" s="22"/>
      <c r="P28" s="22"/>
      <c r="Q28" s="22"/>
      <c r="R28" s="22"/>
      <c r="S28" s="22"/>
      <c r="T28" s="22"/>
      <c r="U28" s="22"/>
      <c r="V28" s="22"/>
      <c r="W28" s="22"/>
      <c r="X28" s="22"/>
      <c r="Y28" s="22"/>
      <c r="Z28" s="22"/>
      <c r="AA28" s="22"/>
      <c r="AB28" s="22"/>
      <c r="AC28" s="22"/>
      <c r="AD28" s="22"/>
    </row>
    <row r="29" spans="1:30" x14ac:dyDescent="0.2">
      <c r="A29" s="29">
        <v>26</v>
      </c>
      <c r="B29" s="29" t="s">
        <v>121</v>
      </c>
      <c r="C29" s="29" t="s">
        <v>136</v>
      </c>
      <c r="D29" s="29" t="s">
        <v>94</v>
      </c>
      <c r="E29" s="29" t="s">
        <v>115</v>
      </c>
      <c r="F29" s="30">
        <v>1</v>
      </c>
      <c r="G29" s="31">
        <v>26600</v>
      </c>
      <c r="H29" s="31">
        <v>50000</v>
      </c>
      <c r="I29" s="31">
        <v>22500</v>
      </c>
      <c r="J29" s="32">
        <f t="shared" si="0"/>
        <v>99100</v>
      </c>
      <c r="K29" s="32">
        <f t="shared" si="1"/>
        <v>33033.333333333336</v>
      </c>
      <c r="L29" s="22"/>
      <c r="M29" s="22"/>
      <c r="N29" s="22"/>
      <c r="O29" s="22"/>
      <c r="P29" s="22"/>
      <c r="Q29" s="22"/>
      <c r="R29" s="22"/>
      <c r="S29" s="22"/>
      <c r="T29" s="22"/>
      <c r="U29" s="22"/>
      <c r="V29" s="22"/>
      <c r="W29" s="22"/>
      <c r="X29" s="22"/>
      <c r="Y29" s="22"/>
      <c r="Z29" s="22"/>
      <c r="AA29" s="22"/>
      <c r="AB29" s="22"/>
      <c r="AC29" s="22"/>
      <c r="AD29" s="22"/>
    </row>
    <row r="30" spans="1:30" x14ac:dyDescent="0.2">
      <c r="A30" s="29">
        <v>27</v>
      </c>
      <c r="B30" s="29" t="s">
        <v>121</v>
      </c>
      <c r="C30" s="29" t="s">
        <v>137</v>
      </c>
      <c r="D30" s="29" t="s">
        <v>94</v>
      </c>
      <c r="E30" s="29" t="s">
        <v>115</v>
      </c>
      <c r="F30" s="30">
        <v>1</v>
      </c>
      <c r="G30" s="31">
        <v>94600</v>
      </c>
      <c r="H30" s="31">
        <v>80000</v>
      </c>
      <c r="I30" s="31">
        <v>45000</v>
      </c>
      <c r="J30" s="32">
        <f t="shared" si="0"/>
        <v>219600</v>
      </c>
      <c r="K30" s="32">
        <f t="shared" si="1"/>
        <v>73200</v>
      </c>
      <c r="L30" s="22"/>
      <c r="M30" s="22"/>
      <c r="N30" s="22"/>
      <c r="O30" s="22"/>
      <c r="P30" s="22"/>
      <c r="Q30" s="22"/>
      <c r="R30" s="22"/>
      <c r="S30" s="22"/>
      <c r="T30" s="22"/>
      <c r="U30" s="22"/>
      <c r="V30" s="22"/>
      <c r="W30" s="22"/>
      <c r="X30" s="22"/>
      <c r="Y30" s="22"/>
      <c r="Z30" s="22"/>
      <c r="AA30" s="22"/>
      <c r="AB30" s="22"/>
      <c r="AC30" s="22"/>
      <c r="AD30" s="22"/>
    </row>
    <row r="31" spans="1:30" x14ac:dyDescent="0.2">
      <c r="A31" s="29">
        <v>28</v>
      </c>
      <c r="B31" s="29" t="s">
        <v>121</v>
      </c>
      <c r="C31" s="29" t="s">
        <v>138</v>
      </c>
      <c r="D31" s="29" t="s">
        <v>94</v>
      </c>
      <c r="E31" s="29" t="s">
        <v>115</v>
      </c>
      <c r="F31" s="30">
        <v>1</v>
      </c>
      <c r="G31" s="31">
        <v>81200</v>
      </c>
      <c r="H31" s="31">
        <v>40000</v>
      </c>
      <c r="I31" s="31">
        <v>16000</v>
      </c>
      <c r="J31" s="32">
        <f t="shared" si="0"/>
        <v>137200</v>
      </c>
      <c r="K31" s="32">
        <f t="shared" si="1"/>
        <v>45733.333333333336</v>
      </c>
      <c r="L31" s="22"/>
      <c r="M31" s="22"/>
      <c r="N31" s="22"/>
      <c r="O31" s="22"/>
      <c r="P31" s="22"/>
      <c r="Q31" s="22"/>
      <c r="R31" s="22"/>
      <c r="S31" s="22"/>
      <c r="T31" s="22"/>
      <c r="U31" s="22"/>
      <c r="V31" s="22"/>
      <c r="W31" s="22"/>
      <c r="X31" s="22"/>
      <c r="Y31" s="22"/>
      <c r="Z31" s="22"/>
      <c r="AA31" s="22"/>
      <c r="AB31" s="22"/>
      <c r="AC31" s="22"/>
      <c r="AD31" s="22"/>
    </row>
    <row r="32" spans="1:30" ht="30" customHeight="1" x14ac:dyDescent="0.2">
      <c r="A32" s="29">
        <v>29</v>
      </c>
      <c r="B32" s="29" t="s">
        <v>139</v>
      </c>
      <c r="C32" s="29" t="s">
        <v>140</v>
      </c>
      <c r="D32" s="29" t="s">
        <v>94</v>
      </c>
      <c r="E32" s="29" t="s">
        <v>115</v>
      </c>
      <c r="F32" s="30">
        <v>1</v>
      </c>
      <c r="G32" s="31">
        <v>94600</v>
      </c>
      <c r="H32" s="31">
        <v>60000</v>
      </c>
      <c r="I32" s="31">
        <v>32000</v>
      </c>
      <c r="J32" s="32">
        <f t="shared" si="0"/>
        <v>186600</v>
      </c>
      <c r="K32" s="32">
        <f t="shared" si="1"/>
        <v>62200</v>
      </c>
      <c r="L32" s="22"/>
      <c r="M32" s="22"/>
      <c r="N32" s="22"/>
      <c r="O32" s="22"/>
      <c r="P32" s="22"/>
      <c r="Q32" s="22"/>
      <c r="R32" s="22"/>
      <c r="S32" s="22"/>
      <c r="T32" s="22"/>
      <c r="U32" s="22"/>
      <c r="V32" s="22"/>
      <c r="W32" s="22"/>
      <c r="X32" s="22"/>
      <c r="Y32" s="22"/>
      <c r="Z32" s="22"/>
      <c r="AA32" s="22"/>
      <c r="AB32" s="22"/>
      <c r="AC32" s="22"/>
      <c r="AD32" s="22"/>
    </row>
    <row r="33" spans="1:30" ht="30" customHeight="1" x14ac:dyDescent="0.2">
      <c r="A33" s="29">
        <v>30</v>
      </c>
      <c r="B33" s="29" t="s">
        <v>139</v>
      </c>
      <c r="C33" s="29" t="s">
        <v>141</v>
      </c>
      <c r="D33" s="29" t="s">
        <v>94</v>
      </c>
      <c r="E33" s="29" t="s">
        <v>115</v>
      </c>
      <c r="F33" s="30">
        <v>1</v>
      </c>
      <c r="G33" s="31">
        <v>94600</v>
      </c>
      <c r="H33" s="31">
        <v>60000</v>
      </c>
      <c r="I33" s="31">
        <v>65000</v>
      </c>
      <c r="J33" s="32">
        <f t="shared" si="0"/>
        <v>219600</v>
      </c>
      <c r="K33" s="32">
        <f t="shared" si="1"/>
        <v>73200</v>
      </c>
      <c r="L33" s="22"/>
      <c r="M33" s="22"/>
      <c r="N33" s="22"/>
      <c r="O33" s="22"/>
      <c r="P33" s="22"/>
      <c r="Q33" s="22"/>
      <c r="R33" s="22"/>
      <c r="S33" s="22"/>
      <c r="T33" s="22"/>
      <c r="U33" s="22"/>
      <c r="V33" s="22"/>
      <c r="W33" s="22"/>
      <c r="X33" s="22"/>
      <c r="Y33" s="22"/>
      <c r="Z33" s="22"/>
      <c r="AA33" s="22"/>
      <c r="AB33" s="22"/>
      <c r="AC33" s="22"/>
      <c r="AD33" s="22"/>
    </row>
    <row r="34" spans="1:30" ht="30" customHeight="1" x14ac:dyDescent="0.2">
      <c r="A34" s="29">
        <v>31</v>
      </c>
      <c r="B34" s="29" t="s">
        <v>139</v>
      </c>
      <c r="C34" s="29" t="s">
        <v>142</v>
      </c>
      <c r="D34" s="29" t="s">
        <v>94</v>
      </c>
      <c r="E34" s="29" t="s">
        <v>115</v>
      </c>
      <c r="F34" s="30">
        <v>1</v>
      </c>
      <c r="G34" s="31">
        <v>109800</v>
      </c>
      <c r="H34" s="31">
        <v>150000</v>
      </c>
      <c r="I34" s="31">
        <v>65000</v>
      </c>
      <c r="J34" s="32">
        <f t="shared" si="0"/>
        <v>324800</v>
      </c>
      <c r="K34" s="32">
        <f t="shared" si="1"/>
        <v>108266.66666666667</v>
      </c>
      <c r="L34" s="22"/>
      <c r="M34" s="22"/>
      <c r="N34" s="22"/>
      <c r="O34" s="22"/>
      <c r="P34" s="22"/>
      <c r="Q34" s="22"/>
      <c r="R34" s="22"/>
      <c r="S34" s="22"/>
      <c r="T34" s="22"/>
      <c r="U34" s="22"/>
      <c r="V34" s="22"/>
      <c r="W34" s="22"/>
      <c r="X34" s="22"/>
      <c r="Y34" s="22"/>
      <c r="Z34" s="22"/>
      <c r="AA34" s="22"/>
      <c r="AB34" s="22"/>
      <c r="AC34" s="22"/>
      <c r="AD34" s="22"/>
    </row>
    <row r="35" spans="1:30" x14ac:dyDescent="0.2">
      <c r="A35" s="29">
        <v>32</v>
      </c>
      <c r="B35" s="29" t="s">
        <v>121</v>
      </c>
      <c r="C35" s="29" t="s">
        <v>143</v>
      </c>
      <c r="D35" s="29" t="s">
        <v>94</v>
      </c>
      <c r="E35" s="29" t="s">
        <v>115</v>
      </c>
      <c r="F35" s="30">
        <v>1</v>
      </c>
      <c r="G35" s="31">
        <v>25100</v>
      </c>
      <c r="H35" s="31">
        <v>50000</v>
      </c>
      <c r="I35" s="31">
        <v>16000</v>
      </c>
      <c r="J35" s="32">
        <f t="shared" si="0"/>
        <v>91100</v>
      </c>
      <c r="K35" s="32">
        <f t="shared" si="1"/>
        <v>30366.666666666668</v>
      </c>
      <c r="L35" s="22"/>
      <c r="M35" s="22"/>
      <c r="N35" s="22"/>
      <c r="O35" s="22"/>
      <c r="P35" s="22"/>
      <c r="Q35" s="22"/>
      <c r="R35" s="22"/>
      <c r="S35" s="22"/>
      <c r="T35" s="22"/>
      <c r="U35" s="22"/>
      <c r="V35" s="22"/>
      <c r="W35" s="22"/>
      <c r="X35" s="22"/>
      <c r="Y35" s="22"/>
      <c r="Z35" s="22"/>
      <c r="AA35" s="22"/>
      <c r="AB35" s="22"/>
      <c r="AC35" s="22"/>
      <c r="AD35" s="22"/>
    </row>
    <row r="36" spans="1:30" x14ac:dyDescent="0.2">
      <c r="A36" s="29">
        <v>33</v>
      </c>
      <c r="B36" s="29" t="s">
        <v>121</v>
      </c>
      <c r="C36" s="29" t="s">
        <v>144</v>
      </c>
      <c r="D36" s="29" t="s">
        <v>94</v>
      </c>
      <c r="E36" s="29" t="s">
        <v>115</v>
      </c>
      <c r="F36" s="30">
        <v>1</v>
      </c>
      <c r="G36" s="31">
        <v>25100</v>
      </c>
      <c r="H36" s="31">
        <v>50000</v>
      </c>
      <c r="I36" s="31">
        <v>16000</v>
      </c>
      <c r="J36" s="32">
        <f t="shared" si="0"/>
        <v>91100</v>
      </c>
      <c r="K36" s="32">
        <f t="shared" si="1"/>
        <v>30366.666666666668</v>
      </c>
      <c r="L36" s="22"/>
      <c r="M36" s="22"/>
      <c r="N36" s="22"/>
      <c r="O36" s="22"/>
      <c r="P36" s="22"/>
      <c r="Q36" s="22"/>
      <c r="R36" s="22"/>
      <c r="S36" s="22"/>
      <c r="T36" s="22"/>
      <c r="U36" s="22"/>
      <c r="V36" s="22"/>
      <c r="W36" s="22"/>
      <c r="X36" s="22"/>
      <c r="Y36" s="22"/>
      <c r="Z36" s="22"/>
      <c r="AA36" s="22"/>
      <c r="AB36" s="22"/>
      <c r="AC36" s="22"/>
      <c r="AD36" s="22"/>
    </row>
    <row r="37" spans="1:30" x14ac:dyDescent="0.2">
      <c r="A37" s="29">
        <v>34</v>
      </c>
      <c r="B37" s="29" t="s">
        <v>121</v>
      </c>
      <c r="C37" s="29" t="s">
        <v>145</v>
      </c>
      <c r="D37" s="29" t="s">
        <v>94</v>
      </c>
      <c r="E37" s="29" t="s">
        <v>115</v>
      </c>
      <c r="F37" s="30">
        <v>1</v>
      </c>
      <c r="G37" s="31">
        <v>25100</v>
      </c>
      <c r="H37" s="31">
        <v>50000</v>
      </c>
      <c r="I37" s="31">
        <v>16000</v>
      </c>
      <c r="J37" s="32">
        <f t="shared" si="0"/>
        <v>91100</v>
      </c>
      <c r="K37" s="32">
        <f t="shared" si="1"/>
        <v>30366.666666666668</v>
      </c>
      <c r="L37" s="22"/>
      <c r="M37" s="22"/>
      <c r="N37" s="22"/>
      <c r="O37" s="22"/>
      <c r="P37" s="22"/>
      <c r="Q37" s="22"/>
      <c r="R37" s="22"/>
      <c r="S37" s="22"/>
      <c r="T37" s="22"/>
      <c r="U37" s="22"/>
      <c r="V37" s="22"/>
      <c r="W37" s="22"/>
      <c r="X37" s="22"/>
      <c r="Y37" s="22"/>
      <c r="Z37" s="22"/>
      <c r="AA37" s="22"/>
      <c r="AB37" s="22"/>
      <c r="AC37" s="22"/>
      <c r="AD37" s="22"/>
    </row>
    <row r="38" spans="1:30" ht="30" customHeight="1" x14ac:dyDescent="0.2">
      <c r="A38" s="29">
        <v>35</v>
      </c>
      <c r="B38" s="29" t="s">
        <v>146</v>
      </c>
      <c r="C38" s="29" t="s">
        <v>147</v>
      </c>
      <c r="D38" s="29" t="s">
        <v>94</v>
      </c>
      <c r="E38" s="29" t="s">
        <v>148</v>
      </c>
      <c r="F38" s="30">
        <v>1</v>
      </c>
      <c r="G38" s="31">
        <v>15900</v>
      </c>
      <c r="H38" s="31">
        <v>80000</v>
      </c>
      <c r="I38" s="31">
        <v>87500</v>
      </c>
      <c r="J38" s="32">
        <f t="shared" si="0"/>
        <v>183400</v>
      </c>
      <c r="K38" s="32">
        <f t="shared" si="1"/>
        <v>61133.333333333336</v>
      </c>
      <c r="L38" s="22"/>
      <c r="M38" s="22"/>
      <c r="N38" s="22"/>
      <c r="O38" s="22"/>
      <c r="P38" s="22"/>
      <c r="Q38" s="22"/>
      <c r="R38" s="22"/>
      <c r="S38" s="22"/>
      <c r="T38" s="22"/>
      <c r="U38" s="22"/>
      <c r="V38" s="22"/>
      <c r="W38" s="22"/>
      <c r="X38" s="22"/>
      <c r="Y38" s="22"/>
      <c r="Z38" s="22"/>
      <c r="AA38" s="22"/>
      <c r="AB38" s="22"/>
      <c r="AC38" s="22"/>
      <c r="AD38" s="22"/>
    </row>
    <row r="39" spans="1:30" ht="30" customHeight="1" x14ac:dyDescent="0.2">
      <c r="A39" s="29">
        <v>36</v>
      </c>
      <c r="B39" s="29" t="s">
        <v>146</v>
      </c>
      <c r="C39" s="29" t="s">
        <v>149</v>
      </c>
      <c r="D39" s="29" t="s">
        <v>94</v>
      </c>
      <c r="E39" s="29" t="s">
        <v>148</v>
      </c>
      <c r="F39" s="30">
        <v>1</v>
      </c>
      <c r="G39" s="31">
        <v>15900</v>
      </c>
      <c r="H39" s="31">
        <v>80000</v>
      </c>
      <c r="I39" s="31">
        <v>65000</v>
      </c>
      <c r="J39" s="32">
        <f t="shared" si="0"/>
        <v>160900</v>
      </c>
      <c r="K39" s="32">
        <f t="shared" si="1"/>
        <v>53633.333333333336</v>
      </c>
      <c r="L39" s="22"/>
      <c r="M39" s="22"/>
      <c r="N39" s="22"/>
      <c r="O39" s="22"/>
      <c r="P39" s="22"/>
      <c r="Q39" s="22"/>
      <c r="R39" s="22"/>
      <c r="S39" s="22"/>
      <c r="T39" s="22"/>
      <c r="U39" s="22"/>
      <c r="V39" s="22"/>
      <c r="W39" s="22"/>
      <c r="X39" s="22"/>
      <c r="Y39" s="22"/>
      <c r="Z39" s="22"/>
      <c r="AA39" s="22"/>
      <c r="AB39" s="22"/>
      <c r="AC39" s="22"/>
      <c r="AD39" s="22"/>
    </row>
    <row r="40" spans="1:30" ht="30" customHeight="1" x14ac:dyDescent="0.2">
      <c r="A40" s="29">
        <v>37</v>
      </c>
      <c r="B40" s="29" t="s">
        <v>146</v>
      </c>
      <c r="C40" s="29" t="s">
        <v>150</v>
      </c>
      <c r="D40" s="29" t="s">
        <v>94</v>
      </c>
      <c r="E40" s="29" t="s">
        <v>151</v>
      </c>
      <c r="F40" s="30">
        <v>1</v>
      </c>
      <c r="G40" s="31">
        <v>15900</v>
      </c>
      <c r="H40" s="31">
        <v>80000</v>
      </c>
      <c r="I40" s="31">
        <v>87500</v>
      </c>
      <c r="J40" s="32">
        <f t="shared" si="0"/>
        <v>183400</v>
      </c>
      <c r="K40" s="32">
        <f t="shared" si="1"/>
        <v>61133.333333333336</v>
      </c>
      <c r="L40" s="22"/>
      <c r="M40" s="22"/>
      <c r="N40" s="22"/>
      <c r="O40" s="22"/>
      <c r="P40" s="22"/>
      <c r="Q40" s="22"/>
      <c r="R40" s="22"/>
      <c r="S40" s="22"/>
      <c r="T40" s="22"/>
      <c r="U40" s="22"/>
      <c r="V40" s="22"/>
      <c r="W40" s="22"/>
      <c r="X40" s="22"/>
      <c r="Y40" s="22"/>
      <c r="Z40" s="22"/>
      <c r="AA40" s="22"/>
      <c r="AB40" s="22"/>
      <c r="AC40" s="22"/>
      <c r="AD40" s="22"/>
    </row>
    <row r="41" spans="1:30" x14ac:dyDescent="0.2">
      <c r="A41" s="29">
        <v>38</v>
      </c>
      <c r="B41" s="29" t="s">
        <v>146</v>
      </c>
      <c r="C41" s="29" t="s">
        <v>152</v>
      </c>
      <c r="D41" s="29" t="s">
        <v>94</v>
      </c>
      <c r="E41" s="29" t="s">
        <v>151</v>
      </c>
      <c r="F41" s="30">
        <v>1</v>
      </c>
      <c r="G41" s="31">
        <v>95000</v>
      </c>
      <c r="H41" s="31">
        <v>150000</v>
      </c>
      <c r="I41" s="31">
        <v>65000</v>
      </c>
      <c r="J41" s="32">
        <f t="shared" si="0"/>
        <v>310000</v>
      </c>
      <c r="K41" s="32">
        <f t="shared" si="1"/>
        <v>103333.33333333333</v>
      </c>
      <c r="L41" s="22"/>
      <c r="M41" s="22"/>
      <c r="N41" s="22"/>
      <c r="O41" s="22"/>
      <c r="P41" s="22"/>
      <c r="Q41" s="22"/>
      <c r="R41" s="22"/>
      <c r="S41" s="22"/>
      <c r="T41" s="22"/>
      <c r="U41" s="22"/>
      <c r="V41" s="22"/>
      <c r="W41" s="22"/>
      <c r="X41" s="22"/>
      <c r="Y41" s="22"/>
      <c r="Z41" s="22"/>
      <c r="AA41" s="22"/>
      <c r="AB41" s="22"/>
      <c r="AC41" s="22"/>
      <c r="AD41" s="22"/>
    </row>
    <row r="42" spans="1:30" x14ac:dyDescent="0.2">
      <c r="A42" s="59" t="s">
        <v>153</v>
      </c>
      <c r="B42" s="59"/>
      <c r="C42" s="59"/>
      <c r="D42" s="59"/>
      <c r="E42" s="59"/>
      <c r="F42" s="59"/>
      <c r="G42" s="33">
        <f>SUM(G4:G41)</f>
        <v>2496600</v>
      </c>
      <c r="H42" s="33">
        <f>SUM(H4:H41)</f>
        <v>2750000</v>
      </c>
      <c r="I42" s="33">
        <f>SUM(I4:I41)</f>
        <v>2021500</v>
      </c>
      <c r="J42" s="33">
        <f>SUM(J4:J41)</f>
        <v>7268100</v>
      </c>
      <c r="K42" s="33">
        <f>AVERAGE(G42:I42)</f>
        <v>2422700</v>
      </c>
      <c r="L42" s="22"/>
      <c r="M42" s="22"/>
      <c r="N42" s="22"/>
      <c r="O42" s="22"/>
      <c r="P42" s="22"/>
      <c r="Q42" s="22"/>
      <c r="R42" s="22"/>
      <c r="S42" s="22"/>
      <c r="T42" s="22"/>
      <c r="U42" s="22"/>
      <c r="V42" s="22"/>
      <c r="W42" s="22"/>
      <c r="X42" s="22"/>
      <c r="Y42" s="22"/>
      <c r="Z42" s="22"/>
      <c r="AA42" s="22"/>
      <c r="AB42" s="22"/>
      <c r="AC42" s="22"/>
      <c r="AD42" s="22"/>
    </row>
    <row r="43" spans="1:30" x14ac:dyDescent="0.2">
      <c r="A43" s="22"/>
      <c r="B43" s="22"/>
      <c r="C43" s="22"/>
      <c r="D43" s="22"/>
      <c r="E43" s="22"/>
      <c r="F43" s="22"/>
      <c r="G43" s="22"/>
      <c r="H43" s="22"/>
      <c r="I43" s="22"/>
      <c r="J43" s="22"/>
      <c r="K43" s="22"/>
      <c r="L43" s="22"/>
      <c r="M43" s="22"/>
      <c r="N43" s="22"/>
      <c r="O43" s="22"/>
      <c r="P43" s="22"/>
      <c r="Q43" s="22"/>
      <c r="R43" s="22"/>
      <c r="S43" s="22"/>
      <c r="T43" s="22"/>
      <c r="U43" s="22"/>
      <c r="V43" s="22"/>
      <c r="W43" s="22"/>
      <c r="X43" s="22"/>
      <c r="Y43" s="22"/>
      <c r="Z43" s="22"/>
      <c r="AA43" s="22"/>
      <c r="AB43" s="22"/>
      <c r="AC43" s="22"/>
      <c r="AD43" s="22"/>
    </row>
    <row r="44" spans="1:30" ht="33.75" customHeight="1" x14ac:dyDescent="0.2">
      <c r="A44" s="60" t="s">
        <v>154</v>
      </c>
      <c r="B44" s="60"/>
      <c r="C44" s="60"/>
      <c r="D44" s="60"/>
      <c r="E44" s="60"/>
      <c r="F44" s="60"/>
      <c r="G44" s="60"/>
      <c r="H44" s="60"/>
      <c r="I44" s="60"/>
      <c r="J44" s="60"/>
      <c r="K44" s="60"/>
      <c r="L44" s="22"/>
      <c r="M44" s="22"/>
      <c r="N44" s="22"/>
      <c r="O44" s="22"/>
      <c r="P44" s="22"/>
      <c r="Q44" s="22"/>
      <c r="R44" s="22"/>
      <c r="S44" s="22"/>
      <c r="T44" s="22"/>
      <c r="U44" s="22"/>
      <c r="V44" s="22"/>
      <c r="W44" s="22"/>
      <c r="X44" s="22"/>
      <c r="Y44" s="22"/>
      <c r="Z44" s="22"/>
      <c r="AA44" s="22"/>
      <c r="AB44" s="22"/>
      <c r="AC44" s="22"/>
      <c r="AD44" s="22"/>
    </row>
    <row r="45" spans="1:30" x14ac:dyDescent="0.2">
      <c r="A45" s="60"/>
      <c r="B45" s="60"/>
      <c r="C45" s="60"/>
      <c r="D45" s="60"/>
      <c r="E45" s="60"/>
      <c r="F45" s="60"/>
      <c r="G45" s="60"/>
      <c r="H45" s="60"/>
      <c r="I45" s="60"/>
      <c r="J45" s="60"/>
      <c r="K45" s="60"/>
      <c r="L45" s="22"/>
      <c r="M45" s="22"/>
      <c r="N45" s="22"/>
      <c r="O45" s="22"/>
      <c r="P45" s="22"/>
      <c r="Q45" s="22"/>
      <c r="R45" s="22"/>
      <c r="S45" s="22"/>
      <c r="T45" s="22"/>
      <c r="U45" s="22"/>
      <c r="V45" s="22"/>
      <c r="W45" s="22"/>
      <c r="X45" s="22"/>
      <c r="Y45" s="22"/>
      <c r="Z45" s="22"/>
      <c r="AA45" s="22"/>
      <c r="AB45" s="22"/>
      <c r="AC45" s="22"/>
      <c r="AD45" s="22"/>
    </row>
    <row r="46" spans="1:30" x14ac:dyDescent="0.2">
      <c r="A46" s="22"/>
      <c r="B46" s="22"/>
      <c r="C46" s="22"/>
      <c r="D46" s="22"/>
      <c r="E46" s="22"/>
      <c r="F46" s="22"/>
      <c r="G46" s="22"/>
      <c r="H46" s="22"/>
      <c r="I46" s="22"/>
      <c r="J46" s="22"/>
      <c r="K46" s="22"/>
      <c r="L46" s="22"/>
      <c r="M46" s="22"/>
      <c r="N46" s="22"/>
      <c r="O46" s="22"/>
      <c r="P46" s="22"/>
      <c r="Q46" s="22"/>
      <c r="R46" s="22"/>
      <c r="S46" s="22"/>
      <c r="T46" s="22"/>
      <c r="U46" s="22"/>
      <c r="V46" s="22"/>
      <c r="W46" s="22"/>
      <c r="X46" s="22"/>
      <c r="Y46" s="22"/>
      <c r="Z46" s="22"/>
      <c r="AA46" s="22"/>
      <c r="AB46" s="22"/>
      <c r="AC46" s="22"/>
      <c r="AD46" s="22"/>
    </row>
    <row r="47" spans="1:30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</row>
    <row r="48" spans="1:30" x14ac:dyDescent="0.2">
      <c r="A48" s="22"/>
      <c r="B48" s="22"/>
      <c r="C48" s="22"/>
      <c r="D48" s="22"/>
      <c r="E48" s="22"/>
      <c r="F48" s="22"/>
      <c r="G48" s="22"/>
      <c r="H48" s="22"/>
      <c r="I48" s="22"/>
      <c r="J48" s="22"/>
      <c r="K48" s="22"/>
      <c r="L48" s="22"/>
      <c r="M48" s="22"/>
      <c r="N48" s="22"/>
      <c r="O48" s="22"/>
      <c r="P48" s="22"/>
      <c r="Q48" s="22"/>
      <c r="R48" s="22"/>
      <c r="S48" s="22"/>
      <c r="T48" s="22"/>
      <c r="U48" s="22"/>
      <c r="V48" s="22"/>
      <c r="W48" s="22"/>
      <c r="X48" s="22"/>
      <c r="Y48" s="22"/>
      <c r="Z48" s="22"/>
      <c r="AA48" s="22"/>
      <c r="AB48" s="22"/>
      <c r="AC48" s="22"/>
      <c r="AD48" s="22"/>
    </row>
    <row r="49" spans="1:30" x14ac:dyDescent="0.2">
      <c r="A49" s="22"/>
      <c r="B49" s="22"/>
      <c r="C49" s="22"/>
      <c r="D49" s="22"/>
      <c r="E49" s="22"/>
      <c r="F49" s="22"/>
      <c r="G49" s="22"/>
      <c r="H49" s="22"/>
      <c r="I49" s="22"/>
      <c r="J49" s="22"/>
      <c r="K49" s="22"/>
      <c r="L49" s="22"/>
      <c r="M49" s="22"/>
      <c r="N49" s="22"/>
      <c r="O49" s="22"/>
      <c r="P49" s="22"/>
      <c r="Q49" s="22"/>
      <c r="R49" s="22"/>
      <c r="S49" s="22"/>
      <c r="T49" s="22"/>
      <c r="U49" s="22"/>
      <c r="V49" s="22"/>
      <c r="W49" s="22"/>
      <c r="X49" s="22"/>
      <c r="Y49" s="22"/>
      <c r="Z49" s="22"/>
      <c r="AA49" s="22"/>
      <c r="AB49" s="22"/>
      <c r="AC49" s="22"/>
      <c r="AD49" s="22"/>
    </row>
    <row r="50" spans="1:30" x14ac:dyDescent="0.2">
      <c r="A50" s="22"/>
      <c r="B50" s="22"/>
      <c r="C50" s="22"/>
      <c r="D50" s="22"/>
      <c r="E50" s="22"/>
      <c r="F50" s="22"/>
      <c r="G50" s="22"/>
      <c r="H50" s="22"/>
      <c r="I50" s="22"/>
      <c r="J50" s="22"/>
      <c r="K50" s="22"/>
      <c r="L50" s="22"/>
      <c r="M50" s="22"/>
      <c r="N50" s="22"/>
      <c r="O50" s="22"/>
      <c r="P50" s="22"/>
      <c r="Q50" s="22"/>
      <c r="R50" s="22"/>
      <c r="S50" s="22"/>
      <c r="T50" s="22"/>
      <c r="U50" s="22"/>
      <c r="V50" s="22"/>
      <c r="W50" s="22"/>
      <c r="X50" s="22"/>
      <c r="Y50" s="22"/>
      <c r="Z50" s="22"/>
      <c r="AA50" s="22"/>
      <c r="AB50" s="22"/>
      <c r="AC50" s="22"/>
      <c r="AD50" s="22"/>
    </row>
    <row r="51" spans="1:30" x14ac:dyDescent="0.2">
      <c r="A51" s="22"/>
      <c r="B51" s="22"/>
      <c r="C51" s="22"/>
      <c r="D51" s="22"/>
      <c r="E51" s="22"/>
      <c r="F51" s="22"/>
      <c r="G51" s="22"/>
      <c r="H51" s="22"/>
      <c r="I51" s="22"/>
      <c r="J51" s="22"/>
      <c r="K51" s="22"/>
      <c r="L51" s="22"/>
      <c r="M51" s="22"/>
      <c r="N51" s="22"/>
      <c r="O51" s="22"/>
      <c r="P51" s="22"/>
      <c r="Q51" s="22"/>
      <c r="R51" s="22"/>
      <c r="S51" s="22"/>
      <c r="T51" s="22"/>
      <c r="U51" s="22"/>
      <c r="V51" s="22"/>
      <c r="W51" s="22"/>
      <c r="X51" s="22"/>
      <c r="Y51" s="22"/>
      <c r="Z51" s="22"/>
      <c r="AA51" s="22"/>
      <c r="AB51" s="22"/>
      <c r="AC51" s="22"/>
      <c r="AD51" s="22"/>
    </row>
    <row r="52" spans="1:30" x14ac:dyDescent="0.2">
      <c r="A52" s="22"/>
      <c r="B52" s="22"/>
      <c r="C52" s="22"/>
      <c r="D52" s="22"/>
      <c r="E52" s="22"/>
      <c r="F52" s="22"/>
      <c r="G52" s="22"/>
      <c r="H52" s="22"/>
      <c r="I52" s="22"/>
      <c r="J52" s="22"/>
      <c r="K52" s="22"/>
      <c r="L52" s="22"/>
      <c r="M52" s="22"/>
      <c r="N52" s="22"/>
      <c r="O52" s="22"/>
      <c r="P52" s="22"/>
      <c r="Q52" s="22"/>
      <c r="R52" s="22"/>
      <c r="S52" s="22"/>
      <c r="T52" s="22"/>
      <c r="U52" s="22"/>
      <c r="V52" s="22"/>
      <c r="W52" s="22"/>
      <c r="X52" s="22"/>
      <c r="Y52" s="22"/>
      <c r="Z52" s="22"/>
      <c r="AA52" s="22"/>
      <c r="AB52" s="22"/>
      <c r="AC52" s="22"/>
      <c r="AD52" s="22"/>
    </row>
    <row r="53" spans="1:30" x14ac:dyDescent="0.2">
      <c r="A53" s="22"/>
      <c r="B53" s="22"/>
      <c r="C53" s="22"/>
      <c r="D53" s="22"/>
      <c r="E53" s="22"/>
      <c r="F53" s="22"/>
      <c r="G53" s="22"/>
      <c r="H53" s="22"/>
      <c r="I53" s="22"/>
      <c r="J53" s="22"/>
      <c r="K53" s="22"/>
      <c r="L53" s="22"/>
      <c r="M53" s="22"/>
      <c r="N53" s="22"/>
      <c r="O53" s="22"/>
      <c r="P53" s="22"/>
      <c r="Q53" s="22"/>
      <c r="R53" s="22"/>
      <c r="S53" s="22"/>
      <c r="T53" s="22"/>
      <c r="U53" s="22"/>
      <c r="V53" s="22"/>
      <c r="W53" s="22"/>
      <c r="X53" s="22"/>
      <c r="Y53" s="22"/>
      <c r="Z53" s="22"/>
      <c r="AA53" s="22"/>
      <c r="AB53" s="22"/>
      <c r="AC53" s="22"/>
      <c r="AD53" s="22"/>
    </row>
    <row r="54" spans="1:30" x14ac:dyDescent="0.2">
      <c r="A54" s="22"/>
      <c r="B54" s="22"/>
      <c r="C54" s="22"/>
      <c r="D54" s="22"/>
      <c r="E54" s="22"/>
      <c r="F54" s="22"/>
      <c r="G54" s="22"/>
      <c r="H54" s="22"/>
      <c r="I54" s="22"/>
      <c r="J54" s="22"/>
      <c r="K54" s="22"/>
      <c r="L54" s="22"/>
      <c r="M54" s="22"/>
      <c r="N54" s="22"/>
      <c r="O54" s="22"/>
      <c r="P54" s="22"/>
      <c r="Q54" s="22"/>
      <c r="R54" s="22"/>
      <c r="S54" s="22"/>
      <c r="T54" s="22"/>
      <c r="U54" s="22"/>
      <c r="V54" s="22"/>
      <c r="W54" s="22"/>
      <c r="X54" s="22"/>
      <c r="Y54" s="22"/>
      <c r="Z54" s="22"/>
      <c r="AA54" s="22"/>
      <c r="AB54" s="22"/>
      <c r="AC54" s="22"/>
      <c r="AD54" s="22"/>
    </row>
    <row r="55" spans="1:30" x14ac:dyDescent="0.2">
      <c r="A55" s="22"/>
      <c r="B55" s="22"/>
      <c r="C55" s="22"/>
      <c r="D55" s="22"/>
      <c r="E55" s="22"/>
      <c r="F55" s="22"/>
      <c r="G55" s="22"/>
      <c r="H55" s="22"/>
      <c r="I55" s="22"/>
      <c r="J55" s="22"/>
      <c r="K55" s="22"/>
      <c r="L55" s="22"/>
      <c r="M55" s="22"/>
      <c r="N55" s="22"/>
      <c r="O55" s="22"/>
      <c r="P55" s="22"/>
      <c r="Q55" s="22"/>
      <c r="R55" s="22"/>
      <c r="S55" s="22"/>
      <c r="T55" s="22"/>
      <c r="U55" s="22"/>
      <c r="V55" s="22"/>
      <c r="W55" s="22"/>
      <c r="X55" s="22"/>
      <c r="Y55" s="22"/>
      <c r="Z55" s="22"/>
      <c r="AA55" s="22"/>
      <c r="AB55" s="22"/>
      <c r="AC55" s="22"/>
      <c r="AD55" s="22"/>
    </row>
    <row r="56" spans="1:30" x14ac:dyDescent="0.2">
      <c r="A56" s="22"/>
      <c r="B56" s="22"/>
      <c r="C56" s="22"/>
      <c r="D56" s="22"/>
      <c r="E56" s="22"/>
      <c r="F56" s="22"/>
      <c r="G56" s="22"/>
      <c r="H56" s="22"/>
      <c r="I56" s="22"/>
      <c r="J56" s="22"/>
      <c r="K56" s="22"/>
      <c r="L56" s="22"/>
      <c r="M56" s="22"/>
      <c r="N56" s="22"/>
      <c r="O56" s="22"/>
      <c r="P56" s="22"/>
      <c r="Q56" s="22"/>
      <c r="R56" s="22"/>
      <c r="S56" s="22"/>
      <c r="T56" s="22"/>
      <c r="U56" s="22"/>
      <c r="V56" s="22"/>
      <c r="W56" s="22"/>
      <c r="X56" s="22"/>
      <c r="Y56" s="22"/>
      <c r="Z56" s="22"/>
      <c r="AA56" s="22"/>
      <c r="AB56" s="22"/>
      <c r="AC56" s="22"/>
      <c r="AD56" s="22"/>
    </row>
    <row r="57" spans="1:30" x14ac:dyDescent="0.2">
      <c r="A57" s="22"/>
      <c r="B57" s="22"/>
      <c r="C57" s="22"/>
      <c r="D57" s="22"/>
      <c r="E57" s="22"/>
      <c r="F57" s="22"/>
      <c r="G57" s="22"/>
      <c r="H57" s="22"/>
      <c r="I57" s="22"/>
      <c r="J57" s="22"/>
      <c r="K57" s="22"/>
      <c r="L57" s="22"/>
      <c r="M57" s="22"/>
      <c r="N57" s="22"/>
      <c r="O57" s="22"/>
      <c r="P57" s="22"/>
      <c r="Q57" s="22"/>
      <c r="R57" s="22"/>
      <c r="S57" s="22"/>
      <c r="T57" s="22"/>
      <c r="U57" s="22"/>
      <c r="V57" s="22"/>
      <c r="W57" s="22"/>
      <c r="X57" s="22"/>
      <c r="Y57" s="22"/>
      <c r="Z57" s="22"/>
      <c r="AA57" s="22"/>
      <c r="AB57" s="22"/>
      <c r="AC57" s="22"/>
      <c r="AD57" s="22"/>
    </row>
    <row r="58" spans="1:30" x14ac:dyDescent="0.2">
      <c r="A58" s="22"/>
      <c r="B58" s="22"/>
      <c r="C58" s="22"/>
      <c r="D58" s="22"/>
      <c r="E58" s="22"/>
      <c r="F58" s="22"/>
      <c r="G58" s="22"/>
      <c r="H58" s="22"/>
      <c r="I58" s="22"/>
      <c r="J58" s="22"/>
      <c r="K58" s="22"/>
      <c r="L58" s="22"/>
      <c r="M58" s="22"/>
      <c r="N58" s="22"/>
      <c r="O58" s="22"/>
      <c r="P58" s="22"/>
      <c r="Q58" s="22"/>
      <c r="R58" s="22"/>
      <c r="S58" s="22"/>
      <c r="T58" s="22"/>
      <c r="U58" s="22"/>
      <c r="V58" s="22"/>
      <c r="W58" s="22"/>
      <c r="X58" s="22"/>
      <c r="Y58" s="22"/>
      <c r="Z58" s="22"/>
      <c r="AA58" s="22"/>
      <c r="AB58" s="22"/>
      <c r="AC58" s="22"/>
      <c r="AD58" s="22"/>
    </row>
    <row r="59" spans="1:30" x14ac:dyDescent="0.2">
      <c r="A59" s="22"/>
      <c r="B59" s="22"/>
      <c r="C59" s="22"/>
      <c r="D59" s="22"/>
      <c r="E59" s="22"/>
      <c r="F59" s="22"/>
      <c r="G59" s="22"/>
      <c r="H59" s="22"/>
      <c r="I59" s="22"/>
      <c r="J59" s="22"/>
      <c r="K59" s="22"/>
      <c r="L59" s="22"/>
      <c r="M59" s="22"/>
      <c r="N59" s="22"/>
      <c r="O59" s="22"/>
      <c r="P59" s="22"/>
      <c r="Q59" s="22"/>
      <c r="R59" s="22"/>
      <c r="S59" s="22"/>
      <c r="T59" s="22"/>
      <c r="U59" s="22"/>
      <c r="V59" s="22"/>
      <c r="W59" s="22"/>
      <c r="X59" s="22"/>
      <c r="Y59" s="22"/>
      <c r="Z59" s="22"/>
      <c r="AA59" s="22"/>
      <c r="AB59" s="22"/>
      <c r="AC59" s="22"/>
      <c r="AD59" s="22"/>
    </row>
    <row r="60" spans="1:30" x14ac:dyDescent="0.2">
      <c r="A60" s="22"/>
      <c r="B60" s="22"/>
      <c r="C60" s="22"/>
      <c r="D60" s="22"/>
      <c r="E60" s="22"/>
      <c r="F60" s="22"/>
      <c r="G60" s="22"/>
      <c r="H60" s="22"/>
      <c r="I60" s="22"/>
      <c r="J60" s="22"/>
      <c r="K60" s="22"/>
      <c r="L60" s="22"/>
      <c r="M60" s="22"/>
      <c r="N60" s="22"/>
      <c r="O60" s="22"/>
      <c r="P60" s="22"/>
      <c r="Q60" s="22"/>
      <c r="R60" s="22"/>
      <c r="S60" s="22"/>
      <c r="T60" s="22"/>
      <c r="U60" s="22"/>
      <c r="V60" s="22"/>
      <c r="W60" s="22"/>
      <c r="X60" s="22"/>
      <c r="Y60" s="22"/>
      <c r="Z60" s="22"/>
      <c r="AA60" s="22"/>
      <c r="AB60" s="22"/>
      <c r="AC60" s="22"/>
      <c r="AD60" s="22"/>
    </row>
    <row r="61" spans="1:30" x14ac:dyDescent="0.2">
      <c r="A61" s="22"/>
      <c r="B61" s="22"/>
      <c r="C61" s="22"/>
      <c r="D61" s="22"/>
      <c r="E61" s="22"/>
      <c r="F61" s="22"/>
      <c r="G61" s="22"/>
      <c r="H61" s="22"/>
      <c r="I61" s="22"/>
      <c r="J61" s="22"/>
      <c r="K61" s="22"/>
      <c r="L61" s="22"/>
      <c r="M61" s="22"/>
      <c r="N61" s="22"/>
      <c r="O61" s="22"/>
      <c r="P61" s="22"/>
      <c r="Q61" s="22"/>
      <c r="R61" s="22"/>
      <c r="S61" s="22"/>
      <c r="T61" s="22"/>
      <c r="U61" s="22"/>
      <c r="V61" s="22"/>
      <c r="W61" s="22"/>
      <c r="X61" s="22"/>
      <c r="Y61" s="22"/>
      <c r="Z61" s="22"/>
      <c r="AA61" s="22"/>
      <c r="AB61" s="22"/>
      <c r="AC61" s="22"/>
      <c r="AD61" s="22"/>
    </row>
    <row r="62" spans="1:30" x14ac:dyDescent="0.2">
      <c r="A62" s="22"/>
      <c r="B62" s="22"/>
      <c r="C62" s="22"/>
      <c r="D62" s="22"/>
      <c r="E62" s="22"/>
      <c r="F62" s="22"/>
      <c r="G62" s="22"/>
      <c r="H62" s="22"/>
      <c r="I62" s="22"/>
      <c r="J62" s="22"/>
      <c r="K62" s="22"/>
      <c r="L62" s="22"/>
      <c r="M62" s="22"/>
      <c r="N62" s="22"/>
      <c r="O62" s="22"/>
      <c r="P62" s="22"/>
      <c r="Q62" s="22"/>
      <c r="R62" s="22"/>
      <c r="S62" s="22"/>
      <c r="T62" s="22"/>
      <c r="U62" s="22"/>
      <c r="V62" s="22"/>
      <c r="W62" s="22"/>
      <c r="X62" s="22"/>
      <c r="Y62" s="22"/>
      <c r="Z62" s="22"/>
      <c r="AA62" s="22"/>
      <c r="AB62" s="22"/>
      <c r="AC62" s="22"/>
      <c r="AD62" s="22"/>
    </row>
    <row r="63" spans="1:30" x14ac:dyDescent="0.2">
      <c r="A63" s="22"/>
      <c r="B63" s="22"/>
      <c r="C63" s="22"/>
      <c r="D63" s="22"/>
      <c r="E63" s="22"/>
      <c r="F63" s="22"/>
      <c r="G63" s="22"/>
      <c r="H63" s="22"/>
      <c r="I63" s="22"/>
      <c r="J63" s="22"/>
      <c r="K63" s="22"/>
      <c r="L63" s="22"/>
      <c r="M63" s="22"/>
      <c r="N63" s="22"/>
      <c r="O63" s="22"/>
      <c r="P63" s="22"/>
      <c r="Q63" s="22"/>
      <c r="R63" s="22"/>
      <c r="S63" s="22"/>
      <c r="T63" s="22"/>
      <c r="U63" s="22"/>
      <c r="V63" s="22"/>
      <c r="W63" s="22"/>
      <c r="X63" s="22"/>
      <c r="Y63" s="22"/>
      <c r="Z63" s="22"/>
      <c r="AA63" s="22"/>
      <c r="AB63" s="22"/>
      <c r="AC63" s="22"/>
      <c r="AD63" s="22"/>
    </row>
    <row r="64" spans="1:30" x14ac:dyDescent="0.2">
      <c r="A64" s="22"/>
      <c r="B64" s="22"/>
      <c r="C64" s="22"/>
      <c r="D64" s="22"/>
      <c r="E64" s="22"/>
      <c r="F64" s="22"/>
      <c r="G64" s="22"/>
      <c r="H64" s="22"/>
      <c r="I64" s="22"/>
      <c r="J64" s="22"/>
      <c r="K64" s="22"/>
      <c r="L64" s="22"/>
      <c r="M64" s="22"/>
      <c r="N64" s="22"/>
      <c r="O64" s="22"/>
      <c r="P64" s="22"/>
      <c r="Q64" s="22"/>
      <c r="R64" s="22"/>
      <c r="S64" s="22"/>
      <c r="T64" s="22"/>
      <c r="U64" s="22"/>
      <c r="V64" s="22"/>
      <c r="W64" s="22"/>
      <c r="X64" s="22"/>
      <c r="Y64" s="22"/>
      <c r="Z64" s="22"/>
      <c r="AA64" s="22"/>
      <c r="AB64" s="22"/>
      <c r="AC64" s="22"/>
      <c r="AD64" s="22"/>
    </row>
    <row r="65" spans="1:30" x14ac:dyDescent="0.2">
      <c r="A65" s="22"/>
      <c r="B65" s="22"/>
      <c r="C65" s="22"/>
      <c r="D65" s="22"/>
      <c r="E65" s="22"/>
      <c r="F65" s="22"/>
      <c r="G65" s="22"/>
      <c r="H65" s="22"/>
      <c r="I65" s="22"/>
      <c r="J65" s="22"/>
      <c r="K65" s="22"/>
      <c r="L65" s="22"/>
      <c r="M65" s="22"/>
      <c r="N65" s="22"/>
      <c r="O65" s="22"/>
      <c r="P65" s="22"/>
      <c r="Q65" s="22"/>
      <c r="R65" s="22"/>
      <c r="S65" s="22"/>
      <c r="T65" s="22"/>
      <c r="U65" s="22"/>
      <c r="V65" s="22"/>
      <c r="W65" s="22"/>
      <c r="X65" s="22"/>
      <c r="Y65" s="22"/>
      <c r="Z65" s="22"/>
      <c r="AA65" s="22"/>
      <c r="AB65" s="22"/>
      <c r="AC65" s="22"/>
      <c r="AD65" s="22"/>
    </row>
    <row r="66" spans="1:30" x14ac:dyDescent="0.2">
      <c r="A66" s="22"/>
      <c r="B66" s="22"/>
      <c r="C66" s="22"/>
      <c r="D66" s="22"/>
      <c r="E66" s="22"/>
      <c r="F66" s="22"/>
      <c r="G66" s="22"/>
      <c r="H66" s="22"/>
      <c r="I66" s="22"/>
      <c r="J66" s="22"/>
      <c r="K66" s="22"/>
      <c r="L66" s="22"/>
      <c r="M66" s="22"/>
      <c r="N66" s="22"/>
      <c r="O66" s="22"/>
      <c r="P66" s="22"/>
      <c r="Q66" s="22"/>
      <c r="R66" s="22"/>
      <c r="S66" s="22"/>
      <c r="T66" s="22"/>
      <c r="U66" s="22"/>
      <c r="V66" s="22"/>
      <c r="W66" s="22"/>
      <c r="X66" s="22"/>
      <c r="Y66" s="22"/>
      <c r="Z66" s="22"/>
      <c r="AA66" s="22"/>
      <c r="AB66" s="22"/>
      <c r="AC66" s="22"/>
      <c r="AD66" s="22"/>
    </row>
    <row r="67" spans="1:30" x14ac:dyDescent="0.2">
      <c r="A67" s="22"/>
      <c r="B67" s="22"/>
      <c r="C67" s="22"/>
      <c r="D67" s="22"/>
      <c r="E67" s="22"/>
      <c r="F67" s="22"/>
      <c r="G67" s="22"/>
      <c r="H67" s="22"/>
      <c r="I67" s="22"/>
      <c r="J67" s="22"/>
      <c r="K67" s="22"/>
      <c r="L67" s="22"/>
      <c r="M67" s="22"/>
      <c r="N67" s="22"/>
      <c r="O67" s="22"/>
      <c r="P67" s="22"/>
      <c r="Q67" s="22"/>
      <c r="R67" s="22"/>
      <c r="S67" s="22"/>
      <c r="T67" s="22"/>
      <c r="U67" s="22"/>
      <c r="V67" s="22"/>
      <c r="W67" s="22"/>
      <c r="X67" s="22"/>
      <c r="Y67" s="22"/>
      <c r="Z67" s="22"/>
      <c r="AA67" s="22"/>
      <c r="AB67" s="22"/>
      <c r="AC67" s="22"/>
      <c r="AD67" s="22"/>
    </row>
    <row r="68" spans="1:30" x14ac:dyDescent="0.2">
      <c r="A68" s="22"/>
      <c r="B68" s="22"/>
      <c r="C68" s="22"/>
      <c r="D68" s="22"/>
      <c r="E68" s="22"/>
      <c r="F68" s="22"/>
      <c r="G68" s="22"/>
      <c r="H68" s="22"/>
      <c r="I68" s="22"/>
      <c r="J68" s="22"/>
      <c r="K68" s="22"/>
      <c r="L68" s="22"/>
      <c r="M68" s="22"/>
      <c r="N68" s="22"/>
      <c r="O68" s="22"/>
      <c r="P68" s="22"/>
      <c r="Q68" s="22"/>
      <c r="R68" s="22"/>
      <c r="S68" s="22"/>
      <c r="T68" s="22"/>
      <c r="U68" s="22"/>
      <c r="V68" s="22"/>
      <c r="W68" s="22"/>
      <c r="X68" s="22"/>
      <c r="Y68" s="22"/>
      <c r="Z68" s="22"/>
      <c r="AA68" s="22"/>
      <c r="AB68" s="22"/>
      <c r="AC68" s="22"/>
      <c r="AD68" s="22"/>
    </row>
    <row r="69" spans="1:30" x14ac:dyDescent="0.2">
      <c r="A69" s="22"/>
      <c r="B69" s="22"/>
      <c r="C69" s="22"/>
      <c r="D69" s="22"/>
      <c r="E69" s="22"/>
      <c r="F69" s="22"/>
      <c r="G69" s="22"/>
      <c r="H69" s="22"/>
      <c r="I69" s="22"/>
      <c r="J69" s="22"/>
      <c r="K69" s="22"/>
      <c r="L69" s="22"/>
      <c r="M69" s="22"/>
      <c r="N69" s="22"/>
      <c r="O69" s="22"/>
      <c r="P69" s="22"/>
      <c r="Q69" s="22"/>
      <c r="R69" s="22"/>
      <c r="S69" s="22"/>
      <c r="T69" s="22"/>
      <c r="U69" s="22"/>
      <c r="V69" s="22"/>
      <c r="W69" s="22"/>
      <c r="X69" s="22"/>
      <c r="Y69" s="22"/>
      <c r="Z69" s="22"/>
      <c r="AA69" s="22"/>
      <c r="AB69" s="22"/>
      <c r="AC69" s="22"/>
      <c r="AD69" s="22"/>
    </row>
    <row r="70" spans="1:30" x14ac:dyDescent="0.2">
      <c r="A70" s="22"/>
      <c r="B70" s="22"/>
      <c r="C70" s="22"/>
      <c r="D70" s="22"/>
      <c r="E70" s="22"/>
      <c r="F70" s="22"/>
      <c r="G70" s="22"/>
      <c r="H70" s="22"/>
      <c r="I70" s="22"/>
      <c r="J70" s="22"/>
      <c r="K70" s="22"/>
      <c r="L70" s="22"/>
      <c r="M70" s="22"/>
      <c r="N70" s="22"/>
      <c r="O70" s="22"/>
      <c r="P70" s="22"/>
      <c r="Q70" s="22"/>
      <c r="R70" s="22"/>
      <c r="S70" s="22"/>
      <c r="T70" s="22"/>
      <c r="U70" s="22"/>
      <c r="V70" s="22"/>
      <c r="W70" s="22"/>
      <c r="X70" s="22"/>
      <c r="Y70" s="22"/>
      <c r="Z70" s="22"/>
      <c r="AA70" s="22"/>
      <c r="AB70" s="22"/>
      <c r="AC70" s="22"/>
      <c r="AD70" s="22"/>
    </row>
    <row r="71" spans="1:30" x14ac:dyDescent="0.2">
      <c r="A71" s="22"/>
      <c r="B71" s="22"/>
      <c r="C71" s="22"/>
      <c r="D71" s="22"/>
      <c r="E71" s="22"/>
      <c r="F71" s="22"/>
      <c r="G71" s="22"/>
      <c r="H71" s="22"/>
      <c r="I71" s="22"/>
      <c r="J71" s="22"/>
      <c r="K71" s="22"/>
      <c r="L71" s="22"/>
      <c r="M71" s="22"/>
      <c r="N71" s="22"/>
      <c r="O71" s="22"/>
      <c r="P71" s="22"/>
      <c r="Q71" s="22"/>
      <c r="R71" s="22"/>
      <c r="S71" s="22"/>
      <c r="T71" s="22"/>
      <c r="U71" s="22"/>
      <c r="V71" s="22"/>
      <c r="W71" s="22"/>
      <c r="X71" s="22"/>
      <c r="Y71" s="22"/>
      <c r="Z71" s="22"/>
      <c r="AA71" s="22"/>
      <c r="AB71" s="22"/>
      <c r="AC71" s="22"/>
      <c r="AD71" s="22"/>
    </row>
    <row r="72" spans="1:30" x14ac:dyDescent="0.2">
      <c r="A72" s="22"/>
      <c r="B72" s="22"/>
      <c r="C72" s="22"/>
      <c r="D72" s="22"/>
      <c r="E72" s="22"/>
      <c r="F72" s="22"/>
      <c r="G72" s="22"/>
      <c r="H72" s="22"/>
      <c r="I72" s="22"/>
      <c r="J72" s="22"/>
      <c r="K72" s="22"/>
      <c r="L72" s="22"/>
      <c r="M72" s="22"/>
      <c r="N72" s="22"/>
      <c r="O72" s="22"/>
      <c r="P72" s="22"/>
      <c r="Q72" s="22"/>
      <c r="R72" s="22"/>
      <c r="S72" s="22"/>
      <c r="T72" s="22"/>
      <c r="U72" s="22"/>
      <c r="V72" s="22"/>
      <c r="W72" s="22"/>
      <c r="X72" s="22"/>
      <c r="Y72" s="22"/>
      <c r="Z72" s="22"/>
      <c r="AA72" s="22"/>
      <c r="AB72" s="22"/>
      <c r="AC72" s="22"/>
      <c r="AD72" s="22"/>
    </row>
    <row r="73" spans="1:30" x14ac:dyDescent="0.2">
      <c r="A73" s="22"/>
      <c r="B73" s="22"/>
      <c r="C73" s="22"/>
      <c r="D73" s="22"/>
      <c r="E73" s="22"/>
      <c r="F73" s="22"/>
      <c r="G73" s="22"/>
      <c r="H73" s="22"/>
      <c r="I73" s="22"/>
      <c r="J73" s="22"/>
      <c r="K73" s="22"/>
      <c r="L73" s="22"/>
      <c r="M73" s="22"/>
      <c r="N73" s="22"/>
      <c r="O73" s="22"/>
      <c r="P73" s="22"/>
      <c r="Q73" s="22"/>
      <c r="R73" s="22"/>
      <c r="S73" s="22"/>
      <c r="T73" s="22"/>
      <c r="U73" s="22"/>
      <c r="V73" s="22"/>
      <c r="W73" s="22"/>
      <c r="X73" s="22"/>
      <c r="Y73" s="22"/>
      <c r="Z73" s="22"/>
      <c r="AA73" s="22"/>
      <c r="AB73" s="22"/>
      <c r="AC73" s="22"/>
      <c r="AD73" s="22"/>
    </row>
    <row r="74" spans="1:30" x14ac:dyDescent="0.2">
      <c r="A74" s="22"/>
      <c r="B74" s="22"/>
      <c r="C74" s="22"/>
      <c r="D74" s="22"/>
      <c r="E74" s="22"/>
      <c r="F74" s="22"/>
      <c r="G74" s="22"/>
      <c r="H74" s="22"/>
      <c r="I74" s="22"/>
      <c r="J74" s="22"/>
      <c r="K74" s="22"/>
      <c r="L74" s="22"/>
      <c r="M74" s="22"/>
      <c r="N74" s="22"/>
      <c r="O74" s="22"/>
      <c r="P74" s="22"/>
      <c r="Q74" s="22"/>
      <c r="R74" s="22"/>
      <c r="S74" s="22"/>
      <c r="T74" s="22"/>
      <c r="U74" s="22"/>
      <c r="V74" s="22"/>
      <c r="W74" s="22"/>
      <c r="X74" s="22"/>
      <c r="Y74" s="22"/>
      <c r="Z74" s="22"/>
      <c r="AA74" s="22"/>
      <c r="AB74" s="22"/>
      <c r="AC74" s="22"/>
      <c r="AD74" s="22"/>
    </row>
    <row r="75" spans="1:30" x14ac:dyDescent="0.2">
      <c r="A75" s="22"/>
      <c r="B75" s="22"/>
      <c r="C75" s="22"/>
      <c r="D75" s="22"/>
      <c r="E75" s="22"/>
      <c r="F75" s="22"/>
      <c r="G75" s="22"/>
      <c r="H75" s="22"/>
      <c r="I75" s="22"/>
      <c r="J75" s="22"/>
      <c r="K75" s="22"/>
      <c r="L75" s="22"/>
      <c r="M75" s="22"/>
      <c r="N75" s="22"/>
      <c r="O75" s="22"/>
      <c r="P75" s="22"/>
      <c r="Q75" s="22"/>
      <c r="R75" s="22"/>
      <c r="S75" s="22"/>
      <c r="T75" s="22"/>
      <c r="U75" s="22"/>
      <c r="V75" s="22"/>
      <c r="W75" s="22"/>
      <c r="X75" s="22"/>
      <c r="Y75" s="22"/>
      <c r="Z75" s="22"/>
      <c r="AA75" s="22"/>
      <c r="AB75" s="22"/>
      <c r="AC75" s="22"/>
      <c r="AD75" s="22"/>
    </row>
    <row r="76" spans="1:30" x14ac:dyDescent="0.2">
      <c r="A76" s="22"/>
      <c r="B76" s="22"/>
      <c r="C76" s="22"/>
      <c r="D76" s="22"/>
      <c r="E76" s="22"/>
      <c r="F76" s="22"/>
      <c r="G76" s="22"/>
      <c r="H76" s="22"/>
      <c r="I76" s="22"/>
      <c r="J76" s="22"/>
      <c r="K76" s="22"/>
      <c r="L76" s="22"/>
      <c r="M76" s="22"/>
      <c r="N76" s="22"/>
      <c r="O76" s="22"/>
      <c r="P76" s="22"/>
      <c r="Q76" s="22"/>
      <c r="R76" s="22"/>
      <c r="S76" s="22"/>
      <c r="T76" s="22"/>
      <c r="U76" s="22"/>
      <c r="V76" s="22"/>
      <c r="W76" s="22"/>
      <c r="X76" s="22"/>
      <c r="Y76" s="22"/>
      <c r="Z76" s="22"/>
      <c r="AA76" s="22"/>
      <c r="AB76" s="22"/>
      <c r="AC76" s="22"/>
      <c r="AD76" s="22"/>
    </row>
    <row r="77" spans="1:30" x14ac:dyDescent="0.2">
      <c r="A77" s="22"/>
      <c r="B77" s="22"/>
      <c r="C77" s="22"/>
      <c r="D77" s="22"/>
      <c r="E77" s="22"/>
      <c r="F77" s="22"/>
      <c r="G77" s="22"/>
      <c r="H77" s="22"/>
      <c r="I77" s="22"/>
      <c r="J77" s="22"/>
      <c r="K77" s="22"/>
      <c r="L77" s="22"/>
      <c r="M77" s="22"/>
      <c r="N77" s="22"/>
      <c r="O77" s="22"/>
      <c r="P77" s="22"/>
      <c r="Q77" s="22"/>
      <c r="R77" s="22"/>
      <c r="S77" s="22"/>
      <c r="T77" s="22"/>
      <c r="U77" s="22"/>
      <c r="V77" s="22"/>
      <c r="W77" s="22"/>
      <c r="X77" s="22"/>
      <c r="Y77" s="22"/>
      <c r="Z77" s="22"/>
      <c r="AA77" s="22"/>
      <c r="AB77" s="22"/>
      <c r="AC77" s="22"/>
      <c r="AD77" s="22"/>
    </row>
    <row r="78" spans="1:30" x14ac:dyDescent="0.2">
      <c r="A78" s="22"/>
      <c r="B78" s="22"/>
      <c r="C78" s="22"/>
      <c r="D78" s="22"/>
      <c r="E78" s="22"/>
      <c r="F78" s="22"/>
      <c r="G78" s="22"/>
      <c r="H78" s="22"/>
      <c r="I78" s="22"/>
      <c r="J78" s="22"/>
      <c r="K78" s="22"/>
      <c r="L78" s="22"/>
      <c r="M78" s="22"/>
      <c r="N78" s="22"/>
      <c r="O78" s="22"/>
      <c r="P78" s="22"/>
      <c r="Q78" s="22"/>
      <c r="R78" s="22"/>
      <c r="S78" s="22"/>
      <c r="T78" s="22"/>
      <c r="U78" s="22"/>
      <c r="V78" s="22"/>
      <c r="W78" s="22"/>
      <c r="X78" s="22"/>
      <c r="Y78" s="22"/>
      <c r="Z78" s="22"/>
      <c r="AA78" s="22"/>
      <c r="AB78" s="22"/>
      <c r="AC78" s="22"/>
      <c r="AD78" s="22"/>
    </row>
    <row r="79" spans="1:30" x14ac:dyDescent="0.2">
      <c r="A79" s="22"/>
      <c r="B79" s="22"/>
      <c r="C79" s="22"/>
      <c r="D79" s="22"/>
      <c r="E79" s="22"/>
      <c r="F79" s="22"/>
      <c r="G79" s="22"/>
      <c r="H79" s="22"/>
      <c r="I79" s="22"/>
      <c r="J79" s="22"/>
      <c r="K79" s="22"/>
      <c r="L79" s="22"/>
      <c r="M79" s="22"/>
      <c r="N79" s="22"/>
      <c r="O79" s="22"/>
      <c r="P79" s="22"/>
      <c r="Q79" s="22"/>
      <c r="R79" s="22"/>
      <c r="S79" s="22"/>
      <c r="T79" s="22"/>
      <c r="U79" s="22"/>
      <c r="V79" s="22"/>
      <c r="W79" s="22"/>
      <c r="X79" s="22"/>
      <c r="Y79" s="22"/>
      <c r="Z79" s="22"/>
      <c r="AA79" s="22"/>
      <c r="AB79" s="22"/>
      <c r="AC79" s="22"/>
      <c r="AD79" s="22"/>
    </row>
    <row r="80" spans="1:30" x14ac:dyDescent="0.2">
      <c r="A80" s="22"/>
      <c r="B80" s="22"/>
      <c r="C80" s="22"/>
      <c r="D80" s="22"/>
      <c r="E80" s="22"/>
      <c r="F80" s="22"/>
      <c r="G80" s="22"/>
      <c r="H80" s="22"/>
      <c r="I80" s="22"/>
      <c r="J80" s="22"/>
      <c r="K80" s="22"/>
      <c r="L80" s="22"/>
      <c r="M80" s="22"/>
      <c r="N80" s="22"/>
      <c r="O80" s="22"/>
      <c r="P80" s="22"/>
      <c r="Q80" s="22"/>
      <c r="R80" s="22"/>
      <c r="S80" s="22"/>
      <c r="T80" s="22"/>
      <c r="U80" s="22"/>
      <c r="V80" s="22"/>
      <c r="W80" s="22"/>
      <c r="X80" s="22"/>
      <c r="Y80" s="22"/>
      <c r="Z80" s="22"/>
      <c r="AA80" s="22"/>
      <c r="AB80" s="22"/>
      <c r="AC80" s="22"/>
      <c r="AD80" s="22"/>
    </row>
  </sheetData>
  <autoFilter ref="A3:K41" xr:uid="{00000000-0009-0000-0000-000003000000}"/>
  <mergeCells count="3">
    <mergeCell ref="A1:K1"/>
    <mergeCell ref="A42:F42"/>
    <mergeCell ref="A44:K45"/>
  </mergeCells>
  <pageMargins left="0.7" right="0.7" top="0.75" bottom="0.75" header="0.511811023622047" footer="0.511811023622047"/>
  <pageSetup paperSize="9" orientation="landscape" horizontalDpi="300" verticalDpi="300"/>
  <legacy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ED7D31"/>
    <pageSetUpPr fitToPage="1"/>
  </sheetPr>
  <dimension ref="A1:AE42"/>
  <sheetViews>
    <sheetView showGridLines="0" topLeftCell="R1" zoomScale="85" zoomScaleNormal="85" workbookViewId="0">
      <pane ySplit="3" topLeftCell="A37" activePane="bottomLeft" state="frozen"/>
      <selection activeCell="S1" sqref="S1"/>
      <selection pane="bottomLeft" activeCell="X63" sqref="X63"/>
    </sheetView>
  </sheetViews>
  <sheetFormatPr baseColWidth="10" defaultColWidth="35" defaultRowHeight="15" customHeight="1" x14ac:dyDescent="0.25"/>
  <cols>
    <col min="1" max="1" width="7" style="20" customWidth="1"/>
    <col min="2" max="2" width="23" style="20" customWidth="1"/>
    <col min="3" max="3" width="46" style="20" customWidth="1"/>
    <col min="4" max="4" width="11" style="20" customWidth="1"/>
    <col min="5" max="7" width="16" style="20" customWidth="1"/>
    <col min="8" max="8" width="10" style="20" customWidth="1"/>
    <col min="9" max="10" width="13" style="20" customWidth="1"/>
    <col min="11" max="11" width="15" style="20" customWidth="1"/>
    <col min="12" max="12" width="13" style="20" customWidth="1"/>
    <col min="13" max="13" width="15" style="20" customWidth="1"/>
    <col min="14" max="15" width="16" style="20" hidden="1" customWidth="1"/>
    <col min="16" max="16" width="13" style="20" customWidth="1"/>
    <col min="17" max="17" width="14" style="20" customWidth="1"/>
    <col min="18" max="18" width="16" style="20" customWidth="1"/>
    <col min="19" max="19" width="17" style="20" customWidth="1"/>
    <col min="20" max="21" width="20" style="20" customWidth="1"/>
    <col min="22" max="22" width="15" style="20" customWidth="1"/>
    <col min="23" max="23" width="25" style="20" customWidth="1"/>
    <col min="24" max="24" width="16" style="20" customWidth="1"/>
    <col min="25" max="25" width="14" style="20" customWidth="1"/>
    <col min="26" max="26" width="24" style="20" hidden="1" customWidth="1"/>
    <col min="27" max="27" width="20" style="20" customWidth="1"/>
    <col min="28" max="28" width="20" style="20" hidden="1" customWidth="1"/>
    <col min="29" max="29" width="18" style="20" customWidth="1"/>
    <col min="30" max="30" width="45" style="20" customWidth="1"/>
    <col min="31" max="16384" width="35" style="20"/>
  </cols>
  <sheetData>
    <row r="1" spans="1:31" ht="31.5" customHeight="1" x14ac:dyDescent="0.25">
      <c r="A1" s="61" t="s">
        <v>155</v>
      </c>
      <c r="B1" s="61"/>
      <c r="C1" s="61"/>
      <c r="D1" s="61"/>
      <c r="E1" s="61"/>
      <c r="F1" s="61"/>
      <c r="G1" s="61"/>
      <c r="H1" s="61"/>
      <c r="I1" s="61"/>
      <c r="J1" s="61"/>
      <c r="K1" s="61"/>
      <c r="L1" s="61"/>
      <c r="M1" s="61"/>
      <c r="N1" s="61"/>
      <c r="O1" s="61"/>
      <c r="P1" s="61"/>
      <c r="Q1" s="61"/>
      <c r="R1" s="61"/>
      <c r="S1" s="61"/>
      <c r="T1" s="61"/>
      <c r="U1" s="61"/>
      <c r="V1" s="61"/>
      <c r="W1" s="61"/>
      <c r="X1" s="61"/>
      <c r="Y1" s="61"/>
      <c r="Z1" s="61"/>
      <c r="AA1" s="61"/>
      <c r="AB1" s="61"/>
      <c r="AC1" s="61"/>
      <c r="AD1" s="61"/>
      <c r="AE1" s="61"/>
    </row>
    <row r="3" spans="1:31" ht="42" customHeight="1" x14ac:dyDescent="0.25">
      <c r="A3" s="34" t="s">
        <v>91</v>
      </c>
      <c r="B3" s="34" t="s">
        <v>92</v>
      </c>
      <c r="C3" s="34" t="s">
        <v>93</v>
      </c>
      <c r="D3" s="34" t="s">
        <v>96</v>
      </c>
      <c r="E3" s="34" t="s">
        <v>19</v>
      </c>
      <c r="F3" s="34" t="s">
        <v>20</v>
      </c>
      <c r="G3" s="34" t="s">
        <v>15</v>
      </c>
      <c r="H3" s="34" t="s">
        <v>156</v>
      </c>
      <c r="I3" s="34" t="s">
        <v>157</v>
      </c>
      <c r="J3" s="34" t="s">
        <v>158</v>
      </c>
      <c r="K3" s="34" t="s">
        <v>34</v>
      </c>
      <c r="L3" s="34" t="s">
        <v>35</v>
      </c>
      <c r="M3" s="34" t="s">
        <v>159</v>
      </c>
      <c r="N3" s="34" t="s">
        <v>160</v>
      </c>
      <c r="O3" s="34" t="s">
        <v>161</v>
      </c>
      <c r="P3" s="34" t="s">
        <v>162</v>
      </c>
      <c r="Q3" s="34" t="s">
        <v>163</v>
      </c>
      <c r="R3" s="34" t="s">
        <v>164</v>
      </c>
      <c r="S3" s="34" t="s">
        <v>165</v>
      </c>
      <c r="T3" s="34" t="s">
        <v>166</v>
      </c>
      <c r="U3" s="34" t="s">
        <v>167</v>
      </c>
      <c r="V3" s="34" t="s">
        <v>25</v>
      </c>
      <c r="W3" s="34" t="s">
        <v>33</v>
      </c>
      <c r="X3" s="34" t="s">
        <v>168</v>
      </c>
      <c r="Y3" s="34" t="s">
        <v>169</v>
      </c>
      <c r="Z3" s="34" t="s">
        <v>170</v>
      </c>
      <c r="AA3" s="34" t="s">
        <v>171</v>
      </c>
      <c r="AB3" s="34" t="s">
        <v>172</v>
      </c>
      <c r="AC3" s="34" t="s">
        <v>173</v>
      </c>
      <c r="AD3" s="34" t="s">
        <v>174</v>
      </c>
      <c r="AE3" s="34" t="s">
        <v>175</v>
      </c>
    </row>
    <row r="4" spans="1:31" ht="48" customHeight="1" x14ac:dyDescent="0.25">
      <c r="A4" s="1">
        <f>Matriz_Mercado!A4</f>
        <v>1</v>
      </c>
      <c r="B4" s="35" t="str">
        <f>Matriz_Mercado!B4</f>
        <v>Evaluación médica ocupacional</v>
      </c>
      <c r="C4" s="35" t="str">
        <f>Matriz_Mercado!C4</f>
        <v>Evaluación médica ocupacional de pre-ingreso</v>
      </c>
      <c r="D4" s="36">
        <f>Matriz_Mercado!F4</f>
        <v>1</v>
      </c>
      <c r="E4" s="37">
        <f>Matriz_Mercado!G4</f>
        <v>68300</v>
      </c>
      <c r="F4" s="37">
        <f>Matriz_Mercado!H4</f>
        <v>70000</v>
      </c>
      <c r="G4" s="37">
        <f>Matriz_Mercado!I4</f>
        <v>87500</v>
      </c>
      <c r="H4" s="38">
        <f t="shared" ref="H4:H41" si="0">COUNT(E4:G4)</f>
        <v>3</v>
      </c>
      <c r="I4" s="37">
        <f t="shared" ref="I4:I41" si="1">IFERROR(MIN(E4:G4),0)</f>
        <v>68300</v>
      </c>
      <c r="J4" s="37">
        <f t="shared" ref="J4:J41" si="2">IFERROR(MAX(E4:G4),0)</f>
        <v>87500</v>
      </c>
      <c r="K4" s="37">
        <f t="shared" ref="K4:K41" si="3">IFERROR(AVERAGE(E4:G4),0)</f>
        <v>75266.666666666672</v>
      </c>
      <c r="L4" s="37">
        <f t="shared" ref="L4:L41" si="4">IFERROR(MEDIAN(E4:G4),0)</f>
        <v>70000</v>
      </c>
      <c r="M4" s="37">
        <f t="shared" ref="M4:M41" si="5">IFERROR(GEOMEAN(E4:G4),0)</f>
        <v>74789.781697755665</v>
      </c>
      <c r="N4" s="37" t="e">
        <f ca="1">IF(H4&gt;=2,_xludf.STDEV.S(E4:G4),0)</f>
        <v>#NAME?</v>
      </c>
      <c r="O4" s="39">
        <f t="shared" ref="O4:O41" ca="1" si="6">IFERROR(N4/K4,0)</f>
        <v>0</v>
      </c>
      <c r="P4" s="40">
        <f t="shared" ref="P4:P41" si="7">IFERROR(J4/I4,0)</f>
        <v>1.2811127379209371</v>
      </c>
      <c r="Q4" s="39">
        <f t="shared" ref="Q4:Q41" si="8">IFERROR((J4-I4)/I4,0)</f>
        <v>0.28111273792093705</v>
      </c>
      <c r="R4" s="39">
        <f t="shared" ref="R4:R41" si="9">IFERROR((J4-L4)/L4,0)</f>
        <v>0.25</v>
      </c>
      <c r="S4" s="39">
        <f t="shared" ref="S4:S41" si="10">IFERROR((L4-I4)/L4,0)</f>
        <v>2.4285714285714285E-2</v>
      </c>
      <c r="T4" s="41" t="str">
        <f t="shared" ref="T4:T41" si="11">INDEX($E$3:$G$3,1,MATCH(I4,E4:G4,0))</f>
        <v>Zona Médica MR S.A.S.</v>
      </c>
      <c r="U4" s="1" t="str">
        <f t="shared" ref="U4:U41" si="12">INDEX($E$3:$G$3,1,MATCH(J4,E4:G4,0))</f>
        <v>Evalúa Salud IPS S.A.S.</v>
      </c>
      <c r="V4" s="1" t="str">
        <f ca="1">IF(OR(O4&gt;Parametros!$B$7,P4&gt;Parametros!$B$11),"CRÍTICA",IF(OR(O4&gt;Parametros!$B$6,P4&gt;Parametros!$B$10),"ALTA",IF(OR(O4&gt;Parametros!$B$5,P4&gt;Parametros!$B$9),"MEDIA",IF(OR(O4&gt;Parametros!$B$4,P4&gt;Parametros!$B$8),"RAZONABLE","BAJA"))))</f>
        <v>RAZONABLE</v>
      </c>
      <c r="W4" s="38" t="str">
        <f t="shared" ref="W4:W41" ca="1" si="13">IF(V4="BAJA","PROMEDIO ARITMÉTICO",IF(V4="RAZONABLE","PROMEDIO ARITMÉTICO CONTROLADO",IF(V4="MEDIA","MEDIANA TÉCNICA",IF(V4="ALTA","MEDIANA ROBUSTA","MEDIANA ROBUSTA CON ALERTA"))))</f>
        <v>PROMEDIO ARITMÉTICO CONTROLADO</v>
      </c>
      <c r="X4" s="37">
        <f t="shared" ref="X4:X41" ca="1" si="14">IF(OR(V4="BAJA",V4="RAZONABLE"),ROUND(K4,0),ROUND(L4,0))</f>
        <v>75267</v>
      </c>
      <c r="Y4" s="39">
        <f t="shared" ref="Y4:Y42" ca="1" si="15">IFERROR((X4-K4)/K4,0)</f>
        <v>4.4286979627344907E-6</v>
      </c>
      <c r="Z4" s="1" t="str">
        <f t="shared" ref="Z4:Z41" ca="1" si="16">IF(V4="CRÍTICA","ROJA - DISPERSIÓN CRÍTICA",IF(V4="ALTA","NARANJA - DISPERSIÓN ALTA",IF(V4="MEDIA","AMARILLA - DISPERSIÓN MEDIA","VERDE - DISPERSIÓN CONTROLADA")))</f>
        <v>VERDE - DISPERSIÓN CONTROLADA</v>
      </c>
      <c r="AA4" s="1" t="str">
        <f>IF(R4&gt;Parametros!$B$12,"ALTO: "&amp;U4,"")</f>
        <v/>
      </c>
      <c r="AB4" s="1" t="str">
        <f>IF(S4&gt;Parametros!$B$13,"BAJO: "&amp;T4,"")</f>
        <v/>
      </c>
      <c r="AC4" s="1" t="str">
        <f>IF(H4&lt;Parametros!$B$14,"FUENTES INSUFICIENTES",IF(COUNTBLANK(E4:G4)&gt;0,"COTIZACIÓN FALTANTE","OK"))</f>
        <v>OK</v>
      </c>
      <c r="AD4" s="35" t="str">
        <f t="shared" ref="AD4:AD41" ca="1" si="17">IF(V4="CRÍTICA","Se aplicó mediana robusta por dispersión crítica; los extremos permanecen identificados en las alertas.",IF(V4="ALTA","Se aplicó mediana robusta por brecha material entre las cotizaciones.",IF(V4="MEDIA","Se aplicó mediana técnica para reducir la incidencia de diferencias relevantes.",IF(V4="RAZONABLE","Se aplicó promedio aritmético controlado por dispersión acotada.","Se aplicó promedio aritmético por homogeneidad de las cotizaciones."))))</f>
        <v>Se aplicó promedio aritmético controlado por dispersión acotada.</v>
      </c>
      <c r="AE4" s="35" t="str">
        <f t="shared" ref="AE4:AE41" si="18">IF(AC4&lt;&gt;"OK",AC4,IF(AND(AA4="",AB4=""),"Sin alerta adicional.",IF(AND(AA4&lt;&gt;"",AB4&lt;&gt;""),AA4&amp;" | "&amp;AB4,IF(AA4&lt;&gt;"",AA4,AB4))))</f>
        <v>Sin alerta adicional.</v>
      </c>
    </row>
    <row r="5" spans="1:31" ht="48" customHeight="1" x14ac:dyDescent="0.25">
      <c r="A5" s="1">
        <f>Matriz_Mercado!A5</f>
        <v>2</v>
      </c>
      <c r="B5" s="35" t="str">
        <f>Matriz_Mercado!B5</f>
        <v>Evaluación médica ocupacional</v>
      </c>
      <c r="C5" s="35" t="str">
        <f>Matriz_Mercado!C5</f>
        <v>Evaluación médica ocupacional periódica programada</v>
      </c>
      <c r="D5" s="36">
        <f>Matriz_Mercado!F5</f>
        <v>1</v>
      </c>
      <c r="E5" s="37">
        <f>Matriz_Mercado!G5</f>
        <v>68300</v>
      </c>
      <c r="F5" s="37">
        <f>Matriz_Mercado!H5</f>
        <v>70000</v>
      </c>
      <c r="G5" s="37">
        <f>Matriz_Mercado!I5</f>
        <v>87500</v>
      </c>
      <c r="H5" s="38">
        <f t="shared" si="0"/>
        <v>3</v>
      </c>
      <c r="I5" s="37">
        <f t="shared" si="1"/>
        <v>68300</v>
      </c>
      <c r="J5" s="37">
        <f t="shared" si="2"/>
        <v>87500</v>
      </c>
      <c r="K5" s="37">
        <f t="shared" si="3"/>
        <v>75266.666666666672</v>
      </c>
      <c r="L5" s="37">
        <f t="shared" si="4"/>
        <v>70000</v>
      </c>
      <c r="M5" s="37">
        <f t="shared" si="5"/>
        <v>74789.781697755665</v>
      </c>
      <c r="N5" s="37" t="e">
        <f ca="1">IF(H5&gt;=2,_xludf.STDEV.S(E5:G5),0)</f>
        <v>#NAME?</v>
      </c>
      <c r="O5" s="39">
        <f t="shared" ca="1" si="6"/>
        <v>0</v>
      </c>
      <c r="P5" s="40">
        <f t="shared" si="7"/>
        <v>1.2811127379209371</v>
      </c>
      <c r="Q5" s="39">
        <f t="shared" si="8"/>
        <v>0.28111273792093705</v>
      </c>
      <c r="R5" s="39">
        <f t="shared" si="9"/>
        <v>0.25</v>
      </c>
      <c r="S5" s="39">
        <f t="shared" si="10"/>
        <v>2.4285714285714285E-2</v>
      </c>
      <c r="T5" s="41" t="str">
        <f t="shared" si="11"/>
        <v>Zona Médica MR S.A.S.</v>
      </c>
      <c r="U5" s="1" t="str">
        <f t="shared" si="12"/>
        <v>Evalúa Salud IPS S.A.S.</v>
      </c>
      <c r="V5" s="1" t="str">
        <f ca="1">IF(OR(O5&gt;Parametros!$B$7,P5&gt;Parametros!$B$11),"CRÍTICA",IF(OR(O5&gt;Parametros!$B$6,P5&gt;Parametros!$B$10),"ALTA",IF(OR(O5&gt;Parametros!$B$5,P5&gt;Parametros!$B$9),"MEDIA",IF(OR(O5&gt;Parametros!$B$4,P5&gt;Parametros!$B$8),"RAZONABLE","BAJA"))))</f>
        <v>RAZONABLE</v>
      </c>
      <c r="W5" s="38" t="str">
        <f t="shared" ca="1" si="13"/>
        <v>PROMEDIO ARITMÉTICO CONTROLADO</v>
      </c>
      <c r="X5" s="37">
        <f t="shared" ca="1" si="14"/>
        <v>75267</v>
      </c>
      <c r="Y5" s="39">
        <f t="shared" ca="1" si="15"/>
        <v>4.4286979627344907E-6</v>
      </c>
      <c r="Z5" s="1" t="str">
        <f t="shared" ca="1" si="16"/>
        <v>VERDE - DISPERSIÓN CONTROLADA</v>
      </c>
      <c r="AA5" s="1" t="str">
        <f>IF(R5&gt;Parametros!$B$12,"ALTO: "&amp;U5,"")</f>
        <v/>
      </c>
      <c r="AB5" s="1" t="str">
        <f>IF(S5&gt;Parametros!$B$13,"BAJO: "&amp;T5,"")</f>
        <v/>
      </c>
      <c r="AC5" s="1" t="str">
        <f>IF(H5&lt;Parametros!$B$14,"FUENTES INSUFICIENTES",IF(COUNTBLANK(E5:G5)&gt;0,"COTIZACIÓN FALTANTE","OK"))</f>
        <v>OK</v>
      </c>
      <c r="AD5" s="35" t="str">
        <f t="shared" ca="1" si="17"/>
        <v>Se aplicó promedio aritmético controlado por dispersión acotada.</v>
      </c>
      <c r="AE5" s="35" t="str">
        <f t="shared" si="18"/>
        <v>Sin alerta adicional.</v>
      </c>
    </row>
    <row r="6" spans="1:31" ht="48" customHeight="1" x14ac:dyDescent="0.25">
      <c r="A6" s="1">
        <f>Matriz_Mercado!A6</f>
        <v>3</v>
      </c>
      <c r="B6" s="35" t="str">
        <f>Matriz_Mercado!B6</f>
        <v>Evaluación médica ocupacional</v>
      </c>
      <c r="C6" s="35" t="str">
        <f>Matriz_Mercado!C6</f>
        <v>Evaluación médica ocupacional periódica por cambio de ocupación</v>
      </c>
      <c r="D6" s="36">
        <f>Matriz_Mercado!F6</f>
        <v>1</v>
      </c>
      <c r="E6" s="37">
        <f>Matriz_Mercado!G6</f>
        <v>105000</v>
      </c>
      <c r="F6" s="37">
        <f>Matriz_Mercado!H6</f>
        <v>120000</v>
      </c>
      <c r="G6" s="37">
        <f>Matriz_Mercado!I6</f>
        <v>87500</v>
      </c>
      <c r="H6" s="38">
        <f t="shared" si="0"/>
        <v>3</v>
      </c>
      <c r="I6" s="37">
        <f t="shared" si="1"/>
        <v>87500</v>
      </c>
      <c r="J6" s="37">
        <f t="shared" si="2"/>
        <v>120000</v>
      </c>
      <c r="K6" s="37">
        <f t="shared" si="3"/>
        <v>104166.66666666667</v>
      </c>
      <c r="L6" s="37">
        <f t="shared" si="4"/>
        <v>105000</v>
      </c>
      <c r="M6" s="37">
        <f t="shared" si="5"/>
        <v>103306.15541465068</v>
      </c>
      <c r="N6" s="37" t="e">
        <f ca="1">IF(H6&gt;=2,_xludf.STDEV.S(E6:G6),0)</f>
        <v>#NAME?</v>
      </c>
      <c r="O6" s="39">
        <f t="shared" ca="1" si="6"/>
        <v>0</v>
      </c>
      <c r="P6" s="40">
        <f t="shared" si="7"/>
        <v>1.3714285714285714</v>
      </c>
      <c r="Q6" s="39">
        <f t="shared" si="8"/>
        <v>0.37142857142857144</v>
      </c>
      <c r="R6" s="39">
        <f t="shared" si="9"/>
        <v>0.14285714285714285</v>
      </c>
      <c r="S6" s="39">
        <f t="shared" si="10"/>
        <v>0.16666666666666666</v>
      </c>
      <c r="T6" s="41" t="str">
        <f t="shared" si="11"/>
        <v>Evalúa Salud IPS S.A.S.</v>
      </c>
      <c r="U6" s="1" t="str">
        <f t="shared" si="12"/>
        <v>Cendiatra S.A.S.</v>
      </c>
      <c r="V6" s="1" t="str">
        <f ca="1">IF(OR(O6&gt;Parametros!$B$7,P6&gt;Parametros!$B$11),"CRÍTICA",IF(OR(O6&gt;Parametros!$B$6,P6&gt;Parametros!$B$10),"ALTA",IF(OR(O6&gt;Parametros!$B$5,P6&gt;Parametros!$B$9),"MEDIA",IF(OR(O6&gt;Parametros!$B$4,P6&gt;Parametros!$B$8),"RAZONABLE","BAJA"))))</f>
        <v>RAZONABLE</v>
      </c>
      <c r="W6" s="38" t="str">
        <f t="shared" ca="1" si="13"/>
        <v>PROMEDIO ARITMÉTICO CONTROLADO</v>
      </c>
      <c r="X6" s="37">
        <f t="shared" ca="1" si="14"/>
        <v>104167</v>
      </c>
      <c r="Y6" s="39">
        <f t="shared" ca="1" si="15"/>
        <v>3.1999999999534338E-6</v>
      </c>
      <c r="Z6" s="1" t="str">
        <f t="shared" ca="1" si="16"/>
        <v>VERDE - DISPERSIÓN CONTROLADA</v>
      </c>
      <c r="AA6" s="1" t="str">
        <f>IF(R6&gt;Parametros!$B$12,"ALTO: "&amp;U6,"")</f>
        <v/>
      </c>
      <c r="AB6" s="1" t="str">
        <f>IF(S6&gt;Parametros!$B$13,"BAJO: "&amp;T6,"")</f>
        <v/>
      </c>
      <c r="AC6" s="1" t="str">
        <f>IF(H6&lt;Parametros!$B$14,"FUENTES INSUFICIENTES",IF(COUNTBLANK(E6:G6)&gt;0,"COTIZACIÓN FALTANTE","OK"))</f>
        <v>OK</v>
      </c>
      <c r="AD6" s="35" t="str">
        <f t="shared" ca="1" si="17"/>
        <v>Se aplicó promedio aritmético controlado por dispersión acotada.</v>
      </c>
      <c r="AE6" s="35" t="str">
        <f t="shared" si="18"/>
        <v>Sin alerta adicional.</v>
      </c>
    </row>
    <row r="7" spans="1:31" ht="48" customHeight="1" x14ac:dyDescent="0.25">
      <c r="A7" s="1">
        <f>Matriz_Mercado!A7</f>
        <v>4</v>
      </c>
      <c r="B7" s="35" t="str">
        <f>Matriz_Mercado!B7</f>
        <v>Evaluación médica ocupacional</v>
      </c>
      <c r="C7" s="35" t="str">
        <f>Matriz_Mercado!C7</f>
        <v>Evaluación médica ocupacional de egreso</v>
      </c>
      <c r="D7" s="36">
        <f>Matriz_Mercado!F7</f>
        <v>1</v>
      </c>
      <c r="E7" s="37">
        <f>Matriz_Mercado!G7</f>
        <v>68300</v>
      </c>
      <c r="F7" s="37">
        <f>Matriz_Mercado!H7</f>
        <v>70000</v>
      </c>
      <c r="G7" s="37">
        <f>Matriz_Mercado!I7</f>
        <v>87500</v>
      </c>
      <c r="H7" s="38">
        <f t="shared" si="0"/>
        <v>3</v>
      </c>
      <c r="I7" s="37">
        <f t="shared" si="1"/>
        <v>68300</v>
      </c>
      <c r="J7" s="37">
        <f t="shared" si="2"/>
        <v>87500</v>
      </c>
      <c r="K7" s="37">
        <f t="shared" si="3"/>
        <v>75266.666666666672</v>
      </c>
      <c r="L7" s="37">
        <f t="shared" si="4"/>
        <v>70000</v>
      </c>
      <c r="M7" s="37">
        <f t="shared" si="5"/>
        <v>74789.781697755665</v>
      </c>
      <c r="N7" s="37" t="e">
        <f ca="1">IF(H7&gt;=2,_xludf.STDEV.S(E7:G7),0)</f>
        <v>#NAME?</v>
      </c>
      <c r="O7" s="39">
        <f t="shared" ca="1" si="6"/>
        <v>0</v>
      </c>
      <c r="P7" s="40">
        <f t="shared" si="7"/>
        <v>1.2811127379209371</v>
      </c>
      <c r="Q7" s="39">
        <f t="shared" si="8"/>
        <v>0.28111273792093705</v>
      </c>
      <c r="R7" s="39">
        <f t="shared" si="9"/>
        <v>0.25</v>
      </c>
      <c r="S7" s="39">
        <f t="shared" si="10"/>
        <v>2.4285714285714285E-2</v>
      </c>
      <c r="T7" s="41" t="str">
        <f t="shared" si="11"/>
        <v>Zona Médica MR S.A.S.</v>
      </c>
      <c r="U7" s="1" t="str">
        <f t="shared" si="12"/>
        <v>Evalúa Salud IPS S.A.S.</v>
      </c>
      <c r="V7" s="1" t="str">
        <f ca="1">IF(OR(O7&gt;Parametros!$B$7,P7&gt;Parametros!$B$11),"CRÍTICA",IF(OR(O7&gt;Parametros!$B$6,P7&gt;Parametros!$B$10),"ALTA",IF(OR(O7&gt;Parametros!$B$5,P7&gt;Parametros!$B$9),"MEDIA",IF(OR(O7&gt;Parametros!$B$4,P7&gt;Parametros!$B$8),"RAZONABLE","BAJA"))))</f>
        <v>RAZONABLE</v>
      </c>
      <c r="W7" s="38" t="str">
        <f t="shared" ca="1" si="13"/>
        <v>PROMEDIO ARITMÉTICO CONTROLADO</v>
      </c>
      <c r="X7" s="37">
        <f t="shared" ca="1" si="14"/>
        <v>75267</v>
      </c>
      <c r="Y7" s="39">
        <f t="shared" ca="1" si="15"/>
        <v>4.4286979627344907E-6</v>
      </c>
      <c r="Z7" s="1" t="str">
        <f t="shared" ca="1" si="16"/>
        <v>VERDE - DISPERSIÓN CONTROLADA</v>
      </c>
      <c r="AA7" s="1" t="str">
        <f>IF(R7&gt;Parametros!$B$12,"ALTO: "&amp;U7,"")</f>
        <v/>
      </c>
      <c r="AB7" s="1" t="str">
        <f>IF(S7&gt;Parametros!$B$13,"BAJO: "&amp;T7,"")</f>
        <v/>
      </c>
      <c r="AC7" s="1" t="str">
        <f>IF(H7&lt;Parametros!$B$14,"FUENTES INSUFICIENTES",IF(COUNTBLANK(E7:G7)&gt;0,"COTIZACIÓN FALTANTE","OK"))</f>
        <v>OK</v>
      </c>
      <c r="AD7" s="35" t="str">
        <f t="shared" ca="1" si="17"/>
        <v>Se aplicó promedio aritmético controlado por dispersión acotada.</v>
      </c>
      <c r="AE7" s="35" t="str">
        <f t="shared" si="18"/>
        <v>Sin alerta adicional.</v>
      </c>
    </row>
    <row r="8" spans="1:31" ht="48" customHeight="1" x14ac:dyDescent="0.25">
      <c r="A8" s="1">
        <f>Matriz_Mercado!A8</f>
        <v>5</v>
      </c>
      <c r="B8" s="35" t="str">
        <f>Matriz_Mercado!B8</f>
        <v>Evaluación médica ocupacional</v>
      </c>
      <c r="C8" s="35" t="str">
        <f>Matriz_Mercado!C8</f>
        <v>Evaluación médica ocupacional post-incapacidad</v>
      </c>
      <c r="D8" s="36">
        <f>Matriz_Mercado!F8</f>
        <v>1</v>
      </c>
      <c r="E8" s="37">
        <f>Matriz_Mercado!G8</f>
        <v>105000</v>
      </c>
      <c r="F8" s="37">
        <f>Matriz_Mercado!H8</f>
        <v>120000</v>
      </c>
      <c r="G8" s="37">
        <f>Matriz_Mercado!I8</f>
        <v>130000</v>
      </c>
      <c r="H8" s="38">
        <f t="shared" si="0"/>
        <v>3</v>
      </c>
      <c r="I8" s="37">
        <f t="shared" si="1"/>
        <v>105000</v>
      </c>
      <c r="J8" s="37">
        <f t="shared" si="2"/>
        <v>130000</v>
      </c>
      <c r="K8" s="37">
        <f t="shared" si="3"/>
        <v>118333.33333333333</v>
      </c>
      <c r="L8" s="37">
        <f t="shared" si="4"/>
        <v>120000</v>
      </c>
      <c r="M8" s="37">
        <f t="shared" si="5"/>
        <v>117879.41334361069</v>
      </c>
      <c r="N8" s="37" t="e">
        <f ca="1">IF(H8&gt;=2,_xludf.STDEV.S(E8:G8),0)</f>
        <v>#NAME?</v>
      </c>
      <c r="O8" s="39">
        <f t="shared" ca="1" si="6"/>
        <v>0</v>
      </c>
      <c r="P8" s="40">
        <f t="shared" si="7"/>
        <v>1.2380952380952381</v>
      </c>
      <c r="Q8" s="39">
        <f t="shared" si="8"/>
        <v>0.23809523809523808</v>
      </c>
      <c r="R8" s="39">
        <f t="shared" si="9"/>
        <v>8.3333333333333329E-2</v>
      </c>
      <c r="S8" s="39">
        <f t="shared" si="10"/>
        <v>0.125</v>
      </c>
      <c r="T8" s="41" t="str">
        <f t="shared" si="11"/>
        <v>Zona Médica MR S.A.S.</v>
      </c>
      <c r="U8" s="1" t="str">
        <f t="shared" si="12"/>
        <v>Evalúa Salud IPS S.A.S.</v>
      </c>
      <c r="V8" s="1" t="str">
        <f ca="1">IF(OR(O8&gt;Parametros!$B$7,P8&gt;Parametros!$B$11),"CRÍTICA",IF(OR(O8&gt;Parametros!$B$6,P8&gt;Parametros!$B$10),"ALTA",IF(OR(O8&gt;Parametros!$B$5,P8&gt;Parametros!$B$9),"MEDIA",IF(OR(O8&gt;Parametros!$B$4,P8&gt;Parametros!$B$8),"RAZONABLE","BAJA"))))</f>
        <v>BAJA</v>
      </c>
      <c r="W8" s="38" t="str">
        <f t="shared" ca="1" si="13"/>
        <v>PROMEDIO ARITMÉTICO</v>
      </c>
      <c r="X8" s="37">
        <f t="shared" ca="1" si="14"/>
        <v>118333</v>
      </c>
      <c r="Y8" s="39">
        <f t="shared" ca="1" si="15"/>
        <v>-2.8169014084097129E-6</v>
      </c>
      <c r="Z8" s="1" t="str">
        <f t="shared" ca="1" si="16"/>
        <v>VERDE - DISPERSIÓN CONTROLADA</v>
      </c>
      <c r="AA8" s="1" t="str">
        <f>IF(R8&gt;Parametros!$B$12,"ALTO: "&amp;U8,"")</f>
        <v/>
      </c>
      <c r="AB8" s="1" t="str">
        <f>IF(S8&gt;Parametros!$B$13,"BAJO: "&amp;T8,"")</f>
        <v/>
      </c>
      <c r="AC8" s="1" t="str">
        <f>IF(H8&lt;Parametros!$B$14,"FUENTES INSUFICIENTES",IF(COUNTBLANK(E8:G8)&gt;0,"COTIZACIÓN FALTANTE","OK"))</f>
        <v>OK</v>
      </c>
      <c r="AD8" s="35" t="str">
        <f t="shared" ca="1" si="17"/>
        <v>Se aplicó promedio aritmético por homogeneidad de las cotizaciones.</v>
      </c>
      <c r="AE8" s="35" t="str">
        <f t="shared" si="18"/>
        <v>Sin alerta adicional.</v>
      </c>
    </row>
    <row r="9" spans="1:31" ht="48" customHeight="1" x14ac:dyDescent="0.25">
      <c r="A9" s="1">
        <f>Matriz_Mercado!A9</f>
        <v>6</v>
      </c>
      <c r="B9" s="35" t="str">
        <f>Matriz_Mercado!B9</f>
        <v>Evaluación médica ocupacional</v>
      </c>
      <c r="C9" s="35" t="str">
        <f>Matriz_Mercado!C9</f>
        <v>Evaluación médica ocupacional por retorno laboral</v>
      </c>
      <c r="D9" s="36">
        <f>Matriz_Mercado!F9</f>
        <v>1</v>
      </c>
      <c r="E9" s="37">
        <f>Matriz_Mercado!G9</f>
        <v>105000</v>
      </c>
      <c r="F9" s="37">
        <f>Matriz_Mercado!H9</f>
        <v>120000</v>
      </c>
      <c r="G9" s="37">
        <f>Matriz_Mercado!I9</f>
        <v>130000</v>
      </c>
      <c r="H9" s="38">
        <f t="shared" si="0"/>
        <v>3</v>
      </c>
      <c r="I9" s="37">
        <f t="shared" si="1"/>
        <v>105000</v>
      </c>
      <c r="J9" s="37">
        <f t="shared" si="2"/>
        <v>130000</v>
      </c>
      <c r="K9" s="37">
        <f t="shared" si="3"/>
        <v>118333.33333333333</v>
      </c>
      <c r="L9" s="37">
        <f t="shared" si="4"/>
        <v>120000</v>
      </c>
      <c r="M9" s="37">
        <f t="shared" si="5"/>
        <v>117879.41334361069</v>
      </c>
      <c r="N9" s="37" t="e">
        <f ca="1">IF(H9&gt;=2,_xludf.STDEV.S(E9:G9),0)</f>
        <v>#NAME?</v>
      </c>
      <c r="O9" s="39">
        <f t="shared" ca="1" si="6"/>
        <v>0</v>
      </c>
      <c r="P9" s="40">
        <f t="shared" si="7"/>
        <v>1.2380952380952381</v>
      </c>
      <c r="Q9" s="39">
        <f t="shared" si="8"/>
        <v>0.23809523809523808</v>
      </c>
      <c r="R9" s="39">
        <f t="shared" si="9"/>
        <v>8.3333333333333329E-2</v>
      </c>
      <c r="S9" s="39">
        <f t="shared" si="10"/>
        <v>0.125</v>
      </c>
      <c r="T9" s="41" t="str">
        <f t="shared" si="11"/>
        <v>Zona Médica MR S.A.S.</v>
      </c>
      <c r="U9" s="1" t="str">
        <f t="shared" si="12"/>
        <v>Evalúa Salud IPS S.A.S.</v>
      </c>
      <c r="V9" s="1" t="str">
        <f ca="1">IF(OR(O9&gt;Parametros!$B$7,P9&gt;Parametros!$B$11),"CRÍTICA",IF(OR(O9&gt;Parametros!$B$6,P9&gt;Parametros!$B$10),"ALTA",IF(OR(O9&gt;Parametros!$B$5,P9&gt;Parametros!$B$9),"MEDIA",IF(OR(O9&gt;Parametros!$B$4,P9&gt;Parametros!$B$8),"RAZONABLE","BAJA"))))</f>
        <v>BAJA</v>
      </c>
      <c r="W9" s="38" t="str">
        <f t="shared" ca="1" si="13"/>
        <v>PROMEDIO ARITMÉTICO</v>
      </c>
      <c r="X9" s="37">
        <f t="shared" ca="1" si="14"/>
        <v>118333</v>
      </c>
      <c r="Y9" s="39">
        <f t="shared" ca="1" si="15"/>
        <v>-2.8169014084097129E-6</v>
      </c>
      <c r="Z9" s="1" t="str">
        <f t="shared" ca="1" si="16"/>
        <v>VERDE - DISPERSIÓN CONTROLADA</v>
      </c>
      <c r="AA9" s="1" t="str">
        <f>IF(R9&gt;Parametros!$B$12,"ALTO: "&amp;U9,"")</f>
        <v/>
      </c>
      <c r="AB9" s="1" t="str">
        <f>IF(S9&gt;Parametros!$B$13,"BAJO: "&amp;T9,"")</f>
        <v/>
      </c>
      <c r="AC9" s="1" t="str">
        <f>IF(H9&lt;Parametros!$B$14,"FUENTES INSUFICIENTES",IF(COUNTBLANK(E9:G9)&gt;0,"COTIZACIÓN FALTANTE","OK"))</f>
        <v>OK</v>
      </c>
      <c r="AD9" s="35" t="str">
        <f t="shared" ca="1" si="17"/>
        <v>Se aplicó promedio aritmético por homogeneidad de las cotizaciones.</v>
      </c>
      <c r="AE9" s="35" t="str">
        <f t="shared" si="18"/>
        <v>Sin alerta adicional.</v>
      </c>
    </row>
    <row r="10" spans="1:31" ht="48" customHeight="1" x14ac:dyDescent="0.25">
      <c r="A10" s="1">
        <f>Matriz_Mercado!A10</f>
        <v>7</v>
      </c>
      <c r="B10" s="35" t="str">
        <f>Matriz_Mercado!B10</f>
        <v>Evaluación médica ocupacional</v>
      </c>
      <c r="C10" s="35" t="str">
        <f>Matriz_Mercado!C10</f>
        <v>Evaluación médica ocupacional de seguimiento o de control</v>
      </c>
      <c r="D10" s="36">
        <f>Matriz_Mercado!F10</f>
        <v>1</v>
      </c>
      <c r="E10" s="37">
        <f>Matriz_Mercado!G10</f>
        <v>105000</v>
      </c>
      <c r="F10" s="37">
        <f>Matriz_Mercado!H10</f>
        <v>120000</v>
      </c>
      <c r="G10" s="37">
        <f>Matriz_Mercado!I10</f>
        <v>130000</v>
      </c>
      <c r="H10" s="38">
        <f t="shared" si="0"/>
        <v>3</v>
      </c>
      <c r="I10" s="37">
        <f t="shared" si="1"/>
        <v>105000</v>
      </c>
      <c r="J10" s="37">
        <f t="shared" si="2"/>
        <v>130000</v>
      </c>
      <c r="K10" s="37">
        <f t="shared" si="3"/>
        <v>118333.33333333333</v>
      </c>
      <c r="L10" s="37">
        <f t="shared" si="4"/>
        <v>120000</v>
      </c>
      <c r="M10" s="37">
        <f t="shared" si="5"/>
        <v>117879.41334361069</v>
      </c>
      <c r="N10" s="37" t="e">
        <f ca="1">IF(H10&gt;=2,_xludf.STDEV.S(E10:G10),0)</f>
        <v>#NAME?</v>
      </c>
      <c r="O10" s="39">
        <f t="shared" ca="1" si="6"/>
        <v>0</v>
      </c>
      <c r="P10" s="40">
        <f t="shared" si="7"/>
        <v>1.2380952380952381</v>
      </c>
      <c r="Q10" s="39">
        <f t="shared" si="8"/>
        <v>0.23809523809523808</v>
      </c>
      <c r="R10" s="39">
        <f t="shared" si="9"/>
        <v>8.3333333333333329E-2</v>
      </c>
      <c r="S10" s="39">
        <f t="shared" si="10"/>
        <v>0.125</v>
      </c>
      <c r="T10" s="41" t="str">
        <f t="shared" si="11"/>
        <v>Zona Médica MR S.A.S.</v>
      </c>
      <c r="U10" s="1" t="str">
        <f t="shared" si="12"/>
        <v>Evalúa Salud IPS S.A.S.</v>
      </c>
      <c r="V10" s="1" t="str">
        <f ca="1">IF(OR(O10&gt;Parametros!$B$7,P10&gt;Parametros!$B$11),"CRÍTICA",IF(OR(O10&gt;Parametros!$B$6,P10&gt;Parametros!$B$10),"ALTA",IF(OR(O10&gt;Parametros!$B$5,P10&gt;Parametros!$B$9),"MEDIA",IF(OR(O10&gt;Parametros!$B$4,P10&gt;Parametros!$B$8),"RAZONABLE","BAJA"))))</f>
        <v>BAJA</v>
      </c>
      <c r="W10" s="38" t="str">
        <f t="shared" ca="1" si="13"/>
        <v>PROMEDIO ARITMÉTICO</v>
      </c>
      <c r="X10" s="37">
        <f t="shared" ca="1" si="14"/>
        <v>118333</v>
      </c>
      <c r="Y10" s="39">
        <f t="shared" ca="1" si="15"/>
        <v>-2.8169014084097129E-6</v>
      </c>
      <c r="Z10" s="1" t="str">
        <f t="shared" ca="1" si="16"/>
        <v>VERDE - DISPERSIÓN CONTROLADA</v>
      </c>
      <c r="AA10" s="1" t="str">
        <f>IF(R10&gt;Parametros!$B$12,"ALTO: "&amp;U10,"")</f>
        <v/>
      </c>
      <c r="AB10" s="1" t="str">
        <f>IF(S10&gt;Parametros!$B$13,"BAJO: "&amp;T10,"")</f>
        <v/>
      </c>
      <c r="AC10" s="1" t="str">
        <f>IF(H10&lt;Parametros!$B$14,"FUENTES INSUFICIENTES",IF(COUNTBLANK(E10:G10)&gt;0,"COTIZACIÓN FALTANTE","OK"))</f>
        <v>OK</v>
      </c>
      <c r="AD10" s="35" t="str">
        <f t="shared" ca="1" si="17"/>
        <v>Se aplicó promedio aritmético por homogeneidad de las cotizaciones.</v>
      </c>
      <c r="AE10" s="35" t="str">
        <f t="shared" si="18"/>
        <v>Sin alerta adicional.</v>
      </c>
    </row>
    <row r="11" spans="1:31" ht="48" customHeight="1" x14ac:dyDescent="0.25">
      <c r="A11" s="1">
        <f>Matriz_Mercado!A11</f>
        <v>8</v>
      </c>
      <c r="B11" s="35" t="str">
        <f>Matriz_Mercado!B11</f>
        <v>Valoración complementaria</v>
      </c>
      <c r="C11" s="35" t="str">
        <f>Matriz_Mercado!C11</f>
        <v>Audiometría ocupacional</v>
      </c>
      <c r="D11" s="36">
        <f>Matriz_Mercado!F11</f>
        <v>1</v>
      </c>
      <c r="E11" s="37">
        <f>Matriz_Mercado!G11</f>
        <v>38900</v>
      </c>
      <c r="F11" s="37">
        <f>Matriz_Mercado!H11</f>
        <v>60000</v>
      </c>
      <c r="G11" s="37">
        <f>Matriz_Mercado!I11</f>
        <v>32500</v>
      </c>
      <c r="H11" s="38">
        <f t="shared" si="0"/>
        <v>3</v>
      </c>
      <c r="I11" s="37">
        <f t="shared" si="1"/>
        <v>32500</v>
      </c>
      <c r="J11" s="37">
        <f t="shared" si="2"/>
        <v>60000</v>
      </c>
      <c r="K11" s="37">
        <f t="shared" si="3"/>
        <v>43800</v>
      </c>
      <c r="L11" s="37">
        <f t="shared" si="4"/>
        <v>38900</v>
      </c>
      <c r="M11" s="37">
        <f t="shared" si="5"/>
        <v>42331.280340778569</v>
      </c>
      <c r="N11" s="37" t="e">
        <f ca="1">IF(H11&gt;=2,_xludf.STDEV.S(E11:G11),0)</f>
        <v>#NAME?</v>
      </c>
      <c r="O11" s="39">
        <f t="shared" ca="1" si="6"/>
        <v>0</v>
      </c>
      <c r="P11" s="40">
        <f t="shared" si="7"/>
        <v>1.8461538461538463</v>
      </c>
      <c r="Q11" s="39">
        <f t="shared" si="8"/>
        <v>0.84615384615384615</v>
      </c>
      <c r="R11" s="39">
        <f t="shared" si="9"/>
        <v>0.54241645244215941</v>
      </c>
      <c r="S11" s="39">
        <f t="shared" si="10"/>
        <v>0.16452442159383032</v>
      </c>
      <c r="T11" s="41" t="str">
        <f t="shared" si="11"/>
        <v>Evalúa Salud IPS S.A.S.</v>
      </c>
      <c r="U11" s="1" t="str">
        <f t="shared" si="12"/>
        <v>Cendiatra S.A.S.</v>
      </c>
      <c r="V11" s="1" t="str">
        <f ca="1">IF(OR(O11&gt;Parametros!$B$7,P11&gt;Parametros!$B$11),"CRÍTICA",IF(OR(O11&gt;Parametros!$B$6,P11&gt;Parametros!$B$10),"ALTA",IF(OR(O11&gt;Parametros!$B$5,P11&gt;Parametros!$B$9),"MEDIA",IF(OR(O11&gt;Parametros!$B$4,P11&gt;Parametros!$B$8),"RAZONABLE","BAJA"))))</f>
        <v>MEDIA</v>
      </c>
      <c r="W11" s="38" t="str">
        <f t="shared" ca="1" si="13"/>
        <v>MEDIANA TÉCNICA</v>
      </c>
      <c r="X11" s="37">
        <f t="shared" ca="1" si="14"/>
        <v>38900</v>
      </c>
      <c r="Y11" s="39">
        <f t="shared" ca="1" si="15"/>
        <v>-0.11187214611872145</v>
      </c>
      <c r="Z11" s="1" t="str">
        <f t="shared" ca="1" si="16"/>
        <v>AMARILLA - DISPERSIÓN MEDIA</v>
      </c>
      <c r="AA11" s="1" t="str">
        <f>IF(R11&gt;Parametros!$B$12,"ALTO: "&amp;U11,"")</f>
        <v>ALTO: Cendiatra S.A.S.</v>
      </c>
      <c r="AB11" s="1" t="str">
        <f>IF(S11&gt;Parametros!$B$13,"BAJO: "&amp;T11,"")</f>
        <v/>
      </c>
      <c r="AC11" s="1" t="str">
        <f>IF(H11&lt;Parametros!$B$14,"FUENTES INSUFICIENTES",IF(COUNTBLANK(E11:G11)&gt;0,"COTIZACIÓN FALTANTE","OK"))</f>
        <v>OK</v>
      </c>
      <c r="AD11" s="35" t="str">
        <f t="shared" ca="1" si="17"/>
        <v>Se aplicó mediana técnica para reducir la incidencia de diferencias relevantes.</v>
      </c>
      <c r="AE11" s="35" t="str">
        <f t="shared" si="18"/>
        <v>ALTO: Cendiatra S.A.S.</v>
      </c>
    </row>
    <row r="12" spans="1:31" ht="48" customHeight="1" x14ac:dyDescent="0.25">
      <c r="A12" s="1">
        <f>Matriz_Mercado!A12</f>
        <v>9</v>
      </c>
      <c r="B12" s="35" t="str">
        <f>Matriz_Mercado!B12</f>
        <v>Valoración complementaria</v>
      </c>
      <c r="C12" s="35" t="str">
        <f>Matriz_Mercado!C12</f>
        <v>Visiometría ocupacional</v>
      </c>
      <c r="D12" s="36">
        <f>Matriz_Mercado!F12</f>
        <v>1</v>
      </c>
      <c r="E12" s="37">
        <f>Matriz_Mercado!G12</f>
        <v>35700</v>
      </c>
      <c r="F12" s="37">
        <f>Matriz_Mercado!H12</f>
        <v>50000</v>
      </c>
      <c r="G12" s="37">
        <f>Matriz_Mercado!I12</f>
        <v>22500</v>
      </c>
      <c r="H12" s="38">
        <f t="shared" si="0"/>
        <v>3</v>
      </c>
      <c r="I12" s="37">
        <f t="shared" si="1"/>
        <v>22500</v>
      </c>
      <c r="J12" s="37">
        <f t="shared" si="2"/>
        <v>50000</v>
      </c>
      <c r="K12" s="37">
        <f t="shared" si="3"/>
        <v>36066.666666666664</v>
      </c>
      <c r="L12" s="37">
        <f t="shared" si="4"/>
        <v>35700</v>
      </c>
      <c r="M12" s="37">
        <f t="shared" si="5"/>
        <v>34245.768209287904</v>
      </c>
      <c r="N12" s="37" t="e">
        <f ca="1">IF(H12&gt;=2,_xludf.STDEV.S(E12:G12),0)</f>
        <v>#NAME?</v>
      </c>
      <c r="O12" s="39">
        <f t="shared" ca="1" si="6"/>
        <v>0</v>
      </c>
      <c r="P12" s="40">
        <f t="shared" si="7"/>
        <v>2.2222222222222223</v>
      </c>
      <c r="Q12" s="39">
        <f t="shared" si="8"/>
        <v>1.2222222222222223</v>
      </c>
      <c r="R12" s="39">
        <f t="shared" si="9"/>
        <v>0.40056022408963587</v>
      </c>
      <c r="S12" s="39">
        <f t="shared" si="10"/>
        <v>0.36974789915966388</v>
      </c>
      <c r="T12" s="41" t="str">
        <f t="shared" si="11"/>
        <v>Evalúa Salud IPS S.A.S.</v>
      </c>
      <c r="U12" s="1" t="str">
        <f t="shared" si="12"/>
        <v>Cendiatra S.A.S.</v>
      </c>
      <c r="V12" s="1" t="str">
        <f ca="1">IF(OR(O12&gt;Parametros!$B$7,P12&gt;Parametros!$B$11),"CRÍTICA",IF(OR(O12&gt;Parametros!$B$6,P12&gt;Parametros!$B$10),"ALTA",IF(OR(O12&gt;Parametros!$B$5,P12&gt;Parametros!$B$9),"MEDIA",IF(OR(O12&gt;Parametros!$B$4,P12&gt;Parametros!$B$8),"RAZONABLE","BAJA"))))</f>
        <v>ALTA</v>
      </c>
      <c r="W12" s="38" t="str">
        <f t="shared" ca="1" si="13"/>
        <v>MEDIANA ROBUSTA</v>
      </c>
      <c r="X12" s="37">
        <f t="shared" ca="1" si="14"/>
        <v>35700</v>
      </c>
      <c r="Y12" s="39">
        <f t="shared" ca="1" si="15"/>
        <v>-1.0166358595194018E-2</v>
      </c>
      <c r="Z12" s="1" t="str">
        <f t="shared" ca="1" si="16"/>
        <v>NARANJA - DISPERSIÓN ALTA</v>
      </c>
      <c r="AA12" s="1" t="str">
        <f>IF(R12&gt;Parametros!$B$12,"ALTO: "&amp;U12,"")</f>
        <v/>
      </c>
      <c r="AB12" s="1" t="str">
        <f>IF(S12&gt;Parametros!$B$13,"BAJO: "&amp;T12,"")</f>
        <v>BAJO: Evalúa Salud IPS S.A.S.</v>
      </c>
      <c r="AC12" s="1" t="str">
        <f>IF(H12&lt;Parametros!$B$14,"FUENTES INSUFICIENTES",IF(COUNTBLANK(E12:G12)&gt;0,"COTIZACIÓN FALTANTE","OK"))</f>
        <v>OK</v>
      </c>
      <c r="AD12" s="35" t="str">
        <f t="shared" ca="1" si="17"/>
        <v>Se aplicó mediana robusta por brecha material entre las cotizaciones.</v>
      </c>
      <c r="AE12" s="35" t="str">
        <f t="shared" si="18"/>
        <v>BAJO: Evalúa Salud IPS S.A.S.</v>
      </c>
    </row>
    <row r="13" spans="1:31" ht="48" customHeight="1" x14ac:dyDescent="0.25">
      <c r="A13" s="1">
        <f>Matriz_Mercado!A13</f>
        <v>10</v>
      </c>
      <c r="B13" s="35" t="str">
        <f>Matriz_Mercado!B13</f>
        <v>Valoración complementaria</v>
      </c>
      <c r="C13" s="35" t="str">
        <f>Matriz_Mercado!C13</f>
        <v>Optometría ocupacional / valoración optométrica</v>
      </c>
      <c r="D13" s="36">
        <f>Matriz_Mercado!F13</f>
        <v>1</v>
      </c>
      <c r="E13" s="37">
        <f>Matriz_Mercado!G13</f>
        <v>45400</v>
      </c>
      <c r="F13" s="37">
        <f>Matriz_Mercado!H13</f>
        <v>60000</v>
      </c>
      <c r="G13" s="37">
        <f>Matriz_Mercado!I13</f>
        <v>34500</v>
      </c>
      <c r="H13" s="38">
        <f t="shared" si="0"/>
        <v>3</v>
      </c>
      <c r="I13" s="37">
        <f t="shared" si="1"/>
        <v>34500</v>
      </c>
      <c r="J13" s="37">
        <f t="shared" si="2"/>
        <v>60000</v>
      </c>
      <c r="K13" s="37">
        <f t="shared" si="3"/>
        <v>46633.333333333336</v>
      </c>
      <c r="L13" s="37">
        <f t="shared" si="4"/>
        <v>45400</v>
      </c>
      <c r="M13" s="37">
        <f t="shared" si="5"/>
        <v>45464.811984019922</v>
      </c>
      <c r="N13" s="37" t="e">
        <f ca="1">IF(H13&gt;=2,_xludf.STDEV.S(E13:G13),0)</f>
        <v>#NAME?</v>
      </c>
      <c r="O13" s="39">
        <f t="shared" ca="1" si="6"/>
        <v>0</v>
      </c>
      <c r="P13" s="40">
        <f t="shared" si="7"/>
        <v>1.7391304347826086</v>
      </c>
      <c r="Q13" s="39">
        <f t="shared" si="8"/>
        <v>0.73913043478260865</v>
      </c>
      <c r="R13" s="39">
        <f t="shared" si="9"/>
        <v>0.32158590308370044</v>
      </c>
      <c r="S13" s="39">
        <f t="shared" si="10"/>
        <v>0.24008810572687225</v>
      </c>
      <c r="T13" s="41" t="str">
        <f t="shared" si="11"/>
        <v>Evalúa Salud IPS S.A.S.</v>
      </c>
      <c r="U13" s="1" t="str">
        <f t="shared" si="12"/>
        <v>Cendiatra S.A.S.</v>
      </c>
      <c r="V13" s="1" t="str">
        <f ca="1">IF(OR(O13&gt;Parametros!$B$7,P13&gt;Parametros!$B$11),"CRÍTICA",IF(OR(O13&gt;Parametros!$B$6,P13&gt;Parametros!$B$10),"ALTA",IF(OR(O13&gt;Parametros!$B$5,P13&gt;Parametros!$B$9),"MEDIA",IF(OR(O13&gt;Parametros!$B$4,P13&gt;Parametros!$B$8),"RAZONABLE","BAJA"))))</f>
        <v>MEDIA</v>
      </c>
      <c r="W13" s="38" t="str">
        <f t="shared" ca="1" si="13"/>
        <v>MEDIANA TÉCNICA</v>
      </c>
      <c r="X13" s="37">
        <f t="shared" ca="1" si="14"/>
        <v>45400</v>
      </c>
      <c r="Y13" s="39">
        <f t="shared" ca="1" si="15"/>
        <v>-2.6447462473195189E-2</v>
      </c>
      <c r="Z13" s="1" t="str">
        <f t="shared" ca="1" si="16"/>
        <v>AMARILLA - DISPERSIÓN MEDIA</v>
      </c>
      <c r="AA13" s="1" t="str">
        <f>IF(R13&gt;Parametros!$B$12,"ALTO: "&amp;U13,"")</f>
        <v/>
      </c>
      <c r="AB13" s="1" t="str">
        <f>IF(S13&gt;Parametros!$B$13,"BAJO: "&amp;T13,"")</f>
        <v/>
      </c>
      <c r="AC13" s="1" t="str">
        <f>IF(H13&lt;Parametros!$B$14,"FUENTES INSUFICIENTES",IF(COUNTBLANK(E13:G13)&gt;0,"COTIZACIÓN FALTANTE","OK"))</f>
        <v>OK</v>
      </c>
      <c r="AD13" s="35" t="str">
        <f t="shared" ca="1" si="17"/>
        <v>Se aplicó mediana técnica para reducir la incidencia de diferencias relevantes.</v>
      </c>
      <c r="AE13" s="35" t="str">
        <f t="shared" si="18"/>
        <v>Sin alerta adicional.</v>
      </c>
    </row>
    <row r="14" spans="1:31" ht="48" customHeight="1" x14ac:dyDescent="0.25">
      <c r="A14" s="1">
        <f>Matriz_Mercado!A14</f>
        <v>11</v>
      </c>
      <c r="B14" s="35" t="str">
        <f>Matriz_Mercado!B14</f>
        <v>Prueba diagnóstica</v>
      </c>
      <c r="C14" s="35" t="str">
        <f>Matriz_Mercado!C14</f>
        <v>Electrocardiograma (EKG)</v>
      </c>
      <c r="D14" s="36">
        <f>Matriz_Mercado!F14</f>
        <v>1</v>
      </c>
      <c r="E14" s="37">
        <f>Matriz_Mercado!G14</f>
        <v>80000</v>
      </c>
      <c r="F14" s="37">
        <f>Matriz_Mercado!H14</f>
        <v>90000</v>
      </c>
      <c r="G14" s="37">
        <f>Matriz_Mercado!I14</f>
        <v>65000</v>
      </c>
      <c r="H14" s="38">
        <f t="shared" si="0"/>
        <v>3</v>
      </c>
      <c r="I14" s="37">
        <f t="shared" si="1"/>
        <v>65000</v>
      </c>
      <c r="J14" s="37">
        <f t="shared" si="2"/>
        <v>90000</v>
      </c>
      <c r="K14" s="37">
        <f t="shared" si="3"/>
        <v>78333.333333333328</v>
      </c>
      <c r="L14" s="37">
        <f t="shared" si="4"/>
        <v>80000</v>
      </c>
      <c r="M14" s="37">
        <f t="shared" si="5"/>
        <v>77639.36076656307</v>
      </c>
      <c r="N14" s="37" t="e">
        <f ca="1">IF(H14&gt;=2,_xludf.STDEV.S(E14:G14),0)</f>
        <v>#NAME?</v>
      </c>
      <c r="O14" s="39">
        <f t="shared" ca="1" si="6"/>
        <v>0</v>
      </c>
      <c r="P14" s="40">
        <f t="shared" si="7"/>
        <v>1.3846153846153846</v>
      </c>
      <c r="Q14" s="39">
        <f t="shared" si="8"/>
        <v>0.38461538461538464</v>
      </c>
      <c r="R14" s="39">
        <f t="shared" si="9"/>
        <v>0.125</v>
      </c>
      <c r="S14" s="39">
        <f t="shared" si="10"/>
        <v>0.1875</v>
      </c>
      <c r="T14" s="41" t="str">
        <f t="shared" si="11"/>
        <v>Evalúa Salud IPS S.A.S.</v>
      </c>
      <c r="U14" s="1" t="str">
        <f t="shared" si="12"/>
        <v>Cendiatra S.A.S.</v>
      </c>
      <c r="V14" s="1" t="str">
        <f ca="1">IF(OR(O14&gt;Parametros!$B$7,P14&gt;Parametros!$B$11),"CRÍTICA",IF(OR(O14&gt;Parametros!$B$6,P14&gt;Parametros!$B$10),"ALTA",IF(OR(O14&gt;Parametros!$B$5,P14&gt;Parametros!$B$9),"MEDIA",IF(OR(O14&gt;Parametros!$B$4,P14&gt;Parametros!$B$8),"RAZONABLE","BAJA"))))</f>
        <v>RAZONABLE</v>
      </c>
      <c r="W14" s="38" t="str">
        <f t="shared" ca="1" si="13"/>
        <v>PROMEDIO ARITMÉTICO CONTROLADO</v>
      </c>
      <c r="X14" s="37">
        <f t="shared" ca="1" si="14"/>
        <v>78333</v>
      </c>
      <c r="Y14" s="39">
        <f t="shared" ca="1" si="15"/>
        <v>-4.2553191488742474E-6</v>
      </c>
      <c r="Z14" s="1" t="str">
        <f t="shared" ca="1" si="16"/>
        <v>VERDE - DISPERSIÓN CONTROLADA</v>
      </c>
      <c r="AA14" s="1" t="str">
        <f>IF(R14&gt;Parametros!$B$12,"ALTO: "&amp;U14,"")</f>
        <v/>
      </c>
      <c r="AB14" s="1" t="str">
        <f>IF(S14&gt;Parametros!$B$13,"BAJO: "&amp;T14,"")</f>
        <v/>
      </c>
      <c r="AC14" s="1" t="str">
        <f>IF(H14&lt;Parametros!$B$14,"FUENTES INSUFICIENTES",IF(COUNTBLANK(E14:G14)&gt;0,"COTIZACIÓN FALTANTE","OK"))</f>
        <v>OK</v>
      </c>
      <c r="AD14" s="35" t="str">
        <f t="shared" ca="1" si="17"/>
        <v>Se aplicó promedio aritmético controlado por dispersión acotada.</v>
      </c>
      <c r="AE14" s="35" t="str">
        <f t="shared" si="18"/>
        <v>Sin alerta adicional.</v>
      </c>
    </row>
    <row r="15" spans="1:31" ht="48" customHeight="1" x14ac:dyDescent="0.25">
      <c r="A15" s="1">
        <f>Matriz_Mercado!A15</f>
        <v>12</v>
      </c>
      <c r="B15" s="35" t="str">
        <f>Matriz_Mercado!B15</f>
        <v>Prueba diagnóstica</v>
      </c>
      <c r="C15" s="35" t="str">
        <f>Matriz_Mercado!C15</f>
        <v>Espirometría ocupacional</v>
      </c>
      <c r="D15" s="36">
        <f>Matriz_Mercado!F15</f>
        <v>1</v>
      </c>
      <c r="E15" s="37">
        <f>Matriz_Mercado!G15</f>
        <v>48800</v>
      </c>
      <c r="F15" s="37">
        <f>Matriz_Mercado!H15</f>
        <v>50000</v>
      </c>
      <c r="G15" s="37">
        <f>Matriz_Mercado!I15</f>
        <v>32500</v>
      </c>
      <c r="H15" s="38">
        <f t="shared" si="0"/>
        <v>3</v>
      </c>
      <c r="I15" s="37">
        <f t="shared" si="1"/>
        <v>32500</v>
      </c>
      <c r="J15" s="37">
        <f t="shared" si="2"/>
        <v>50000</v>
      </c>
      <c r="K15" s="37">
        <f t="shared" si="3"/>
        <v>43766.666666666664</v>
      </c>
      <c r="L15" s="37">
        <f t="shared" si="4"/>
        <v>48800</v>
      </c>
      <c r="M15" s="37">
        <f t="shared" si="5"/>
        <v>42962.650098278027</v>
      </c>
      <c r="N15" s="37" t="e">
        <f ca="1">IF(H15&gt;=2,_xludf.STDEV.S(E15:G15),0)</f>
        <v>#NAME?</v>
      </c>
      <c r="O15" s="39">
        <f t="shared" ca="1" si="6"/>
        <v>0</v>
      </c>
      <c r="P15" s="40">
        <f t="shared" si="7"/>
        <v>1.5384615384615385</v>
      </c>
      <c r="Q15" s="39">
        <f t="shared" si="8"/>
        <v>0.53846153846153844</v>
      </c>
      <c r="R15" s="39">
        <f t="shared" si="9"/>
        <v>2.4590163934426229E-2</v>
      </c>
      <c r="S15" s="39">
        <f t="shared" si="10"/>
        <v>0.33401639344262296</v>
      </c>
      <c r="T15" s="41" t="str">
        <f t="shared" si="11"/>
        <v>Evalúa Salud IPS S.A.S.</v>
      </c>
      <c r="U15" s="1" t="str">
        <f t="shared" si="12"/>
        <v>Cendiatra S.A.S.</v>
      </c>
      <c r="V15" s="1" t="str">
        <f ca="1">IF(OR(O15&gt;Parametros!$B$7,P15&gt;Parametros!$B$11),"CRÍTICA",IF(OR(O15&gt;Parametros!$B$6,P15&gt;Parametros!$B$10),"ALTA",IF(OR(O15&gt;Parametros!$B$5,P15&gt;Parametros!$B$9),"MEDIA",IF(OR(O15&gt;Parametros!$B$4,P15&gt;Parametros!$B$8),"RAZONABLE","BAJA"))))</f>
        <v>MEDIA</v>
      </c>
      <c r="W15" s="38" t="str">
        <f t="shared" ca="1" si="13"/>
        <v>MEDIANA TÉCNICA</v>
      </c>
      <c r="X15" s="37">
        <f t="shared" ca="1" si="14"/>
        <v>48800</v>
      </c>
      <c r="Y15" s="39">
        <f t="shared" ca="1" si="15"/>
        <v>0.11500380807311507</v>
      </c>
      <c r="Z15" s="1" t="str">
        <f t="shared" ca="1" si="16"/>
        <v>AMARILLA - DISPERSIÓN MEDIA</v>
      </c>
      <c r="AA15" s="1" t="str">
        <f>IF(R15&gt;Parametros!$B$12,"ALTO: "&amp;U15,"")</f>
        <v/>
      </c>
      <c r="AB15" s="1" t="str">
        <f>IF(S15&gt;Parametros!$B$13,"BAJO: "&amp;T15,"")</f>
        <v>BAJO: Evalúa Salud IPS S.A.S.</v>
      </c>
      <c r="AC15" s="1" t="str">
        <f>IF(H15&lt;Parametros!$B$14,"FUENTES INSUFICIENTES",IF(COUNTBLANK(E15:G15)&gt;0,"COTIZACIÓN FALTANTE","OK"))</f>
        <v>OK</v>
      </c>
      <c r="AD15" s="35" t="str">
        <f t="shared" ca="1" si="17"/>
        <v>Se aplicó mediana técnica para reducir la incidencia de diferencias relevantes.</v>
      </c>
      <c r="AE15" s="35" t="str">
        <f t="shared" si="18"/>
        <v>BAJO: Evalúa Salud IPS S.A.S.</v>
      </c>
    </row>
    <row r="16" spans="1:31" ht="48" customHeight="1" x14ac:dyDescent="0.25">
      <c r="A16" s="1">
        <f>Matriz_Mercado!A16</f>
        <v>13</v>
      </c>
      <c r="B16" s="35" t="str">
        <f>Matriz_Mercado!B16</f>
        <v>Laboratorio clínico</v>
      </c>
      <c r="C16" s="35" t="str">
        <f>Matriz_Mercado!C16</f>
        <v>Cuadro hemático</v>
      </c>
      <c r="D16" s="36">
        <f>Matriz_Mercado!F16</f>
        <v>1</v>
      </c>
      <c r="E16" s="37">
        <f>Matriz_Mercado!G16</f>
        <v>31000</v>
      </c>
      <c r="F16" s="37">
        <f>Matriz_Mercado!H16</f>
        <v>50000</v>
      </c>
      <c r="G16" s="37">
        <f>Matriz_Mercado!I16</f>
        <v>32500</v>
      </c>
      <c r="H16" s="38">
        <f t="shared" si="0"/>
        <v>3</v>
      </c>
      <c r="I16" s="37">
        <f t="shared" si="1"/>
        <v>31000</v>
      </c>
      <c r="J16" s="37">
        <f t="shared" si="2"/>
        <v>50000</v>
      </c>
      <c r="K16" s="37">
        <f t="shared" si="3"/>
        <v>37833.333333333336</v>
      </c>
      <c r="L16" s="37">
        <f t="shared" si="4"/>
        <v>32500</v>
      </c>
      <c r="M16" s="37">
        <f t="shared" si="5"/>
        <v>36932.186476513729</v>
      </c>
      <c r="N16" s="37" t="e">
        <f ca="1">IF(H16&gt;=2,_xludf.STDEV.S(E16:G16),0)</f>
        <v>#NAME?</v>
      </c>
      <c r="O16" s="39">
        <f t="shared" ca="1" si="6"/>
        <v>0</v>
      </c>
      <c r="P16" s="40">
        <f t="shared" si="7"/>
        <v>1.6129032258064515</v>
      </c>
      <c r="Q16" s="39">
        <f t="shared" si="8"/>
        <v>0.61290322580645162</v>
      </c>
      <c r="R16" s="39">
        <f t="shared" si="9"/>
        <v>0.53846153846153844</v>
      </c>
      <c r="S16" s="39">
        <f t="shared" si="10"/>
        <v>4.6153846153846156E-2</v>
      </c>
      <c r="T16" s="41" t="str">
        <f t="shared" si="11"/>
        <v>Zona Médica MR S.A.S.</v>
      </c>
      <c r="U16" s="1" t="str">
        <f t="shared" si="12"/>
        <v>Cendiatra S.A.S.</v>
      </c>
      <c r="V16" s="1" t="str">
        <f ca="1">IF(OR(O16&gt;Parametros!$B$7,P16&gt;Parametros!$B$11),"CRÍTICA",IF(OR(O16&gt;Parametros!$B$6,P16&gt;Parametros!$B$10),"ALTA",IF(OR(O16&gt;Parametros!$B$5,P16&gt;Parametros!$B$9),"MEDIA",IF(OR(O16&gt;Parametros!$B$4,P16&gt;Parametros!$B$8),"RAZONABLE","BAJA"))))</f>
        <v>MEDIA</v>
      </c>
      <c r="W16" s="38" t="str">
        <f t="shared" ca="1" si="13"/>
        <v>MEDIANA TÉCNICA</v>
      </c>
      <c r="X16" s="37">
        <f t="shared" ca="1" si="14"/>
        <v>32500</v>
      </c>
      <c r="Y16" s="39">
        <f t="shared" ca="1" si="15"/>
        <v>-0.14096916299559478</v>
      </c>
      <c r="Z16" s="1" t="str">
        <f t="shared" ca="1" si="16"/>
        <v>AMARILLA - DISPERSIÓN MEDIA</v>
      </c>
      <c r="AA16" s="1" t="str">
        <f>IF(R16&gt;Parametros!$B$12,"ALTO: "&amp;U16,"")</f>
        <v>ALTO: Cendiatra S.A.S.</v>
      </c>
      <c r="AB16" s="1" t="str">
        <f>IF(S16&gt;Parametros!$B$13,"BAJO: "&amp;T16,"")</f>
        <v/>
      </c>
      <c r="AC16" s="1" t="str">
        <f>IF(H16&lt;Parametros!$B$14,"FUENTES INSUFICIENTES",IF(COUNTBLANK(E16:G16)&gt;0,"COTIZACIÓN FALTANTE","OK"))</f>
        <v>OK</v>
      </c>
      <c r="AD16" s="35" t="str">
        <f t="shared" ca="1" si="17"/>
        <v>Se aplicó mediana técnica para reducir la incidencia de diferencias relevantes.</v>
      </c>
      <c r="AE16" s="35" t="str">
        <f t="shared" si="18"/>
        <v>ALTO: Cendiatra S.A.S.</v>
      </c>
    </row>
    <row r="17" spans="1:31" ht="48" customHeight="1" x14ac:dyDescent="0.25">
      <c r="A17" s="1">
        <f>Matriz_Mercado!A17</f>
        <v>14</v>
      </c>
      <c r="B17" s="35" t="str">
        <f>Matriz_Mercado!B17</f>
        <v>Laboratorio clínico</v>
      </c>
      <c r="C17" s="35" t="str">
        <f>Matriz_Mercado!C17</f>
        <v>Glicemia</v>
      </c>
      <c r="D17" s="36">
        <f>Matriz_Mercado!F17</f>
        <v>1</v>
      </c>
      <c r="E17" s="37">
        <f>Matriz_Mercado!G17</f>
        <v>23400</v>
      </c>
      <c r="F17" s="37">
        <f>Matriz_Mercado!H17</f>
        <v>50000</v>
      </c>
      <c r="G17" s="37">
        <f>Matriz_Mercado!I17</f>
        <v>22500</v>
      </c>
      <c r="H17" s="38">
        <f t="shared" si="0"/>
        <v>3</v>
      </c>
      <c r="I17" s="37">
        <f t="shared" si="1"/>
        <v>22500</v>
      </c>
      <c r="J17" s="37">
        <f t="shared" si="2"/>
        <v>50000</v>
      </c>
      <c r="K17" s="37">
        <f t="shared" si="3"/>
        <v>31966.666666666668</v>
      </c>
      <c r="L17" s="37">
        <f t="shared" si="4"/>
        <v>23400</v>
      </c>
      <c r="M17" s="37">
        <f t="shared" si="5"/>
        <v>29747.887240211621</v>
      </c>
      <c r="N17" s="37" t="e">
        <f ca="1">IF(H17&gt;=2,_xludf.STDEV.S(E17:G17),0)</f>
        <v>#NAME?</v>
      </c>
      <c r="O17" s="39">
        <f t="shared" ca="1" si="6"/>
        <v>0</v>
      </c>
      <c r="P17" s="40">
        <f t="shared" si="7"/>
        <v>2.2222222222222223</v>
      </c>
      <c r="Q17" s="39">
        <f t="shared" si="8"/>
        <v>1.2222222222222223</v>
      </c>
      <c r="R17" s="39">
        <f t="shared" si="9"/>
        <v>1.1367521367521367</v>
      </c>
      <c r="S17" s="39">
        <f t="shared" si="10"/>
        <v>3.8461538461538464E-2</v>
      </c>
      <c r="T17" s="41" t="str">
        <f t="shared" si="11"/>
        <v>Evalúa Salud IPS S.A.S.</v>
      </c>
      <c r="U17" s="1" t="str">
        <f t="shared" si="12"/>
        <v>Cendiatra S.A.S.</v>
      </c>
      <c r="V17" s="1" t="str">
        <f ca="1">IF(OR(O17&gt;Parametros!$B$7,P17&gt;Parametros!$B$11),"CRÍTICA",IF(OR(O17&gt;Parametros!$B$6,P17&gt;Parametros!$B$10),"ALTA",IF(OR(O17&gt;Parametros!$B$5,P17&gt;Parametros!$B$9),"MEDIA",IF(OR(O17&gt;Parametros!$B$4,P17&gt;Parametros!$B$8),"RAZONABLE","BAJA"))))</f>
        <v>ALTA</v>
      </c>
      <c r="W17" s="38" t="str">
        <f t="shared" ca="1" si="13"/>
        <v>MEDIANA ROBUSTA</v>
      </c>
      <c r="X17" s="37">
        <f t="shared" ca="1" si="14"/>
        <v>23400</v>
      </c>
      <c r="Y17" s="39">
        <f t="shared" ca="1" si="15"/>
        <v>-0.26798748696558916</v>
      </c>
      <c r="Z17" s="1" t="str">
        <f t="shared" ca="1" si="16"/>
        <v>NARANJA - DISPERSIÓN ALTA</v>
      </c>
      <c r="AA17" s="1" t="str">
        <f>IF(R17&gt;Parametros!$B$12,"ALTO: "&amp;U17,"")</f>
        <v>ALTO: Cendiatra S.A.S.</v>
      </c>
      <c r="AB17" s="1" t="str">
        <f>IF(S17&gt;Parametros!$B$13,"BAJO: "&amp;T17,"")</f>
        <v/>
      </c>
      <c r="AC17" s="1" t="str">
        <f>IF(H17&lt;Parametros!$B$14,"FUENTES INSUFICIENTES",IF(COUNTBLANK(E17:G17)&gt;0,"COTIZACIÓN FALTANTE","OK"))</f>
        <v>OK</v>
      </c>
      <c r="AD17" s="35" t="str">
        <f t="shared" ca="1" si="17"/>
        <v>Se aplicó mediana robusta por brecha material entre las cotizaciones.</v>
      </c>
      <c r="AE17" s="35" t="str">
        <f t="shared" si="18"/>
        <v>ALTO: Cendiatra S.A.S.</v>
      </c>
    </row>
    <row r="18" spans="1:31" ht="48" customHeight="1" x14ac:dyDescent="0.25">
      <c r="A18" s="1">
        <f>Matriz_Mercado!A18</f>
        <v>15</v>
      </c>
      <c r="B18" s="35" t="str">
        <f>Matriz_Mercado!B18</f>
        <v>Laboratorio clínico</v>
      </c>
      <c r="C18" s="35" t="str">
        <f>Matriz_Mercado!C18</f>
        <v>Colesterol total</v>
      </c>
      <c r="D18" s="36">
        <f>Matriz_Mercado!F18</f>
        <v>1</v>
      </c>
      <c r="E18" s="37">
        <f>Matriz_Mercado!G18</f>
        <v>18100</v>
      </c>
      <c r="F18" s="37">
        <f>Matriz_Mercado!H18</f>
        <v>50000</v>
      </c>
      <c r="G18" s="37">
        <f>Matriz_Mercado!I18</f>
        <v>16000</v>
      </c>
      <c r="H18" s="38">
        <f t="shared" si="0"/>
        <v>3</v>
      </c>
      <c r="I18" s="37">
        <f t="shared" si="1"/>
        <v>16000</v>
      </c>
      <c r="J18" s="37">
        <f t="shared" si="2"/>
        <v>50000</v>
      </c>
      <c r="K18" s="37">
        <f t="shared" si="3"/>
        <v>28033.333333333332</v>
      </c>
      <c r="L18" s="37">
        <f t="shared" si="4"/>
        <v>18100</v>
      </c>
      <c r="M18" s="37">
        <f t="shared" si="5"/>
        <v>24373.778154839521</v>
      </c>
      <c r="N18" s="37" t="e">
        <f ca="1">IF(H18&gt;=2,_xludf.STDEV.S(E18:G18),0)</f>
        <v>#NAME?</v>
      </c>
      <c r="O18" s="39">
        <f t="shared" ca="1" si="6"/>
        <v>0</v>
      </c>
      <c r="P18" s="40">
        <f t="shared" si="7"/>
        <v>3.125</v>
      </c>
      <c r="Q18" s="39">
        <f t="shared" si="8"/>
        <v>2.125</v>
      </c>
      <c r="R18" s="39">
        <f t="shared" si="9"/>
        <v>1.7624309392265194</v>
      </c>
      <c r="S18" s="39">
        <f t="shared" si="10"/>
        <v>0.11602209944751381</v>
      </c>
      <c r="T18" s="41" t="str">
        <f t="shared" si="11"/>
        <v>Evalúa Salud IPS S.A.S.</v>
      </c>
      <c r="U18" s="1" t="str">
        <f t="shared" si="12"/>
        <v>Cendiatra S.A.S.</v>
      </c>
      <c r="V18" s="1" t="str">
        <f ca="1">IF(OR(O18&gt;Parametros!$B$7,P18&gt;Parametros!$B$11),"CRÍTICA",IF(OR(O18&gt;Parametros!$B$6,P18&gt;Parametros!$B$10),"ALTA",IF(OR(O18&gt;Parametros!$B$5,P18&gt;Parametros!$B$9),"MEDIA",IF(OR(O18&gt;Parametros!$B$4,P18&gt;Parametros!$B$8),"RAZONABLE","BAJA"))))</f>
        <v>CRÍTICA</v>
      </c>
      <c r="W18" s="38" t="str">
        <f t="shared" ca="1" si="13"/>
        <v>MEDIANA ROBUSTA CON ALERTA</v>
      </c>
      <c r="X18" s="37">
        <f t="shared" ca="1" si="14"/>
        <v>18100</v>
      </c>
      <c r="Y18" s="39">
        <f t="shared" ca="1" si="15"/>
        <v>-0.35434007134363849</v>
      </c>
      <c r="Z18" s="1" t="str">
        <f t="shared" ca="1" si="16"/>
        <v>ROJA - DISPERSIÓN CRÍTICA</v>
      </c>
      <c r="AA18" s="1" t="str">
        <f>IF(R18&gt;Parametros!$B$12,"ALTO: "&amp;U18,"")</f>
        <v>ALTO: Cendiatra S.A.S.</v>
      </c>
      <c r="AB18" s="1" t="str">
        <f>IF(S18&gt;Parametros!$B$13,"BAJO: "&amp;T18,"")</f>
        <v/>
      </c>
      <c r="AC18" s="1" t="str">
        <f>IF(H18&lt;Parametros!$B$14,"FUENTES INSUFICIENTES",IF(COUNTBLANK(E18:G18)&gt;0,"COTIZACIÓN FALTANTE","OK"))</f>
        <v>OK</v>
      </c>
      <c r="AD18" s="35" t="str">
        <f t="shared" ca="1" si="17"/>
        <v>Se aplicó mediana robusta por dispersión crítica; los extremos permanecen identificados en las alertas.</v>
      </c>
      <c r="AE18" s="35" t="str">
        <f t="shared" si="18"/>
        <v>ALTO: Cendiatra S.A.S.</v>
      </c>
    </row>
    <row r="19" spans="1:31" ht="48" customHeight="1" x14ac:dyDescent="0.25">
      <c r="A19" s="1">
        <f>Matriz_Mercado!A19</f>
        <v>16</v>
      </c>
      <c r="B19" s="35" t="str">
        <f>Matriz_Mercado!B19</f>
        <v>Laboratorio clínico</v>
      </c>
      <c r="C19" s="35" t="str">
        <f>Matriz_Mercado!C19</f>
        <v>Triglicéridos</v>
      </c>
      <c r="D19" s="36">
        <f>Matriz_Mercado!F19</f>
        <v>1</v>
      </c>
      <c r="E19" s="37">
        <f>Matriz_Mercado!G19</f>
        <v>18100</v>
      </c>
      <c r="F19" s="37">
        <f>Matriz_Mercado!H19</f>
        <v>50000</v>
      </c>
      <c r="G19" s="37">
        <f>Matriz_Mercado!I19</f>
        <v>16000</v>
      </c>
      <c r="H19" s="38">
        <f t="shared" si="0"/>
        <v>3</v>
      </c>
      <c r="I19" s="37">
        <f t="shared" si="1"/>
        <v>16000</v>
      </c>
      <c r="J19" s="37">
        <f t="shared" si="2"/>
        <v>50000</v>
      </c>
      <c r="K19" s="37">
        <f t="shared" si="3"/>
        <v>28033.333333333332</v>
      </c>
      <c r="L19" s="37">
        <f t="shared" si="4"/>
        <v>18100</v>
      </c>
      <c r="M19" s="37">
        <f t="shared" si="5"/>
        <v>24373.778154839521</v>
      </c>
      <c r="N19" s="37" t="e">
        <f ca="1">IF(H19&gt;=2,_xludf.STDEV.S(E19:G19),0)</f>
        <v>#NAME?</v>
      </c>
      <c r="O19" s="39">
        <f t="shared" ca="1" si="6"/>
        <v>0</v>
      </c>
      <c r="P19" s="40">
        <f t="shared" si="7"/>
        <v>3.125</v>
      </c>
      <c r="Q19" s="39">
        <f t="shared" si="8"/>
        <v>2.125</v>
      </c>
      <c r="R19" s="39">
        <f t="shared" si="9"/>
        <v>1.7624309392265194</v>
      </c>
      <c r="S19" s="39">
        <f t="shared" si="10"/>
        <v>0.11602209944751381</v>
      </c>
      <c r="T19" s="41" t="str">
        <f t="shared" si="11"/>
        <v>Evalúa Salud IPS S.A.S.</v>
      </c>
      <c r="U19" s="1" t="str">
        <f t="shared" si="12"/>
        <v>Cendiatra S.A.S.</v>
      </c>
      <c r="V19" s="1" t="str">
        <f ca="1">IF(OR(O19&gt;Parametros!$B$7,P19&gt;Parametros!$B$11),"CRÍTICA",IF(OR(O19&gt;Parametros!$B$6,P19&gt;Parametros!$B$10),"ALTA",IF(OR(O19&gt;Parametros!$B$5,P19&gt;Parametros!$B$9),"MEDIA",IF(OR(O19&gt;Parametros!$B$4,P19&gt;Parametros!$B$8),"RAZONABLE","BAJA"))))</f>
        <v>CRÍTICA</v>
      </c>
      <c r="W19" s="38" t="str">
        <f t="shared" ca="1" si="13"/>
        <v>MEDIANA ROBUSTA CON ALERTA</v>
      </c>
      <c r="X19" s="37">
        <f t="shared" ca="1" si="14"/>
        <v>18100</v>
      </c>
      <c r="Y19" s="39">
        <f t="shared" ca="1" si="15"/>
        <v>-0.35434007134363849</v>
      </c>
      <c r="Z19" s="1" t="str">
        <f t="shared" ca="1" si="16"/>
        <v>ROJA - DISPERSIÓN CRÍTICA</v>
      </c>
      <c r="AA19" s="1" t="str">
        <f>IF(R19&gt;Parametros!$B$12,"ALTO: "&amp;U19,"")</f>
        <v>ALTO: Cendiatra S.A.S.</v>
      </c>
      <c r="AB19" s="1" t="str">
        <f>IF(S19&gt;Parametros!$B$13,"BAJO: "&amp;T19,"")</f>
        <v/>
      </c>
      <c r="AC19" s="1" t="str">
        <f>IF(H19&lt;Parametros!$B$14,"FUENTES INSUFICIENTES",IF(COUNTBLANK(E19:G19)&gt;0,"COTIZACIÓN FALTANTE","OK"))</f>
        <v>OK</v>
      </c>
      <c r="AD19" s="35" t="str">
        <f t="shared" ca="1" si="17"/>
        <v>Se aplicó mediana robusta por dispersión crítica; los extremos permanecen identificados en las alertas.</v>
      </c>
      <c r="AE19" s="35" t="str">
        <f t="shared" si="18"/>
        <v>ALTO: Cendiatra S.A.S.</v>
      </c>
    </row>
    <row r="20" spans="1:31" ht="48" customHeight="1" x14ac:dyDescent="0.25">
      <c r="A20" s="1">
        <f>Matriz_Mercado!A20</f>
        <v>17</v>
      </c>
      <c r="B20" s="35" t="str">
        <f>Matriz_Mercado!B20</f>
        <v>Laboratorio clínico</v>
      </c>
      <c r="C20" s="35" t="str">
        <f>Matriz_Mercado!C20</f>
        <v>Colesterol HDL</v>
      </c>
      <c r="D20" s="36">
        <f>Matriz_Mercado!F20</f>
        <v>1</v>
      </c>
      <c r="E20" s="37">
        <f>Matriz_Mercado!G20</f>
        <v>18100</v>
      </c>
      <c r="F20" s="37">
        <f>Matriz_Mercado!H20</f>
        <v>50000</v>
      </c>
      <c r="G20" s="37">
        <f>Matriz_Mercado!I20</f>
        <v>16000</v>
      </c>
      <c r="H20" s="38">
        <f t="shared" si="0"/>
        <v>3</v>
      </c>
      <c r="I20" s="37">
        <f t="shared" si="1"/>
        <v>16000</v>
      </c>
      <c r="J20" s="37">
        <f t="shared" si="2"/>
        <v>50000</v>
      </c>
      <c r="K20" s="37">
        <f t="shared" si="3"/>
        <v>28033.333333333332</v>
      </c>
      <c r="L20" s="37">
        <f t="shared" si="4"/>
        <v>18100</v>
      </c>
      <c r="M20" s="37">
        <f t="shared" si="5"/>
        <v>24373.778154839521</v>
      </c>
      <c r="N20" s="37" t="e">
        <f ca="1">IF(H20&gt;=2,_xludf.STDEV.S(E20:G20),0)</f>
        <v>#NAME?</v>
      </c>
      <c r="O20" s="39">
        <f t="shared" ca="1" si="6"/>
        <v>0</v>
      </c>
      <c r="P20" s="40">
        <f t="shared" si="7"/>
        <v>3.125</v>
      </c>
      <c r="Q20" s="39">
        <f t="shared" si="8"/>
        <v>2.125</v>
      </c>
      <c r="R20" s="39">
        <f t="shared" si="9"/>
        <v>1.7624309392265194</v>
      </c>
      <c r="S20" s="39">
        <f t="shared" si="10"/>
        <v>0.11602209944751381</v>
      </c>
      <c r="T20" s="41" t="str">
        <f t="shared" si="11"/>
        <v>Evalúa Salud IPS S.A.S.</v>
      </c>
      <c r="U20" s="1" t="str">
        <f t="shared" si="12"/>
        <v>Cendiatra S.A.S.</v>
      </c>
      <c r="V20" s="1" t="str">
        <f ca="1">IF(OR(O20&gt;Parametros!$B$7,P20&gt;Parametros!$B$11),"CRÍTICA",IF(OR(O20&gt;Parametros!$B$6,P20&gt;Parametros!$B$10),"ALTA",IF(OR(O20&gt;Parametros!$B$5,P20&gt;Parametros!$B$9),"MEDIA",IF(OR(O20&gt;Parametros!$B$4,P20&gt;Parametros!$B$8),"RAZONABLE","BAJA"))))</f>
        <v>CRÍTICA</v>
      </c>
      <c r="W20" s="38" t="str">
        <f t="shared" ca="1" si="13"/>
        <v>MEDIANA ROBUSTA CON ALERTA</v>
      </c>
      <c r="X20" s="37">
        <f t="shared" ca="1" si="14"/>
        <v>18100</v>
      </c>
      <c r="Y20" s="39">
        <f t="shared" ca="1" si="15"/>
        <v>-0.35434007134363849</v>
      </c>
      <c r="Z20" s="1" t="str">
        <f t="shared" ca="1" si="16"/>
        <v>ROJA - DISPERSIÓN CRÍTICA</v>
      </c>
      <c r="AA20" s="1" t="str">
        <f>IF(R20&gt;Parametros!$B$12,"ALTO: "&amp;U20,"")</f>
        <v>ALTO: Cendiatra S.A.S.</v>
      </c>
      <c r="AB20" s="1" t="str">
        <f>IF(S20&gt;Parametros!$B$13,"BAJO: "&amp;T20,"")</f>
        <v/>
      </c>
      <c r="AC20" s="1" t="str">
        <f>IF(H20&lt;Parametros!$B$14,"FUENTES INSUFICIENTES",IF(COUNTBLANK(E20:G20)&gt;0,"COTIZACIÓN FALTANTE","OK"))</f>
        <v>OK</v>
      </c>
      <c r="AD20" s="35" t="str">
        <f t="shared" ca="1" si="17"/>
        <v>Se aplicó mediana robusta por dispersión crítica; los extremos permanecen identificados en las alertas.</v>
      </c>
      <c r="AE20" s="35" t="str">
        <f t="shared" si="18"/>
        <v>ALTO: Cendiatra S.A.S.</v>
      </c>
    </row>
    <row r="21" spans="1:31" ht="48" customHeight="1" x14ac:dyDescent="0.25">
      <c r="A21" s="1">
        <f>Matriz_Mercado!A21</f>
        <v>18</v>
      </c>
      <c r="B21" s="35" t="str">
        <f>Matriz_Mercado!B21</f>
        <v>Laboratorio clínico</v>
      </c>
      <c r="C21" s="35" t="str">
        <f>Matriz_Mercado!C21</f>
        <v>Colesterol LDL</v>
      </c>
      <c r="D21" s="36">
        <f>Matriz_Mercado!F21</f>
        <v>1</v>
      </c>
      <c r="E21" s="37">
        <f>Matriz_Mercado!G21</f>
        <v>18100</v>
      </c>
      <c r="F21" s="37">
        <f>Matriz_Mercado!H21</f>
        <v>50000</v>
      </c>
      <c r="G21" s="37">
        <f>Matriz_Mercado!I21</f>
        <v>16000</v>
      </c>
      <c r="H21" s="38">
        <f t="shared" si="0"/>
        <v>3</v>
      </c>
      <c r="I21" s="37">
        <f t="shared" si="1"/>
        <v>16000</v>
      </c>
      <c r="J21" s="37">
        <f t="shared" si="2"/>
        <v>50000</v>
      </c>
      <c r="K21" s="37">
        <f t="shared" si="3"/>
        <v>28033.333333333332</v>
      </c>
      <c r="L21" s="37">
        <f t="shared" si="4"/>
        <v>18100</v>
      </c>
      <c r="M21" s="37">
        <f t="shared" si="5"/>
        <v>24373.778154839521</v>
      </c>
      <c r="N21" s="37" t="e">
        <f ca="1">IF(H21&gt;=2,_xludf.STDEV.S(E21:G21),0)</f>
        <v>#NAME?</v>
      </c>
      <c r="O21" s="39">
        <f t="shared" ca="1" si="6"/>
        <v>0</v>
      </c>
      <c r="P21" s="40">
        <f t="shared" si="7"/>
        <v>3.125</v>
      </c>
      <c r="Q21" s="39">
        <f t="shared" si="8"/>
        <v>2.125</v>
      </c>
      <c r="R21" s="39">
        <f t="shared" si="9"/>
        <v>1.7624309392265194</v>
      </c>
      <c r="S21" s="39">
        <f t="shared" si="10"/>
        <v>0.11602209944751381</v>
      </c>
      <c r="T21" s="41" t="str">
        <f t="shared" si="11"/>
        <v>Evalúa Salud IPS S.A.S.</v>
      </c>
      <c r="U21" s="1" t="str">
        <f t="shared" si="12"/>
        <v>Cendiatra S.A.S.</v>
      </c>
      <c r="V21" s="1" t="str">
        <f ca="1">IF(OR(O21&gt;Parametros!$B$7,P21&gt;Parametros!$B$11),"CRÍTICA",IF(OR(O21&gt;Parametros!$B$6,P21&gt;Parametros!$B$10),"ALTA",IF(OR(O21&gt;Parametros!$B$5,P21&gt;Parametros!$B$9),"MEDIA",IF(OR(O21&gt;Parametros!$B$4,P21&gt;Parametros!$B$8),"RAZONABLE","BAJA"))))</f>
        <v>CRÍTICA</v>
      </c>
      <c r="W21" s="38" t="str">
        <f t="shared" ca="1" si="13"/>
        <v>MEDIANA ROBUSTA CON ALERTA</v>
      </c>
      <c r="X21" s="37">
        <f t="shared" ca="1" si="14"/>
        <v>18100</v>
      </c>
      <c r="Y21" s="39">
        <f t="shared" ca="1" si="15"/>
        <v>-0.35434007134363849</v>
      </c>
      <c r="Z21" s="1" t="str">
        <f t="shared" ca="1" si="16"/>
        <v>ROJA - DISPERSIÓN CRÍTICA</v>
      </c>
      <c r="AA21" s="1" t="str">
        <f>IF(R21&gt;Parametros!$B$12,"ALTO: "&amp;U21,"")</f>
        <v>ALTO: Cendiatra S.A.S.</v>
      </c>
      <c r="AB21" s="1" t="str">
        <f>IF(S21&gt;Parametros!$B$13,"BAJO: "&amp;T21,"")</f>
        <v/>
      </c>
      <c r="AC21" s="1" t="str">
        <f>IF(H21&lt;Parametros!$B$14,"FUENTES INSUFICIENTES",IF(COUNTBLANK(E21:G21)&gt;0,"COTIZACIÓN FALTANTE","OK"))</f>
        <v>OK</v>
      </c>
      <c r="AD21" s="35" t="str">
        <f t="shared" ca="1" si="17"/>
        <v>Se aplicó mediana robusta por dispersión crítica; los extremos permanecen identificados en las alertas.</v>
      </c>
      <c r="AE21" s="35" t="str">
        <f t="shared" si="18"/>
        <v>ALTO: Cendiatra S.A.S.</v>
      </c>
    </row>
    <row r="22" spans="1:31" ht="48" customHeight="1" x14ac:dyDescent="0.25">
      <c r="A22" s="1">
        <f>Matriz_Mercado!A22</f>
        <v>19</v>
      </c>
      <c r="B22" s="35" t="str">
        <f>Matriz_Mercado!B22</f>
        <v>Prueba específica</v>
      </c>
      <c r="C22" s="35" t="str">
        <f>Matriz_Mercado!C22</f>
        <v>Prueba de tuberculina</v>
      </c>
      <c r="D22" s="36">
        <f>Matriz_Mercado!F22</f>
        <v>1</v>
      </c>
      <c r="E22" s="37">
        <f>Matriz_Mercado!G22</f>
        <v>110000</v>
      </c>
      <c r="F22" s="37">
        <f>Matriz_Mercado!H22</f>
        <v>150000</v>
      </c>
      <c r="G22" s="37">
        <f>Matriz_Mercado!I22</f>
        <v>145000</v>
      </c>
      <c r="H22" s="38">
        <f t="shared" si="0"/>
        <v>3</v>
      </c>
      <c r="I22" s="37">
        <f t="shared" si="1"/>
        <v>110000</v>
      </c>
      <c r="J22" s="37">
        <f t="shared" si="2"/>
        <v>150000</v>
      </c>
      <c r="K22" s="37">
        <f t="shared" si="3"/>
        <v>135000</v>
      </c>
      <c r="L22" s="37">
        <f t="shared" si="4"/>
        <v>145000</v>
      </c>
      <c r="M22" s="37">
        <f t="shared" si="5"/>
        <v>133746.97928950991</v>
      </c>
      <c r="N22" s="37" t="e">
        <f ca="1">IF(H22&gt;=2,_xludf.STDEV.S(E22:G22),0)</f>
        <v>#NAME?</v>
      </c>
      <c r="O22" s="39">
        <f t="shared" ca="1" si="6"/>
        <v>0</v>
      </c>
      <c r="P22" s="40">
        <f t="shared" si="7"/>
        <v>1.3636363636363635</v>
      </c>
      <c r="Q22" s="39">
        <f t="shared" si="8"/>
        <v>0.36363636363636365</v>
      </c>
      <c r="R22" s="39">
        <f t="shared" si="9"/>
        <v>3.4482758620689655E-2</v>
      </c>
      <c r="S22" s="39">
        <f t="shared" si="10"/>
        <v>0.2413793103448276</v>
      </c>
      <c r="T22" s="41" t="str">
        <f t="shared" si="11"/>
        <v>Zona Médica MR S.A.S.</v>
      </c>
      <c r="U22" s="1" t="str">
        <f t="shared" si="12"/>
        <v>Cendiatra S.A.S.</v>
      </c>
      <c r="V22" s="1" t="str">
        <f ca="1">IF(OR(O22&gt;Parametros!$B$7,P22&gt;Parametros!$B$11),"CRÍTICA",IF(OR(O22&gt;Parametros!$B$6,P22&gt;Parametros!$B$10),"ALTA",IF(OR(O22&gt;Parametros!$B$5,P22&gt;Parametros!$B$9),"MEDIA",IF(OR(O22&gt;Parametros!$B$4,P22&gt;Parametros!$B$8),"RAZONABLE","BAJA"))))</f>
        <v>RAZONABLE</v>
      </c>
      <c r="W22" s="38" t="str">
        <f t="shared" ca="1" si="13"/>
        <v>PROMEDIO ARITMÉTICO CONTROLADO</v>
      </c>
      <c r="X22" s="37">
        <f t="shared" ca="1" si="14"/>
        <v>135000</v>
      </c>
      <c r="Y22" s="39">
        <f t="shared" ca="1" si="15"/>
        <v>0</v>
      </c>
      <c r="Z22" s="1" t="str">
        <f t="shared" ca="1" si="16"/>
        <v>VERDE - DISPERSIÓN CONTROLADA</v>
      </c>
      <c r="AA22" s="1" t="str">
        <f>IF(R22&gt;Parametros!$B$12,"ALTO: "&amp;U22,"")</f>
        <v/>
      </c>
      <c r="AB22" s="1" t="str">
        <f>IF(S22&gt;Parametros!$B$13,"BAJO: "&amp;T22,"")</f>
        <v/>
      </c>
      <c r="AC22" s="1" t="str">
        <f>IF(H22&lt;Parametros!$B$14,"FUENTES INSUFICIENTES",IF(COUNTBLANK(E22:G22)&gt;0,"COTIZACIÓN FALTANTE","OK"))</f>
        <v>OK</v>
      </c>
      <c r="AD22" s="35" t="str">
        <f t="shared" ca="1" si="17"/>
        <v>Se aplicó promedio aritmético controlado por dispersión acotada.</v>
      </c>
      <c r="AE22" s="35" t="str">
        <f t="shared" si="18"/>
        <v>Sin alerta adicional.</v>
      </c>
    </row>
    <row r="23" spans="1:31" ht="48" customHeight="1" x14ac:dyDescent="0.25">
      <c r="A23" s="1">
        <f>Matriz_Mercado!A23</f>
        <v>20</v>
      </c>
      <c r="B23" s="35" t="str">
        <f>Matriz_Mercado!B23</f>
        <v>Prueba específica</v>
      </c>
      <c r="C23" s="35" t="str">
        <f>Matriz_Mercado!C23</f>
        <v>Prueba de apitoxina cutánea</v>
      </c>
      <c r="D23" s="36">
        <f>Matriz_Mercado!F23</f>
        <v>1</v>
      </c>
      <c r="E23" s="37">
        <f>Matriz_Mercado!G23</f>
        <v>490000</v>
      </c>
      <c r="F23" s="37">
        <f>Matriz_Mercado!H23</f>
        <v>100000</v>
      </c>
      <c r="G23" s="37">
        <f>Matriz_Mercado!I23</f>
        <v>45000</v>
      </c>
      <c r="H23" s="38">
        <f t="shared" si="0"/>
        <v>3</v>
      </c>
      <c r="I23" s="37">
        <f t="shared" si="1"/>
        <v>45000</v>
      </c>
      <c r="J23" s="37">
        <f t="shared" si="2"/>
        <v>490000</v>
      </c>
      <c r="K23" s="37">
        <f t="shared" si="3"/>
        <v>211666.66666666666</v>
      </c>
      <c r="L23" s="37">
        <f t="shared" si="4"/>
        <v>100000</v>
      </c>
      <c r="M23" s="37">
        <f t="shared" si="5"/>
        <v>130157.59979062961</v>
      </c>
      <c r="N23" s="37" t="e">
        <f ca="1">IF(H23&gt;=2,_xludf.STDEV.S(E23:G23),0)</f>
        <v>#NAME?</v>
      </c>
      <c r="O23" s="39">
        <f t="shared" ca="1" si="6"/>
        <v>0</v>
      </c>
      <c r="P23" s="40">
        <f t="shared" si="7"/>
        <v>10.888888888888889</v>
      </c>
      <c r="Q23" s="39">
        <f t="shared" si="8"/>
        <v>9.8888888888888893</v>
      </c>
      <c r="R23" s="39">
        <f t="shared" si="9"/>
        <v>3.9</v>
      </c>
      <c r="S23" s="39">
        <f t="shared" si="10"/>
        <v>0.55000000000000004</v>
      </c>
      <c r="T23" s="41" t="str">
        <f t="shared" si="11"/>
        <v>Evalúa Salud IPS S.A.S.</v>
      </c>
      <c r="U23" s="1" t="str">
        <f t="shared" si="12"/>
        <v>Zona Médica MR S.A.S.</v>
      </c>
      <c r="V23" s="1" t="str">
        <f ca="1">IF(OR(O23&gt;Parametros!$B$7,P23&gt;Parametros!$B$11),"CRÍTICA",IF(OR(O23&gt;Parametros!$B$6,P23&gt;Parametros!$B$10),"ALTA",IF(OR(O23&gt;Parametros!$B$5,P23&gt;Parametros!$B$9),"MEDIA",IF(OR(O23&gt;Parametros!$B$4,P23&gt;Parametros!$B$8),"RAZONABLE","BAJA"))))</f>
        <v>CRÍTICA</v>
      </c>
      <c r="W23" s="38" t="str">
        <f t="shared" ca="1" si="13"/>
        <v>MEDIANA ROBUSTA CON ALERTA</v>
      </c>
      <c r="X23" s="37">
        <f t="shared" ca="1" si="14"/>
        <v>100000</v>
      </c>
      <c r="Y23" s="39">
        <f t="shared" ca="1" si="15"/>
        <v>-0.52755905511811019</v>
      </c>
      <c r="Z23" s="1" t="str">
        <f t="shared" ca="1" si="16"/>
        <v>ROJA - DISPERSIÓN CRÍTICA</v>
      </c>
      <c r="AA23" s="1" t="str">
        <f>IF(R23&gt;Parametros!$B$12,"ALTO: "&amp;U23,"")</f>
        <v>ALTO: Zona Médica MR S.A.S.</v>
      </c>
      <c r="AB23" s="1" t="str">
        <f>IF(S23&gt;Parametros!$B$13,"BAJO: "&amp;T23,"")</f>
        <v>BAJO: Evalúa Salud IPS S.A.S.</v>
      </c>
      <c r="AC23" s="1" t="str">
        <f>IF(H23&lt;Parametros!$B$14,"FUENTES INSUFICIENTES",IF(COUNTBLANK(E23:G23)&gt;0,"COTIZACIÓN FALTANTE","OK"))</f>
        <v>OK</v>
      </c>
      <c r="AD23" s="35" t="str">
        <f t="shared" ca="1" si="17"/>
        <v>Se aplicó mediana robusta por dispersión crítica; los extremos permanecen identificados en las alertas.</v>
      </c>
      <c r="AE23" s="35" t="str">
        <f t="shared" si="18"/>
        <v>ALTO: Zona Médica MR S.A.S. | BAJO: Evalúa Salud IPS S.A.S.</v>
      </c>
    </row>
    <row r="24" spans="1:31" ht="48" customHeight="1" x14ac:dyDescent="0.25">
      <c r="A24" s="1">
        <f>Matriz_Mercado!A24</f>
        <v>21</v>
      </c>
      <c r="B24" s="35" t="str">
        <f>Matriz_Mercado!B24</f>
        <v>Laboratorio clínico</v>
      </c>
      <c r="C24" s="35" t="str">
        <f>Matriz_Mercado!C24</f>
        <v>Colinesterasa sérica</v>
      </c>
      <c r="D24" s="36">
        <f>Matriz_Mercado!F24</f>
        <v>1</v>
      </c>
      <c r="E24" s="37">
        <f>Matriz_Mercado!G24</f>
        <v>63500</v>
      </c>
      <c r="F24" s="37">
        <f>Matriz_Mercado!H24</f>
        <v>50000</v>
      </c>
      <c r="G24" s="37">
        <f>Matriz_Mercado!I24</f>
        <v>45000</v>
      </c>
      <c r="H24" s="38">
        <f t="shared" si="0"/>
        <v>3</v>
      </c>
      <c r="I24" s="37">
        <f t="shared" si="1"/>
        <v>45000</v>
      </c>
      <c r="J24" s="37">
        <f t="shared" si="2"/>
        <v>63500</v>
      </c>
      <c r="K24" s="37">
        <f t="shared" si="3"/>
        <v>52833.333333333336</v>
      </c>
      <c r="L24" s="37">
        <f t="shared" si="4"/>
        <v>50000</v>
      </c>
      <c r="M24" s="37">
        <f t="shared" si="5"/>
        <v>52277.973924881459</v>
      </c>
      <c r="N24" s="37" t="e">
        <f ca="1">IF(H24&gt;=2,_xludf.STDEV.S(E24:G24),0)</f>
        <v>#NAME?</v>
      </c>
      <c r="O24" s="39">
        <f t="shared" ca="1" si="6"/>
        <v>0</v>
      </c>
      <c r="P24" s="40">
        <f t="shared" si="7"/>
        <v>1.4111111111111112</v>
      </c>
      <c r="Q24" s="39">
        <f t="shared" si="8"/>
        <v>0.41111111111111109</v>
      </c>
      <c r="R24" s="39">
        <f t="shared" si="9"/>
        <v>0.27</v>
      </c>
      <c r="S24" s="39">
        <f t="shared" si="10"/>
        <v>0.1</v>
      </c>
      <c r="T24" s="41" t="str">
        <f t="shared" si="11"/>
        <v>Evalúa Salud IPS S.A.S.</v>
      </c>
      <c r="U24" s="1" t="str">
        <f t="shared" si="12"/>
        <v>Zona Médica MR S.A.S.</v>
      </c>
      <c r="V24" s="1" t="str">
        <f ca="1">IF(OR(O24&gt;Parametros!$B$7,P24&gt;Parametros!$B$11),"CRÍTICA",IF(OR(O24&gt;Parametros!$B$6,P24&gt;Parametros!$B$10),"ALTA",IF(OR(O24&gt;Parametros!$B$5,P24&gt;Parametros!$B$9),"MEDIA",IF(OR(O24&gt;Parametros!$B$4,P24&gt;Parametros!$B$8),"RAZONABLE","BAJA"))))</f>
        <v>RAZONABLE</v>
      </c>
      <c r="W24" s="38" t="str">
        <f t="shared" ca="1" si="13"/>
        <v>PROMEDIO ARITMÉTICO CONTROLADO</v>
      </c>
      <c r="X24" s="37">
        <f t="shared" ca="1" si="14"/>
        <v>52833</v>
      </c>
      <c r="Y24" s="39">
        <f t="shared" ca="1" si="15"/>
        <v>-6.3091482650301319E-6</v>
      </c>
      <c r="Z24" s="1" t="str">
        <f t="shared" ca="1" si="16"/>
        <v>VERDE - DISPERSIÓN CONTROLADA</v>
      </c>
      <c r="AA24" s="1" t="str">
        <f>IF(R24&gt;Parametros!$B$12,"ALTO: "&amp;U24,"")</f>
        <v/>
      </c>
      <c r="AB24" s="1" t="str">
        <f>IF(S24&gt;Parametros!$B$13,"BAJO: "&amp;T24,"")</f>
        <v/>
      </c>
      <c r="AC24" s="1" t="str">
        <f>IF(H24&lt;Parametros!$B$14,"FUENTES INSUFICIENTES",IF(COUNTBLANK(E24:G24)&gt;0,"COTIZACIÓN FALTANTE","OK"))</f>
        <v>OK</v>
      </c>
      <c r="AD24" s="35" t="str">
        <f t="shared" ca="1" si="17"/>
        <v>Se aplicó promedio aritmético controlado por dispersión acotada.</v>
      </c>
      <c r="AE24" s="35" t="str">
        <f t="shared" si="18"/>
        <v>Sin alerta adicional.</v>
      </c>
    </row>
    <row r="25" spans="1:31" ht="48" customHeight="1" x14ac:dyDescent="0.25">
      <c r="A25" s="1">
        <f>Matriz_Mercado!A25</f>
        <v>22</v>
      </c>
      <c r="B25" s="35" t="str">
        <f>Matriz_Mercado!B25</f>
        <v>Laboratorio clínico</v>
      </c>
      <c r="C25" s="35" t="str">
        <f>Matriz_Mercado!C25</f>
        <v>Alanina aminotransferasa (ALT)</v>
      </c>
      <c r="D25" s="36">
        <f>Matriz_Mercado!F25</f>
        <v>1</v>
      </c>
      <c r="E25" s="37">
        <f>Matriz_Mercado!G25</f>
        <v>29400</v>
      </c>
      <c r="F25" s="37">
        <f>Matriz_Mercado!H25</f>
        <v>40000</v>
      </c>
      <c r="G25" s="37">
        <f>Matriz_Mercado!I25</f>
        <v>55000</v>
      </c>
      <c r="H25" s="38">
        <f t="shared" si="0"/>
        <v>3</v>
      </c>
      <c r="I25" s="37">
        <f t="shared" si="1"/>
        <v>29400</v>
      </c>
      <c r="J25" s="37">
        <f t="shared" si="2"/>
        <v>55000</v>
      </c>
      <c r="K25" s="37">
        <f t="shared" si="3"/>
        <v>41466.666666666664</v>
      </c>
      <c r="L25" s="37">
        <f t="shared" si="4"/>
        <v>40000</v>
      </c>
      <c r="M25" s="37">
        <f t="shared" si="5"/>
        <v>40141.167871376179</v>
      </c>
      <c r="N25" s="37" t="e">
        <f ca="1">IF(H25&gt;=2,_xludf.STDEV.S(E25:G25),0)</f>
        <v>#NAME?</v>
      </c>
      <c r="O25" s="39">
        <f t="shared" ca="1" si="6"/>
        <v>0</v>
      </c>
      <c r="P25" s="40">
        <f t="shared" si="7"/>
        <v>1.870748299319728</v>
      </c>
      <c r="Q25" s="39">
        <f t="shared" si="8"/>
        <v>0.87074829931972786</v>
      </c>
      <c r="R25" s="39">
        <f t="shared" si="9"/>
        <v>0.375</v>
      </c>
      <c r="S25" s="39">
        <f t="shared" si="10"/>
        <v>0.26500000000000001</v>
      </c>
      <c r="T25" s="41" t="str">
        <f t="shared" si="11"/>
        <v>Zona Médica MR S.A.S.</v>
      </c>
      <c r="U25" s="1" t="str">
        <f t="shared" si="12"/>
        <v>Evalúa Salud IPS S.A.S.</v>
      </c>
      <c r="V25" s="1" t="str">
        <f ca="1">IF(OR(O25&gt;Parametros!$B$7,P25&gt;Parametros!$B$11),"CRÍTICA",IF(OR(O25&gt;Parametros!$B$6,P25&gt;Parametros!$B$10),"ALTA",IF(OR(O25&gt;Parametros!$B$5,P25&gt;Parametros!$B$9),"MEDIA",IF(OR(O25&gt;Parametros!$B$4,P25&gt;Parametros!$B$8),"RAZONABLE","BAJA"))))</f>
        <v>MEDIA</v>
      </c>
      <c r="W25" s="38" t="str">
        <f t="shared" ca="1" si="13"/>
        <v>MEDIANA TÉCNICA</v>
      </c>
      <c r="X25" s="37">
        <f t="shared" ca="1" si="14"/>
        <v>40000</v>
      </c>
      <c r="Y25" s="39">
        <f t="shared" ca="1" si="15"/>
        <v>-3.5369774919614093E-2</v>
      </c>
      <c r="Z25" s="1" t="str">
        <f t="shared" ca="1" si="16"/>
        <v>AMARILLA - DISPERSIÓN MEDIA</v>
      </c>
      <c r="AA25" s="1" t="str">
        <f>IF(R25&gt;Parametros!$B$12,"ALTO: "&amp;U25,"")</f>
        <v/>
      </c>
      <c r="AB25" s="1" t="str">
        <f>IF(S25&gt;Parametros!$B$13,"BAJO: "&amp;T25,"")</f>
        <v/>
      </c>
      <c r="AC25" s="1" t="str">
        <f>IF(H25&lt;Parametros!$B$14,"FUENTES INSUFICIENTES",IF(COUNTBLANK(E25:G25)&gt;0,"COTIZACIÓN FALTANTE","OK"))</f>
        <v>OK</v>
      </c>
      <c r="AD25" s="35" t="str">
        <f t="shared" ca="1" si="17"/>
        <v>Se aplicó mediana técnica para reducir la incidencia de diferencias relevantes.</v>
      </c>
      <c r="AE25" s="35" t="str">
        <f t="shared" si="18"/>
        <v>Sin alerta adicional.</v>
      </c>
    </row>
    <row r="26" spans="1:31" ht="48" customHeight="1" x14ac:dyDescent="0.25">
      <c r="A26" s="1">
        <f>Matriz_Mercado!A26</f>
        <v>23</v>
      </c>
      <c r="B26" s="35" t="str">
        <f>Matriz_Mercado!B26</f>
        <v>Laboratorio clínico</v>
      </c>
      <c r="C26" s="35" t="str">
        <f>Matriz_Mercado!C26</f>
        <v>Aspartato aminotransferasa (AST)</v>
      </c>
      <c r="D26" s="36">
        <f>Matriz_Mercado!F26</f>
        <v>1</v>
      </c>
      <c r="E26" s="37">
        <f>Matriz_Mercado!G26</f>
        <v>29400</v>
      </c>
      <c r="F26" s="37">
        <f>Matriz_Mercado!H26</f>
        <v>40000</v>
      </c>
      <c r="G26" s="37">
        <f>Matriz_Mercado!I26</f>
        <v>55000</v>
      </c>
      <c r="H26" s="38">
        <f t="shared" si="0"/>
        <v>3</v>
      </c>
      <c r="I26" s="37">
        <f t="shared" si="1"/>
        <v>29400</v>
      </c>
      <c r="J26" s="37">
        <f t="shared" si="2"/>
        <v>55000</v>
      </c>
      <c r="K26" s="37">
        <f t="shared" si="3"/>
        <v>41466.666666666664</v>
      </c>
      <c r="L26" s="37">
        <f t="shared" si="4"/>
        <v>40000</v>
      </c>
      <c r="M26" s="37">
        <f t="shared" si="5"/>
        <v>40141.167871376179</v>
      </c>
      <c r="N26" s="37" t="e">
        <f ca="1">IF(H26&gt;=2,_xludf.STDEV.S(E26:G26),0)</f>
        <v>#NAME?</v>
      </c>
      <c r="O26" s="39">
        <f t="shared" ca="1" si="6"/>
        <v>0</v>
      </c>
      <c r="P26" s="40">
        <f t="shared" si="7"/>
        <v>1.870748299319728</v>
      </c>
      <c r="Q26" s="39">
        <f t="shared" si="8"/>
        <v>0.87074829931972786</v>
      </c>
      <c r="R26" s="39">
        <f t="shared" si="9"/>
        <v>0.375</v>
      </c>
      <c r="S26" s="39">
        <f t="shared" si="10"/>
        <v>0.26500000000000001</v>
      </c>
      <c r="T26" s="41" t="str">
        <f t="shared" si="11"/>
        <v>Zona Médica MR S.A.S.</v>
      </c>
      <c r="U26" s="1" t="str">
        <f t="shared" si="12"/>
        <v>Evalúa Salud IPS S.A.S.</v>
      </c>
      <c r="V26" s="1" t="str">
        <f ca="1">IF(OR(O26&gt;Parametros!$B$7,P26&gt;Parametros!$B$11),"CRÍTICA",IF(OR(O26&gt;Parametros!$B$6,P26&gt;Parametros!$B$10),"ALTA",IF(OR(O26&gt;Parametros!$B$5,P26&gt;Parametros!$B$9),"MEDIA",IF(OR(O26&gt;Parametros!$B$4,P26&gt;Parametros!$B$8),"RAZONABLE","BAJA"))))</f>
        <v>MEDIA</v>
      </c>
      <c r="W26" s="38" t="str">
        <f t="shared" ca="1" si="13"/>
        <v>MEDIANA TÉCNICA</v>
      </c>
      <c r="X26" s="37">
        <f t="shared" ca="1" si="14"/>
        <v>40000</v>
      </c>
      <c r="Y26" s="39">
        <f t="shared" ca="1" si="15"/>
        <v>-3.5369774919614093E-2</v>
      </c>
      <c r="Z26" s="1" t="str">
        <f t="shared" ca="1" si="16"/>
        <v>AMARILLA - DISPERSIÓN MEDIA</v>
      </c>
      <c r="AA26" s="1" t="str">
        <f>IF(R26&gt;Parametros!$B$12,"ALTO: "&amp;U26,"")</f>
        <v/>
      </c>
      <c r="AB26" s="1" t="str">
        <f>IF(S26&gt;Parametros!$B$13,"BAJO: "&amp;T26,"")</f>
        <v/>
      </c>
      <c r="AC26" s="1" t="str">
        <f>IF(H26&lt;Parametros!$B$14,"FUENTES INSUFICIENTES",IF(COUNTBLANK(E26:G26)&gt;0,"COTIZACIÓN FALTANTE","OK"))</f>
        <v>OK</v>
      </c>
      <c r="AD26" s="35" t="str">
        <f t="shared" ca="1" si="17"/>
        <v>Se aplicó mediana técnica para reducir la incidencia de diferencias relevantes.</v>
      </c>
      <c r="AE26" s="35" t="str">
        <f t="shared" si="18"/>
        <v>Sin alerta adicional.</v>
      </c>
    </row>
    <row r="27" spans="1:31" ht="48" customHeight="1" x14ac:dyDescent="0.25">
      <c r="A27" s="1">
        <f>Matriz_Mercado!A27</f>
        <v>24</v>
      </c>
      <c r="B27" s="35" t="str">
        <f>Matriz_Mercado!B27</f>
        <v>Laboratorio clínico</v>
      </c>
      <c r="C27" s="35" t="str">
        <f>Matriz_Mercado!C27</f>
        <v>Fosfatasa alcalina</v>
      </c>
      <c r="D27" s="36">
        <f>Matriz_Mercado!F27</f>
        <v>1</v>
      </c>
      <c r="E27" s="37">
        <f>Matriz_Mercado!G27</f>
        <v>31000</v>
      </c>
      <c r="F27" s="37">
        <f>Matriz_Mercado!H27</f>
        <v>50000</v>
      </c>
      <c r="G27" s="37">
        <f>Matriz_Mercado!I27</f>
        <v>16000</v>
      </c>
      <c r="H27" s="38">
        <f t="shared" si="0"/>
        <v>3</v>
      </c>
      <c r="I27" s="37">
        <f t="shared" si="1"/>
        <v>16000</v>
      </c>
      <c r="J27" s="37">
        <f t="shared" si="2"/>
        <v>50000</v>
      </c>
      <c r="K27" s="37">
        <f t="shared" si="3"/>
        <v>32333.333333333332</v>
      </c>
      <c r="L27" s="37">
        <f t="shared" si="4"/>
        <v>31000</v>
      </c>
      <c r="M27" s="37">
        <f t="shared" si="5"/>
        <v>29161.994716534231</v>
      </c>
      <c r="N27" s="37" t="e">
        <f ca="1">IF(H27&gt;=2,_xludf.STDEV.S(E27:G27),0)</f>
        <v>#NAME?</v>
      </c>
      <c r="O27" s="39">
        <f t="shared" ca="1" si="6"/>
        <v>0</v>
      </c>
      <c r="P27" s="40">
        <f t="shared" si="7"/>
        <v>3.125</v>
      </c>
      <c r="Q27" s="39">
        <f t="shared" si="8"/>
        <v>2.125</v>
      </c>
      <c r="R27" s="39">
        <f t="shared" si="9"/>
        <v>0.61290322580645162</v>
      </c>
      <c r="S27" s="39">
        <f t="shared" si="10"/>
        <v>0.4838709677419355</v>
      </c>
      <c r="T27" s="41" t="str">
        <f t="shared" si="11"/>
        <v>Evalúa Salud IPS S.A.S.</v>
      </c>
      <c r="U27" s="1" t="str">
        <f t="shared" si="12"/>
        <v>Cendiatra S.A.S.</v>
      </c>
      <c r="V27" s="1" t="str">
        <f ca="1">IF(OR(O27&gt;Parametros!$B$7,P27&gt;Parametros!$B$11),"CRÍTICA",IF(OR(O27&gt;Parametros!$B$6,P27&gt;Parametros!$B$10),"ALTA",IF(OR(O27&gt;Parametros!$B$5,P27&gt;Parametros!$B$9),"MEDIA",IF(OR(O27&gt;Parametros!$B$4,P27&gt;Parametros!$B$8),"RAZONABLE","BAJA"))))</f>
        <v>CRÍTICA</v>
      </c>
      <c r="W27" s="38" t="str">
        <f t="shared" ca="1" si="13"/>
        <v>MEDIANA ROBUSTA CON ALERTA</v>
      </c>
      <c r="X27" s="37">
        <f t="shared" ca="1" si="14"/>
        <v>31000</v>
      </c>
      <c r="Y27" s="39">
        <f t="shared" ca="1" si="15"/>
        <v>-4.123711340206182E-2</v>
      </c>
      <c r="Z27" s="1" t="str">
        <f t="shared" ca="1" si="16"/>
        <v>ROJA - DISPERSIÓN CRÍTICA</v>
      </c>
      <c r="AA27" s="1" t="str">
        <f>IF(R27&gt;Parametros!$B$12,"ALTO: "&amp;U27,"")</f>
        <v>ALTO: Cendiatra S.A.S.</v>
      </c>
      <c r="AB27" s="1" t="str">
        <f>IF(S27&gt;Parametros!$B$13,"BAJO: "&amp;T27,"")</f>
        <v>BAJO: Evalúa Salud IPS S.A.S.</v>
      </c>
      <c r="AC27" s="1" t="str">
        <f>IF(H27&lt;Parametros!$B$14,"FUENTES INSUFICIENTES",IF(COUNTBLANK(E27:G27)&gt;0,"COTIZACIÓN FALTANTE","OK"))</f>
        <v>OK</v>
      </c>
      <c r="AD27" s="35" t="str">
        <f t="shared" ca="1" si="17"/>
        <v>Se aplicó mediana robusta por dispersión crítica; los extremos permanecen identificados en las alertas.</v>
      </c>
      <c r="AE27" s="35" t="str">
        <f t="shared" si="18"/>
        <v>ALTO: Cendiatra S.A.S. | BAJO: Evalúa Salud IPS S.A.S.</v>
      </c>
    </row>
    <row r="28" spans="1:31" ht="48" customHeight="1" x14ac:dyDescent="0.25">
      <c r="A28" s="1">
        <f>Matriz_Mercado!A28</f>
        <v>25</v>
      </c>
      <c r="B28" s="35" t="str">
        <f>Matriz_Mercado!B28</f>
        <v>Laboratorio clínico</v>
      </c>
      <c r="C28" s="35" t="str">
        <f>Matriz_Mercado!C28</f>
        <v>Nitrógeno ureico en sangre (BUN)</v>
      </c>
      <c r="D28" s="36">
        <f>Matriz_Mercado!F28</f>
        <v>1</v>
      </c>
      <c r="E28" s="37">
        <f>Matriz_Mercado!G28</f>
        <v>23400</v>
      </c>
      <c r="F28" s="37">
        <f>Matriz_Mercado!H28</f>
        <v>40000</v>
      </c>
      <c r="G28" s="37">
        <f>Matriz_Mercado!I28</f>
        <v>16000</v>
      </c>
      <c r="H28" s="38">
        <f t="shared" si="0"/>
        <v>3</v>
      </c>
      <c r="I28" s="37">
        <f t="shared" si="1"/>
        <v>16000</v>
      </c>
      <c r="J28" s="37">
        <f t="shared" si="2"/>
        <v>40000</v>
      </c>
      <c r="K28" s="37">
        <f t="shared" si="3"/>
        <v>26466.666666666668</v>
      </c>
      <c r="L28" s="37">
        <f t="shared" si="4"/>
        <v>23400</v>
      </c>
      <c r="M28" s="37">
        <f t="shared" si="5"/>
        <v>24648.960590996154</v>
      </c>
      <c r="N28" s="37" t="e">
        <f ca="1">IF(H28&gt;=2,_xludf.STDEV.S(E28:G28),0)</f>
        <v>#NAME?</v>
      </c>
      <c r="O28" s="39">
        <f t="shared" ca="1" si="6"/>
        <v>0</v>
      </c>
      <c r="P28" s="40">
        <f t="shared" si="7"/>
        <v>2.5</v>
      </c>
      <c r="Q28" s="39">
        <f t="shared" si="8"/>
        <v>1.5</v>
      </c>
      <c r="R28" s="39">
        <f t="shared" si="9"/>
        <v>0.70940170940170943</v>
      </c>
      <c r="S28" s="39">
        <f t="shared" si="10"/>
        <v>0.31623931623931623</v>
      </c>
      <c r="T28" s="41" t="str">
        <f t="shared" si="11"/>
        <v>Evalúa Salud IPS S.A.S.</v>
      </c>
      <c r="U28" s="1" t="str">
        <f t="shared" si="12"/>
        <v>Cendiatra S.A.S.</v>
      </c>
      <c r="V28" s="1" t="str">
        <f ca="1">IF(OR(O28&gt;Parametros!$B$7,P28&gt;Parametros!$B$11),"CRÍTICA",IF(OR(O28&gt;Parametros!$B$6,P28&gt;Parametros!$B$10),"ALTA",IF(OR(O28&gt;Parametros!$B$5,P28&gt;Parametros!$B$9),"MEDIA",IF(OR(O28&gt;Parametros!$B$4,P28&gt;Parametros!$B$8),"RAZONABLE","BAJA"))))</f>
        <v>ALTA</v>
      </c>
      <c r="W28" s="38" t="str">
        <f t="shared" ca="1" si="13"/>
        <v>MEDIANA ROBUSTA</v>
      </c>
      <c r="X28" s="37">
        <f t="shared" ca="1" si="14"/>
        <v>23400</v>
      </c>
      <c r="Y28" s="39">
        <f t="shared" ca="1" si="15"/>
        <v>-0.11586901763224186</v>
      </c>
      <c r="Z28" s="1" t="str">
        <f t="shared" ca="1" si="16"/>
        <v>NARANJA - DISPERSIÓN ALTA</v>
      </c>
      <c r="AA28" s="1" t="str">
        <f>IF(R28&gt;Parametros!$B$12,"ALTO: "&amp;U28,"")</f>
        <v>ALTO: Cendiatra S.A.S.</v>
      </c>
      <c r="AB28" s="1" t="str">
        <f>IF(S28&gt;Parametros!$B$13,"BAJO: "&amp;T28,"")</f>
        <v>BAJO: Evalúa Salud IPS S.A.S.</v>
      </c>
      <c r="AC28" s="1" t="str">
        <f>IF(H28&lt;Parametros!$B$14,"FUENTES INSUFICIENTES",IF(COUNTBLANK(E28:G28)&gt;0,"COTIZACIÓN FALTANTE","OK"))</f>
        <v>OK</v>
      </c>
      <c r="AD28" s="35" t="str">
        <f t="shared" ca="1" si="17"/>
        <v>Se aplicó mediana robusta por brecha material entre las cotizaciones.</v>
      </c>
      <c r="AE28" s="35" t="str">
        <f t="shared" si="18"/>
        <v>ALTO: Cendiatra S.A.S. | BAJO: Evalúa Salud IPS S.A.S.</v>
      </c>
    </row>
    <row r="29" spans="1:31" ht="48" customHeight="1" x14ac:dyDescent="0.25">
      <c r="A29" s="1">
        <f>Matriz_Mercado!A29</f>
        <v>26</v>
      </c>
      <c r="B29" s="35" t="str">
        <f>Matriz_Mercado!B29</f>
        <v>Laboratorio clínico</v>
      </c>
      <c r="C29" s="35" t="str">
        <f>Matriz_Mercado!C29</f>
        <v>Creatinina</v>
      </c>
      <c r="D29" s="36">
        <f>Matriz_Mercado!F29</f>
        <v>1</v>
      </c>
      <c r="E29" s="37">
        <f>Matriz_Mercado!G29</f>
        <v>26600</v>
      </c>
      <c r="F29" s="37">
        <f>Matriz_Mercado!H29</f>
        <v>50000</v>
      </c>
      <c r="G29" s="37">
        <f>Matriz_Mercado!I29</f>
        <v>22500</v>
      </c>
      <c r="H29" s="38">
        <f t="shared" si="0"/>
        <v>3</v>
      </c>
      <c r="I29" s="37">
        <f t="shared" si="1"/>
        <v>22500</v>
      </c>
      <c r="J29" s="37">
        <f t="shared" si="2"/>
        <v>50000</v>
      </c>
      <c r="K29" s="37">
        <f t="shared" si="3"/>
        <v>33033.333333333336</v>
      </c>
      <c r="L29" s="37">
        <f t="shared" si="4"/>
        <v>26600</v>
      </c>
      <c r="M29" s="37">
        <f t="shared" si="5"/>
        <v>31046.409847299303</v>
      </c>
      <c r="N29" s="37" t="e">
        <f ca="1">IF(H29&gt;=2,_xludf.STDEV.S(E29:G29),0)</f>
        <v>#NAME?</v>
      </c>
      <c r="O29" s="39">
        <f t="shared" ca="1" si="6"/>
        <v>0</v>
      </c>
      <c r="P29" s="40">
        <f t="shared" si="7"/>
        <v>2.2222222222222223</v>
      </c>
      <c r="Q29" s="39">
        <f t="shared" si="8"/>
        <v>1.2222222222222223</v>
      </c>
      <c r="R29" s="39">
        <f t="shared" si="9"/>
        <v>0.87969924812030076</v>
      </c>
      <c r="S29" s="39">
        <f t="shared" si="10"/>
        <v>0.15413533834586465</v>
      </c>
      <c r="T29" s="41" t="str">
        <f t="shared" si="11"/>
        <v>Evalúa Salud IPS S.A.S.</v>
      </c>
      <c r="U29" s="1" t="str">
        <f t="shared" si="12"/>
        <v>Cendiatra S.A.S.</v>
      </c>
      <c r="V29" s="1" t="str">
        <f ca="1">IF(OR(O29&gt;Parametros!$B$7,P29&gt;Parametros!$B$11),"CRÍTICA",IF(OR(O29&gt;Parametros!$B$6,P29&gt;Parametros!$B$10),"ALTA",IF(OR(O29&gt;Parametros!$B$5,P29&gt;Parametros!$B$9),"MEDIA",IF(OR(O29&gt;Parametros!$B$4,P29&gt;Parametros!$B$8),"RAZONABLE","BAJA"))))</f>
        <v>ALTA</v>
      </c>
      <c r="W29" s="38" t="str">
        <f t="shared" ca="1" si="13"/>
        <v>MEDIANA ROBUSTA</v>
      </c>
      <c r="X29" s="37">
        <f t="shared" ca="1" si="14"/>
        <v>26600</v>
      </c>
      <c r="Y29" s="39">
        <f t="shared" ca="1" si="15"/>
        <v>-0.194752774974773</v>
      </c>
      <c r="Z29" s="1" t="str">
        <f t="shared" ca="1" si="16"/>
        <v>NARANJA - DISPERSIÓN ALTA</v>
      </c>
      <c r="AA29" s="1" t="str">
        <f>IF(R29&gt;Parametros!$B$12,"ALTO: "&amp;U29,"")</f>
        <v>ALTO: Cendiatra S.A.S.</v>
      </c>
      <c r="AB29" s="1" t="str">
        <f>IF(S29&gt;Parametros!$B$13,"BAJO: "&amp;T29,"")</f>
        <v/>
      </c>
      <c r="AC29" s="1" t="str">
        <f>IF(H29&lt;Parametros!$B$14,"FUENTES INSUFICIENTES",IF(COUNTBLANK(E29:G29)&gt;0,"COTIZACIÓN FALTANTE","OK"))</f>
        <v>OK</v>
      </c>
      <c r="AD29" s="35" t="str">
        <f t="shared" ca="1" si="17"/>
        <v>Se aplicó mediana robusta por brecha material entre las cotizaciones.</v>
      </c>
      <c r="AE29" s="35" t="str">
        <f t="shared" si="18"/>
        <v>ALTO: Cendiatra S.A.S.</v>
      </c>
    </row>
    <row r="30" spans="1:31" ht="48" customHeight="1" x14ac:dyDescent="0.25">
      <c r="A30" s="1">
        <f>Matriz_Mercado!A30</f>
        <v>27</v>
      </c>
      <c r="B30" s="35" t="str">
        <f>Matriz_Mercado!B30</f>
        <v>Laboratorio clínico</v>
      </c>
      <c r="C30" s="35" t="str">
        <f>Matriz_Mercado!C30</f>
        <v>Hormona estimulante de tiroides (TSH)</v>
      </c>
      <c r="D30" s="36">
        <f>Matriz_Mercado!F30</f>
        <v>1</v>
      </c>
      <c r="E30" s="37">
        <f>Matriz_Mercado!G30</f>
        <v>94600</v>
      </c>
      <c r="F30" s="37">
        <f>Matriz_Mercado!H30</f>
        <v>80000</v>
      </c>
      <c r="G30" s="37">
        <f>Matriz_Mercado!I30</f>
        <v>45000</v>
      </c>
      <c r="H30" s="38">
        <f t="shared" si="0"/>
        <v>3</v>
      </c>
      <c r="I30" s="37">
        <f t="shared" si="1"/>
        <v>45000</v>
      </c>
      <c r="J30" s="37">
        <f t="shared" si="2"/>
        <v>94600</v>
      </c>
      <c r="K30" s="37">
        <f t="shared" si="3"/>
        <v>73200</v>
      </c>
      <c r="L30" s="37">
        <f t="shared" si="4"/>
        <v>80000</v>
      </c>
      <c r="M30" s="37">
        <f t="shared" si="5"/>
        <v>69833.618449909278</v>
      </c>
      <c r="N30" s="37" t="e">
        <f ca="1">IF(H30&gt;=2,_xludf.STDEV.S(E30:G30),0)</f>
        <v>#NAME?</v>
      </c>
      <c r="O30" s="39">
        <f t="shared" ca="1" si="6"/>
        <v>0</v>
      </c>
      <c r="P30" s="40">
        <f t="shared" si="7"/>
        <v>2.1022222222222222</v>
      </c>
      <c r="Q30" s="39">
        <f t="shared" si="8"/>
        <v>1.1022222222222222</v>
      </c>
      <c r="R30" s="39">
        <f t="shared" si="9"/>
        <v>0.1825</v>
      </c>
      <c r="S30" s="39">
        <f t="shared" si="10"/>
        <v>0.4375</v>
      </c>
      <c r="T30" s="41" t="str">
        <f t="shared" si="11"/>
        <v>Evalúa Salud IPS S.A.S.</v>
      </c>
      <c r="U30" s="1" t="str">
        <f t="shared" si="12"/>
        <v>Zona Médica MR S.A.S.</v>
      </c>
      <c r="V30" s="1" t="str">
        <f ca="1">IF(OR(O30&gt;Parametros!$B$7,P30&gt;Parametros!$B$11),"CRÍTICA",IF(OR(O30&gt;Parametros!$B$6,P30&gt;Parametros!$B$10),"ALTA",IF(OR(O30&gt;Parametros!$B$5,P30&gt;Parametros!$B$9),"MEDIA",IF(OR(O30&gt;Parametros!$B$4,P30&gt;Parametros!$B$8),"RAZONABLE","BAJA"))))</f>
        <v>ALTA</v>
      </c>
      <c r="W30" s="38" t="str">
        <f t="shared" ca="1" si="13"/>
        <v>MEDIANA ROBUSTA</v>
      </c>
      <c r="X30" s="37">
        <f t="shared" ca="1" si="14"/>
        <v>80000</v>
      </c>
      <c r="Y30" s="39">
        <f t="shared" ca="1" si="15"/>
        <v>9.2896174863387984E-2</v>
      </c>
      <c r="Z30" s="1" t="str">
        <f t="shared" ca="1" si="16"/>
        <v>NARANJA - DISPERSIÓN ALTA</v>
      </c>
      <c r="AA30" s="1" t="str">
        <f>IF(R30&gt;Parametros!$B$12,"ALTO: "&amp;U30,"")</f>
        <v/>
      </c>
      <c r="AB30" s="1" t="str">
        <f>IF(S30&gt;Parametros!$B$13,"BAJO: "&amp;T30,"")</f>
        <v>BAJO: Evalúa Salud IPS S.A.S.</v>
      </c>
      <c r="AC30" s="1" t="str">
        <f>IF(H30&lt;Parametros!$B$14,"FUENTES INSUFICIENTES",IF(COUNTBLANK(E30:G30)&gt;0,"COTIZACIÓN FALTANTE","OK"))</f>
        <v>OK</v>
      </c>
      <c r="AD30" s="35" t="str">
        <f t="shared" ca="1" si="17"/>
        <v>Se aplicó mediana robusta por brecha material entre las cotizaciones.</v>
      </c>
      <c r="AE30" s="35" t="str">
        <f t="shared" si="18"/>
        <v>BAJO: Evalúa Salud IPS S.A.S.</v>
      </c>
    </row>
    <row r="31" spans="1:31" ht="48" customHeight="1" x14ac:dyDescent="0.25">
      <c r="A31" s="1">
        <f>Matriz_Mercado!A31</f>
        <v>28</v>
      </c>
      <c r="B31" s="35" t="str">
        <f>Matriz_Mercado!B31</f>
        <v>Laboratorio clínico</v>
      </c>
      <c r="C31" s="35" t="str">
        <f>Matriz_Mercado!C31</f>
        <v>Tiroxina libre (T4 libre)</v>
      </c>
      <c r="D31" s="36">
        <f>Matriz_Mercado!F31</f>
        <v>1</v>
      </c>
      <c r="E31" s="37">
        <f>Matriz_Mercado!G31</f>
        <v>81200</v>
      </c>
      <c r="F31" s="37">
        <f>Matriz_Mercado!H31</f>
        <v>40000</v>
      </c>
      <c r="G31" s="37">
        <f>Matriz_Mercado!I31</f>
        <v>16000</v>
      </c>
      <c r="H31" s="38">
        <f t="shared" si="0"/>
        <v>3</v>
      </c>
      <c r="I31" s="37">
        <f t="shared" si="1"/>
        <v>16000</v>
      </c>
      <c r="J31" s="37">
        <f t="shared" si="2"/>
        <v>81200</v>
      </c>
      <c r="K31" s="37">
        <f t="shared" si="3"/>
        <v>45733.333333333336</v>
      </c>
      <c r="L31" s="37">
        <f t="shared" si="4"/>
        <v>40000</v>
      </c>
      <c r="M31" s="37">
        <f t="shared" si="5"/>
        <v>37317.453563942741</v>
      </c>
      <c r="N31" s="37" t="e">
        <f ca="1">IF(H31&gt;=2,_xludf.STDEV.S(E31:G31),0)</f>
        <v>#NAME?</v>
      </c>
      <c r="O31" s="39">
        <f t="shared" ca="1" si="6"/>
        <v>0</v>
      </c>
      <c r="P31" s="40">
        <f t="shared" si="7"/>
        <v>5.0750000000000002</v>
      </c>
      <c r="Q31" s="39">
        <f t="shared" si="8"/>
        <v>4.0750000000000002</v>
      </c>
      <c r="R31" s="39">
        <f t="shared" si="9"/>
        <v>1.03</v>
      </c>
      <c r="S31" s="39">
        <f t="shared" si="10"/>
        <v>0.6</v>
      </c>
      <c r="T31" s="41" t="str">
        <f t="shared" si="11"/>
        <v>Evalúa Salud IPS S.A.S.</v>
      </c>
      <c r="U31" s="1" t="str">
        <f t="shared" si="12"/>
        <v>Zona Médica MR S.A.S.</v>
      </c>
      <c r="V31" s="1" t="str">
        <f ca="1">IF(OR(O31&gt;Parametros!$B$7,P31&gt;Parametros!$B$11),"CRÍTICA",IF(OR(O31&gt;Parametros!$B$6,P31&gt;Parametros!$B$10),"ALTA",IF(OR(O31&gt;Parametros!$B$5,P31&gt;Parametros!$B$9),"MEDIA",IF(OR(O31&gt;Parametros!$B$4,P31&gt;Parametros!$B$8),"RAZONABLE","BAJA"))))</f>
        <v>CRÍTICA</v>
      </c>
      <c r="W31" s="38" t="str">
        <f t="shared" ca="1" si="13"/>
        <v>MEDIANA ROBUSTA CON ALERTA</v>
      </c>
      <c r="X31" s="37">
        <f t="shared" ca="1" si="14"/>
        <v>40000</v>
      </c>
      <c r="Y31" s="39">
        <f t="shared" ca="1" si="15"/>
        <v>-0.12536443148688051</v>
      </c>
      <c r="Z31" s="1" t="str">
        <f t="shared" ca="1" si="16"/>
        <v>ROJA - DISPERSIÓN CRÍTICA</v>
      </c>
      <c r="AA31" s="1" t="str">
        <f>IF(R31&gt;Parametros!$B$12,"ALTO: "&amp;U31,"")</f>
        <v>ALTO: Zona Médica MR S.A.S.</v>
      </c>
      <c r="AB31" s="1" t="str">
        <f>IF(S31&gt;Parametros!$B$13,"BAJO: "&amp;T31,"")</f>
        <v>BAJO: Evalúa Salud IPS S.A.S.</v>
      </c>
      <c r="AC31" s="1" t="str">
        <f>IF(H31&lt;Parametros!$B$14,"FUENTES INSUFICIENTES",IF(COUNTBLANK(E31:G31)&gt;0,"COTIZACIÓN FALTANTE","OK"))</f>
        <v>OK</v>
      </c>
      <c r="AD31" s="35" t="str">
        <f t="shared" ca="1" si="17"/>
        <v>Se aplicó mediana robusta por dispersión crítica; los extremos permanecen identificados en las alertas.</v>
      </c>
      <c r="AE31" s="35" t="str">
        <f t="shared" si="18"/>
        <v>ALTO: Zona Médica MR S.A.S. | BAJO: Evalúa Salud IPS S.A.S.</v>
      </c>
    </row>
    <row r="32" spans="1:31" ht="48" customHeight="1" x14ac:dyDescent="0.25">
      <c r="A32" s="1">
        <f>Matriz_Mercado!A32</f>
        <v>29</v>
      </c>
      <c r="B32" s="35" t="str">
        <f>Matriz_Mercado!B32</f>
        <v>Laboratorio clínico sensible</v>
      </c>
      <c r="C32" s="35" t="str">
        <f>Matriz_Mercado!C32</f>
        <v>Hormona luteinizante (LH)</v>
      </c>
      <c r="D32" s="36">
        <f>Matriz_Mercado!F32</f>
        <v>1</v>
      </c>
      <c r="E32" s="37">
        <f>Matriz_Mercado!G32</f>
        <v>94600</v>
      </c>
      <c r="F32" s="37">
        <f>Matriz_Mercado!H32</f>
        <v>60000</v>
      </c>
      <c r="G32" s="37">
        <f>Matriz_Mercado!I32</f>
        <v>32000</v>
      </c>
      <c r="H32" s="38">
        <f t="shared" si="0"/>
        <v>3</v>
      </c>
      <c r="I32" s="37">
        <f t="shared" si="1"/>
        <v>32000</v>
      </c>
      <c r="J32" s="37">
        <f t="shared" si="2"/>
        <v>94600</v>
      </c>
      <c r="K32" s="37">
        <f t="shared" si="3"/>
        <v>62200</v>
      </c>
      <c r="L32" s="37">
        <f t="shared" si="4"/>
        <v>60000</v>
      </c>
      <c r="M32" s="37">
        <f t="shared" si="5"/>
        <v>56632.289799219943</v>
      </c>
      <c r="N32" s="37" t="e">
        <f ca="1">IF(H32&gt;=2,_xludf.STDEV.S(E32:G32),0)</f>
        <v>#NAME?</v>
      </c>
      <c r="O32" s="39">
        <f t="shared" ca="1" si="6"/>
        <v>0</v>
      </c>
      <c r="P32" s="40">
        <f t="shared" si="7"/>
        <v>2.9562499999999998</v>
      </c>
      <c r="Q32" s="39">
        <f t="shared" si="8"/>
        <v>1.95625</v>
      </c>
      <c r="R32" s="39">
        <f t="shared" si="9"/>
        <v>0.57666666666666666</v>
      </c>
      <c r="S32" s="39">
        <f t="shared" si="10"/>
        <v>0.46666666666666667</v>
      </c>
      <c r="T32" s="41" t="str">
        <f t="shared" si="11"/>
        <v>Evalúa Salud IPS S.A.S.</v>
      </c>
      <c r="U32" s="1" t="str">
        <f t="shared" si="12"/>
        <v>Zona Médica MR S.A.S.</v>
      </c>
      <c r="V32" s="1" t="str">
        <f ca="1">IF(OR(O32&gt;Parametros!$B$7,P32&gt;Parametros!$B$11),"CRÍTICA",IF(OR(O32&gt;Parametros!$B$6,P32&gt;Parametros!$B$10),"ALTA",IF(OR(O32&gt;Parametros!$B$5,P32&gt;Parametros!$B$9),"MEDIA",IF(OR(O32&gt;Parametros!$B$4,P32&gt;Parametros!$B$8),"RAZONABLE","BAJA"))))</f>
        <v>ALTA</v>
      </c>
      <c r="W32" s="38" t="str">
        <f t="shared" ca="1" si="13"/>
        <v>MEDIANA ROBUSTA</v>
      </c>
      <c r="X32" s="37">
        <f t="shared" ca="1" si="14"/>
        <v>60000</v>
      </c>
      <c r="Y32" s="39">
        <f t="shared" ca="1" si="15"/>
        <v>-3.5369774919614148E-2</v>
      </c>
      <c r="Z32" s="1" t="str">
        <f t="shared" ca="1" si="16"/>
        <v>NARANJA - DISPERSIÓN ALTA</v>
      </c>
      <c r="AA32" s="1" t="str">
        <f>IF(R32&gt;Parametros!$B$12,"ALTO: "&amp;U32,"")</f>
        <v>ALTO: Zona Médica MR S.A.S.</v>
      </c>
      <c r="AB32" s="1" t="str">
        <f>IF(S32&gt;Parametros!$B$13,"BAJO: "&amp;T32,"")</f>
        <v>BAJO: Evalúa Salud IPS S.A.S.</v>
      </c>
      <c r="AC32" s="1" t="str">
        <f>IF(H32&lt;Parametros!$B$14,"FUENTES INSUFICIENTES",IF(COUNTBLANK(E32:G32)&gt;0,"COTIZACIÓN FALTANTE","OK"))</f>
        <v>OK</v>
      </c>
      <c r="AD32" s="35" t="str">
        <f t="shared" ca="1" si="17"/>
        <v>Se aplicó mediana robusta por brecha material entre las cotizaciones.</v>
      </c>
      <c r="AE32" s="35" t="str">
        <f t="shared" si="18"/>
        <v>ALTO: Zona Médica MR S.A.S. | BAJO: Evalúa Salud IPS S.A.S.</v>
      </c>
    </row>
    <row r="33" spans="1:31" ht="48" customHeight="1" x14ac:dyDescent="0.25">
      <c r="A33" s="1">
        <f>Matriz_Mercado!A33</f>
        <v>30</v>
      </c>
      <c r="B33" s="35" t="str">
        <f>Matriz_Mercado!B33</f>
        <v>Laboratorio clínico sensible</v>
      </c>
      <c r="C33" s="35" t="str">
        <f>Matriz_Mercado!C33</f>
        <v>Hormona foliculoestimulante (FSH)</v>
      </c>
      <c r="D33" s="36">
        <f>Matriz_Mercado!F33</f>
        <v>1</v>
      </c>
      <c r="E33" s="37">
        <f>Matriz_Mercado!G33</f>
        <v>94600</v>
      </c>
      <c r="F33" s="37">
        <f>Matriz_Mercado!H33</f>
        <v>60000</v>
      </c>
      <c r="G33" s="37">
        <f>Matriz_Mercado!I33</f>
        <v>65000</v>
      </c>
      <c r="H33" s="38">
        <f t="shared" si="0"/>
        <v>3</v>
      </c>
      <c r="I33" s="37">
        <f t="shared" si="1"/>
        <v>60000</v>
      </c>
      <c r="J33" s="37">
        <f t="shared" si="2"/>
        <v>94600</v>
      </c>
      <c r="K33" s="37">
        <f t="shared" si="3"/>
        <v>73200</v>
      </c>
      <c r="L33" s="37">
        <f t="shared" si="4"/>
        <v>65000</v>
      </c>
      <c r="M33" s="37">
        <f t="shared" si="5"/>
        <v>71721.921212436486</v>
      </c>
      <c r="N33" s="37" t="e">
        <f ca="1">IF(H33&gt;=2,_xludf.STDEV.S(E33:G33),0)</f>
        <v>#NAME?</v>
      </c>
      <c r="O33" s="39">
        <f t="shared" ca="1" si="6"/>
        <v>0</v>
      </c>
      <c r="P33" s="40">
        <f t="shared" si="7"/>
        <v>1.5766666666666667</v>
      </c>
      <c r="Q33" s="39">
        <f t="shared" si="8"/>
        <v>0.57666666666666666</v>
      </c>
      <c r="R33" s="39">
        <f t="shared" si="9"/>
        <v>0.45538461538461539</v>
      </c>
      <c r="S33" s="39">
        <f t="shared" si="10"/>
        <v>7.6923076923076927E-2</v>
      </c>
      <c r="T33" s="41" t="str">
        <f t="shared" si="11"/>
        <v>Cendiatra S.A.S.</v>
      </c>
      <c r="U33" s="1" t="str">
        <f t="shared" si="12"/>
        <v>Zona Médica MR S.A.S.</v>
      </c>
      <c r="V33" s="1" t="str">
        <f ca="1">IF(OR(O33&gt;Parametros!$B$7,P33&gt;Parametros!$B$11),"CRÍTICA",IF(OR(O33&gt;Parametros!$B$6,P33&gt;Parametros!$B$10),"ALTA",IF(OR(O33&gt;Parametros!$B$5,P33&gt;Parametros!$B$9),"MEDIA",IF(OR(O33&gt;Parametros!$B$4,P33&gt;Parametros!$B$8),"RAZONABLE","BAJA"))))</f>
        <v>MEDIA</v>
      </c>
      <c r="W33" s="38" t="str">
        <f t="shared" ca="1" si="13"/>
        <v>MEDIANA TÉCNICA</v>
      </c>
      <c r="X33" s="37">
        <f t="shared" ca="1" si="14"/>
        <v>65000</v>
      </c>
      <c r="Y33" s="39">
        <f t="shared" ca="1" si="15"/>
        <v>-0.11202185792349727</v>
      </c>
      <c r="Z33" s="1" t="str">
        <f t="shared" ca="1" si="16"/>
        <v>AMARILLA - DISPERSIÓN MEDIA</v>
      </c>
      <c r="AA33" s="1" t="str">
        <f>IF(R33&gt;Parametros!$B$12,"ALTO: "&amp;U33,"")</f>
        <v/>
      </c>
      <c r="AB33" s="1" t="str">
        <f>IF(S33&gt;Parametros!$B$13,"BAJO: "&amp;T33,"")</f>
        <v/>
      </c>
      <c r="AC33" s="1" t="str">
        <f>IF(H33&lt;Parametros!$B$14,"FUENTES INSUFICIENTES",IF(COUNTBLANK(E33:G33)&gt;0,"COTIZACIÓN FALTANTE","OK"))</f>
        <v>OK</v>
      </c>
      <c r="AD33" s="35" t="str">
        <f t="shared" ca="1" si="17"/>
        <v>Se aplicó mediana técnica para reducir la incidencia de diferencias relevantes.</v>
      </c>
      <c r="AE33" s="35" t="str">
        <f t="shared" si="18"/>
        <v>Sin alerta adicional.</v>
      </c>
    </row>
    <row r="34" spans="1:31" ht="48" customHeight="1" x14ac:dyDescent="0.25">
      <c r="A34" s="1">
        <f>Matriz_Mercado!A34</f>
        <v>31</v>
      </c>
      <c r="B34" s="35" t="str">
        <f>Matriz_Mercado!B34</f>
        <v>Laboratorio clínico sensible</v>
      </c>
      <c r="C34" s="35" t="str">
        <f>Matriz_Mercado!C34</f>
        <v>Espermograma</v>
      </c>
      <c r="D34" s="36">
        <f>Matriz_Mercado!F34</f>
        <v>1</v>
      </c>
      <c r="E34" s="37">
        <f>Matriz_Mercado!G34</f>
        <v>109800</v>
      </c>
      <c r="F34" s="37">
        <f>Matriz_Mercado!H34</f>
        <v>150000</v>
      </c>
      <c r="G34" s="37">
        <f>Matriz_Mercado!I34</f>
        <v>65000</v>
      </c>
      <c r="H34" s="38">
        <f t="shared" si="0"/>
        <v>3</v>
      </c>
      <c r="I34" s="37">
        <f t="shared" si="1"/>
        <v>65000</v>
      </c>
      <c r="J34" s="37">
        <f t="shared" si="2"/>
        <v>150000</v>
      </c>
      <c r="K34" s="37">
        <f t="shared" si="3"/>
        <v>108266.66666666667</v>
      </c>
      <c r="L34" s="37">
        <f t="shared" si="4"/>
        <v>109800</v>
      </c>
      <c r="M34" s="37">
        <f t="shared" si="5"/>
        <v>102298.43394202231</v>
      </c>
      <c r="N34" s="37" t="e">
        <f ca="1">IF(H34&gt;=2,_xludf.STDEV.S(E34:G34),0)</f>
        <v>#NAME?</v>
      </c>
      <c r="O34" s="39">
        <f t="shared" ca="1" si="6"/>
        <v>0</v>
      </c>
      <c r="P34" s="40">
        <f t="shared" si="7"/>
        <v>2.3076923076923075</v>
      </c>
      <c r="Q34" s="39">
        <f t="shared" si="8"/>
        <v>1.3076923076923077</v>
      </c>
      <c r="R34" s="39">
        <f t="shared" si="9"/>
        <v>0.36612021857923499</v>
      </c>
      <c r="S34" s="39">
        <f t="shared" si="10"/>
        <v>0.40801457194899821</v>
      </c>
      <c r="T34" s="41" t="str">
        <f t="shared" si="11"/>
        <v>Evalúa Salud IPS S.A.S.</v>
      </c>
      <c r="U34" s="1" t="str">
        <f t="shared" si="12"/>
        <v>Cendiatra S.A.S.</v>
      </c>
      <c r="V34" s="1" t="str">
        <f ca="1">IF(OR(O34&gt;Parametros!$B$7,P34&gt;Parametros!$B$11),"CRÍTICA",IF(OR(O34&gt;Parametros!$B$6,P34&gt;Parametros!$B$10),"ALTA",IF(OR(O34&gt;Parametros!$B$5,P34&gt;Parametros!$B$9),"MEDIA",IF(OR(O34&gt;Parametros!$B$4,P34&gt;Parametros!$B$8),"RAZONABLE","BAJA"))))</f>
        <v>ALTA</v>
      </c>
      <c r="W34" s="38" t="str">
        <f t="shared" ca="1" si="13"/>
        <v>MEDIANA ROBUSTA</v>
      </c>
      <c r="X34" s="37">
        <f t="shared" ca="1" si="14"/>
        <v>109800</v>
      </c>
      <c r="Y34" s="39">
        <f t="shared" ca="1" si="15"/>
        <v>1.4162561576354635E-2</v>
      </c>
      <c r="Z34" s="1" t="str">
        <f t="shared" ca="1" si="16"/>
        <v>NARANJA - DISPERSIÓN ALTA</v>
      </c>
      <c r="AA34" s="1" t="str">
        <f>IF(R34&gt;Parametros!$B$12,"ALTO: "&amp;U34,"")</f>
        <v/>
      </c>
      <c r="AB34" s="1" t="str">
        <f>IF(S34&gt;Parametros!$B$13,"BAJO: "&amp;T34,"")</f>
        <v>BAJO: Evalúa Salud IPS S.A.S.</v>
      </c>
      <c r="AC34" s="1" t="str">
        <f>IF(H34&lt;Parametros!$B$14,"FUENTES INSUFICIENTES",IF(COUNTBLANK(E34:G34)&gt;0,"COTIZACIÓN FALTANTE","OK"))</f>
        <v>OK</v>
      </c>
      <c r="AD34" s="35" t="str">
        <f t="shared" ca="1" si="17"/>
        <v>Se aplicó mediana robusta por brecha material entre las cotizaciones.</v>
      </c>
      <c r="AE34" s="35" t="str">
        <f t="shared" si="18"/>
        <v>BAJO: Evalúa Salud IPS S.A.S.</v>
      </c>
    </row>
    <row r="35" spans="1:31" ht="48" customHeight="1" x14ac:dyDescent="0.25">
      <c r="A35" s="1">
        <f>Matriz_Mercado!A35</f>
        <v>32</v>
      </c>
      <c r="B35" s="35" t="str">
        <f>Matriz_Mercado!B35</f>
        <v>Laboratorio clínico</v>
      </c>
      <c r="C35" s="35" t="str">
        <f>Matriz_Mercado!C35</f>
        <v>Examen directo con KOH</v>
      </c>
      <c r="D35" s="36">
        <f>Matriz_Mercado!F35</f>
        <v>1</v>
      </c>
      <c r="E35" s="37">
        <f>Matriz_Mercado!G35</f>
        <v>25100</v>
      </c>
      <c r="F35" s="37">
        <f>Matriz_Mercado!H35</f>
        <v>50000</v>
      </c>
      <c r="G35" s="37">
        <f>Matriz_Mercado!I35</f>
        <v>16000</v>
      </c>
      <c r="H35" s="38">
        <f t="shared" si="0"/>
        <v>3</v>
      </c>
      <c r="I35" s="37">
        <f t="shared" si="1"/>
        <v>16000</v>
      </c>
      <c r="J35" s="37">
        <f t="shared" si="2"/>
        <v>50000</v>
      </c>
      <c r="K35" s="37">
        <f t="shared" si="3"/>
        <v>30366.666666666668</v>
      </c>
      <c r="L35" s="37">
        <f t="shared" si="4"/>
        <v>25100</v>
      </c>
      <c r="M35" s="37">
        <f t="shared" si="5"/>
        <v>27180.320251474936</v>
      </c>
      <c r="N35" s="37" t="e">
        <f ca="1">IF(H35&gt;=2,_xludf.STDEV.S(E35:G35),0)</f>
        <v>#NAME?</v>
      </c>
      <c r="O35" s="39">
        <f t="shared" ca="1" si="6"/>
        <v>0</v>
      </c>
      <c r="P35" s="40">
        <f t="shared" si="7"/>
        <v>3.125</v>
      </c>
      <c r="Q35" s="39">
        <f t="shared" si="8"/>
        <v>2.125</v>
      </c>
      <c r="R35" s="39">
        <f t="shared" si="9"/>
        <v>0.99203187250996017</v>
      </c>
      <c r="S35" s="39">
        <f t="shared" si="10"/>
        <v>0.36254980079681276</v>
      </c>
      <c r="T35" s="41" t="str">
        <f t="shared" si="11"/>
        <v>Evalúa Salud IPS S.A.S.</v>
      </c>
      <c r="U35" s="1" t="str">
        <f t="shared" si="12"/>
        <v>Cendiatra S.A.S.</v>
      </c>
      <c r="V35" s="1" t="str">
        <f ca="1">IF(OR(O35&gt;Parametros!$B$7,P35&gt;Parametros!$B$11),"CRÍTICA",IF(OR(O35&gt;Parametros!$B$6,P35&gt;Parametros!$B$10),"ALTA",IF(OR(O35&gt;Parametros!$B$5,P35&gt;Parametros!$B$9),"MEDIA",IF(OR(O35&gt;Parametros!$B$4,P35&gt;Parametros!$B$8),"RAZONABLE","BAJA"))))</f>
        <v>CRÍTICA</v>
      </c>
      <c r="W35" s="38" t="str">
        <f t="shared" ca="1" si="13"/>
        <v>MEDIANA ROBUSTA CON ALERTA</v>
      </c>
      <c r="X35" s="37">
        <f t="shared" ca="1" si="14"/>
        <v>25100</v>
      </c>
      <c r="Y35" s="39">
        <f t="shared" ca="1" si="15"/>
        <v>-0.17343578485181124</v>
      </c>
      <c r="Z35" s="1" t="str">
        <f t="shared" ca="1" si="16"/>
        <v>ROJA - DISPERSIÓN CRÍTICA</v>
      </c>
      <c r="AA35" s="1" t="str">
        <f>IF(R35&gt;Parametros!$B$12,"ALTO: "&amp;U35,"")</f>
        <v>ALTO: Cendiatra S.A.S.</v>
      </c>
      <c r="AB35" s="1" t="str">
        <f>IF(S35&gt;Parametros!$B$13,"BAJO: "&amp;T35,"")</f>
        <v>BAJO: Evalúa Salud IPS S.A.S.</v>
      </c>
      <c r="AC35" s="1" t="str">
        <f>IF(H35&lt;Parametros!$B$14,"FUENTES INSUFICIENTES",IF(COUNTBLANK(E35:G35)&gt;0,"COTIZACIÓN FALTANTE","OK"))</f>
        <v>OK</v>
      </c>
      <c r="AD35" s="35" t="str">
        <f t="shared" ca="1" si="17"/>
        <v>Se aplicó mediana robusta por dispersión crítica; los extremos permanecen identificados en las alertas.</v>
      </c>
      <c r="AE35" s="35" t="str">
        <f t="shared" si="18"/>
        <v>ALTO: Cendiatra S.A.S. | BAJO: Evalúa Salud IPS S.A.S.</v>
      </c>
    </row>
    <row r="36" spans="1:31" ht="48" customHeight="1" x14ac:dyDescent="0.25">
      <c r="A36" s="1">
        <f>Matriz_Mercado!A36</f>
        <v>33</v>
      </c>
      <c r="B36" s="35" t="str">
        <f>Matriz_Mercado!B36</f>
        <v>Laboratorio clínico</v>
      </c>
      <c r="C36" s="35" t="str">
        <f>Matriz_Mercado!C36</f>
        <v>Coprológico</v>
      </c>
      <c r="D36" s="36">
        <f>Matriz_Mercado!F36</f>
        <v>1</v>
      </c>
      <c r="E36" s="37">
        <f>Matriz_Mercado!G36</f>
        <v>25100</v>
      </c>
      <c r="F36" s="37">
        <f>Matriz_Mercado!H36</f>
        <v>50000</v>
      </c>
      <c r="G36" s="37">
        <f>Matriz_Mercado!I36</f>
        <v>16000</v>
      </c>
      <c r="H36" s="38">
        <f t="shared" si="0"/>
        <v>3</v>
      </c>
      <c r="I36" s="37">
        <f t="shared" si="1"/>
        <v>16000</v>
      </c>
      <c r="J36" s="37">
        <f t="shared" si="2"/>
        <v>50000</v>
      </c>
      <c r="K36" s="37">
        <f t="shared" si="3"/>
        <v>30366.666666666668</v>
      </c>
      <c r="L36" s="37">
        <f t="shared" si="4"/>
        <v>25100</v>
      </c>
      <c r="M36" s="37">
        <f t="shared" si="5"/>
        <v>27180.320251474936</v>
      </c>
      <c r="N36" s="37" t="e">
        <f ca="1">IF(H36&gt;=2,_xludf.STDEV.S(E36:G36),0)</f>
        <v>#NAME?</v>
      </c>
      <c r="O36" s="39">
        <f t="shared" ca="1" si="6"/>
        <v>0</v>
      </c>
      <c r="P36" s="40">
        <f t="shared" si="7"/>
        <v>3.125</v>
      </c>
      <c r="Q36" s="39">
        <f t="shared" si="8"/>
        <v>2.125</v>
      </c>
      <c r="R36" s="39">
        <f t="shared" si="9"/>
        <v>0.99203187250996017</v>
      </c>
      <c r="S36" s="39">
        <f t="shared" si="10"/>
        <v>0.36254980079681276</v>
      </c>
      <c r="T36" s="41" t="str">
        <f t="shared" si="11"/>
        <v>Evalúa Salud IPS S.A.S.</v>
      </c>
      <c r="U36" s="1" t="str">
        <f t="shared" si="12"/>
        <v>Cendiatra S.A.S.</v>
      </c>
      <c r="V36" s="1" t="str">
        <f ca="1">IF(OR(O36&gt;Parametros!$B$7,P36&gt;Parametros!$B$11),"CRÍTICA",IF(OR(O36&gt;Parametros!$B$6,P36&gt;Parametros!$B$10),"ALTA",IF(OR(O36&gt;Parametros!$B$5,P36&gt;Parametros!$B$9),"MEDIA",IF(OR(O36&gt;Parametros!$B$4,P36&gt;Parametros!$B$8),"RAZONABLE","BAJA"))))</f>
        <v>CRÍTICA</v>
      </c>
      <c r="W36" s="38" t="str">
        <f t="shared" ca="1" si="13"/>
        <v>MEDIANA ROBUSTA CON ALERTA</v>
      </c>
      <c r="X36" s="37">
        <f t="shared" ca="1" si="14"/>
        <v>25100</v>
      </c>
      <c r="Y36" s="39">
        <f t="shared" ca="1" si="15"/>
        <v>-0.17343578485181124</v>
      </c>
      <c r="Z36" s="1" t="str">
        <f t="shared" ca="1" si="16"/>
        <v>ROJA - DISPERSIÓN CRÍTICA</v>
      </c>
      <c r="AA36" s="1" t="str">
        <f>IF(R36&gt;Parametros!$B$12,"ALTO: "&amp;U36,"")</f>
        <v>ALTO: Cendiatra S.A.S.</v>
      </c>
      <c r="AB36" s="1" t="str">
        <f>IF(S36&gt;Parametros!$B$13,"BAJO: "&amp;T36,"")</f>
        <v>BAJO: Evalúa Salud IPS S.A.S.</v>
      </c>
      <c r="AC36" s="1" t="str">
        <f>IF(H36&lt;Parametros!$B$14,"FUENTES INSUFICIENTES",IF(COUNTBLANK(E36:G36)&gt;0,"COTIZACIÓN FALTANTE","OK"))</f>
        <v>OK</v>
      </c>
      <c r="AD36" s="35" t="str">
        <f t="shared" ca="1" si="17"/>
        <v>Se aplicó mediana robusta por dispersión crítica; los extremos permanecen identificados en las alertas.</v>
      </c>
      <c r="AE36" s="35" t="str">
        <f t="shared" si="18"/>
        <v>ALTO: Cendiatra S.A.S. | BAJO: Evalúa Salud IPS S.A.S.</v>
      </c>
    </row>
    <row r="37" spans="1:31" ht="48" customHeight="1" x14ac:dyDescent="0.25">
      <c r="A37" s="1">
        <f>Matriz_Mercado!A37</f>
        <v>34</v>
      </c>
      <c r="B37" s="35" t="str">
        <f>Matriz_Mercado!B37</f>
        <v>Laboratorio clínico</v>
      </c>
      <c r="C37" s="35" t="str">
        <f>Matriz_Mercado!C37</f>
        <v>Frotis faríngeo</v>
      </c>
      <c r="D37" s="36">
        <f>Matriz_Mercado!F37</f>
        <v>1</v>
      </c>
      <c r="E37" s="37">
        <f>Matriz_Mercado!G37</f>
        <v>25100</v>
      </c>
      <c r="F37" s="37">
        <f>Matriz_Mercado!H37</f>
        <v>50000</v>
      </c>
      <c r="G37" s="37">
        <f>Matriz_Mercado!I37</f>
        <v>16000</v>
      </c>
      <c r="H37" s="38">
        <f t="shared" si="0"/>
        <v>3</v>
      </c>
      <c r="I37" s="37">
        <f t="shared" si="1"/>
        <v>16000</v>
      </c>
      <c r="J37" s="37">
        <f t="shared" si="2"/>
        <v>50000</v>
      </c>
      <c r="K37" s="37">
        <f t="shared" si="3"/>
        <v>30366.666666666668</v>
      </c>
      <c r="L37" s="37">
        <f t="shared" si="4"/>
        <v>25100</v>
      </c>
      <c r="M37" s="37">
        <f t="shared" si="5"/>
        <v>27180.320251474936</v>
      </c>
      <c r="N37" s="37" t="e">
        <f ca="1">IF(H37&gt;=2,_xludf.STDEV.S(E37:G37),0)</f>
        <v>#NAME?</v>
      </c>
      <c r="O37" s="39">
        <f t="shared" ca="1" si="6"/>
        <v>0</v>
      </c>
      <c r="P37" s="40">
        <f t="shared" si="7"/>
        <v>3.125</v>
      </c>
      <c r="Q37" s="39">
        <f t="shared" si="8"/>
        <v>2.125</v>
      </c>
      <c r="R37" s="39">
        <f t="shared" si="9"/>
        <v>0.99203187250996017</v>
      </c>
      <c r="S37" s="39">
        <f t="shared" si="10"/>
        <v>0.36254980079681276</v>
      </c>
      <c r="T37" s="41" t="str">
        <f t="shared" si="11"/>
        <v>Evalúa Salud IPS S.A.S.</v>
      </c>
      <c r="U37" s="1" t="str">
        <f t="shared" si="12"/>
        <v>Cendiatra S.A.S.</v>
      </c>
      <c r="V37" s="1" t="str">
        <f ca="1">IF(OR(O37&gt;Parametros!$B$7,P37&gt;Parametros!$B$11),"CRÍTICA",IF(OR(O37&gt;Parametros!$B$6,P37&gt;Parametros!$B$10),"ALTA",IF(OR(O37&gt;Parametros!$B$5,P37&gt;Parametros!$B$9),"MEDIA",IF(OR(O37&gt;Parametros!$B$4,P37&gt;Parametros!$B$8),"RAZONABLE","BAJA"))))</f>
        <v>CRÍTICA</v>
      </c>
      <c r="W37" s="38" t="str">
        <f t="shared" ca="1" si="13"/>
        <v>MEDIANA ROBUSTA CON ALERTA</v>
      </c>
      <c r="X37" s="37">
        <f t="shared" ca="1" si="14"/>
        <v>25100</v>
      </c>
      <c r="Y37" s="39">
        <f t="shared" ca="1" si="15"/>
        <v>-0.17343578485181124</v>
      </c>
      <c r="Z37" s="1" t="str">
        <f t="shared" ca="1" si="16"/>
        <v>ROJA - DISPERSIÓN CRÍTICA</v>
      </c>
      <c r="AA37" s="1" t="str">
        <f>IF(R37&gt;Parametros!$B$12,"ALTO: "&amp;U37,"")</f>
        <v>ALTO: Cendiatra S.A.S.</v>
      </c>
      <c r="AB37" s="1" t="str">
        <f>IF(S37&gt;Parametros!$B$13,"BAJO: "&amp;T37,"")</f>
        <v>BAJO: Evalúa Salud IPS S.A.S.</v>
      </c>
      <c r="AC37" s="1" t="str">
        <f>IF(H37&lt;Parametros!$B$14,"FUENTES INSUFICIENTES",IF(COUNTBLANK(E37:G37)&gt;0,"COTIZACIÓN FALTANTE","OK"))</f>
        <v>OK</v>
      </c>
      <c r="AD37" s="35" t="str">
        <f t="shared" ca="1" si="17"/>
        <v>Se aplicó mediana robusta por dispersión crítica; los extremos permanecen identificados en las alertas.</v>
      </c>
      <c r="AE37" s="35" t="str">
        <f t="shared" si="18"/>
        <v>ALTO: Cendiatra S.A.S. | BAJO: Evalúa Salud IPS S.A.S.</v>
      </c>
    </row>
    <row r="38" spans="1:31" ht="48" customHeight="1" x14ac:dyDescent="0.25">
      <c r="A38" s="1">
        <f>Matriz_Mercado!A38</f>
        <v>35</v>
      </c>
      <c r="B38" s="35" t="str">
        <f>Matriz_Mercado!B38</f>
        <v>Aptitud específica</v>
      </c>
      <c r="C38" s="35" t="str">
        <f>Matriz_Mercado!C38</f>
        <v>Anexo / concepto complementario para trabajo en alturas</v>
      </c>
      <c r="D38" s="36">
        <f>Matriz_Mercado!F38</f>
        <v>1</v>
      </c>
      <c r="E38" s="37">
        <f>Matriz_Mercado!G38</f>
        <v>15900</v>
      </c>
      <c r="F38" s="37">
        <f>Matriz_Mercado!H38</f>
        <v>80000</v>
      </c>
      <c r="G38" s="37">
        <f>Matriz_Mercado!I38</f>
        <v>87500</v>
      </c>
      <c r="H38" s="38">
        <f t="shared" si="0"/>
        <v>3</v>
      </c>
      <c r="I38" s="37">
        <f t="shared" si="1"/>
        <v>15900</v>
      </c>
      <c r="J38" s="37">
        <f t="shared" si="2"/>
        <v>87500</v>
      </c>
      <c r="K38" s="37">
        <f t="shared" si="3"/>
        <v>61133.333333333336</v>
      </c>
      <c r="L38" s="37">
        <f t="shared" si="4"/>
        <v>80000</v>
      </c>
      <c r="M38" s="37">
        <f t="shared" si="5"/>
        <v>48102.212745948404</v>
      </c>
      <c r="N38" s="37" t="e">
        <f ca="1">IF(H38&gt;=2,_xludf.STDEV.S(E38:G38),0)</f>
        <v>#NAME?</v>
      </c>
      <c r="O38" s="39">
        <f t="shared" ca="1" si="6"/>
        <v>0</v>
      </c>
      <c r="P38" s="40">
        <f t="shared" si="7"/>
        <v>5.5031446540880502</v>
      </c>
      <c r="Q38" s="39">
        <f t="shared" si="8"/>
        <v>4.5031446540880502</v>
      </c>
      <c r="R38" s="39">
        <f t="shared" si="9"/>
        <v>9.375E-2</v>
      </c>
      <c r="S38" s="39">
        <f t="shared" si="10"/>
        <v>0.80125000000000002</v>
      </c>
      <c r="T38" s="41" t="str">
        <f t="shared" si="11"/>
        <v>Zona Médica MR S.A.S.</v>
      </c>
      <c r="U38" s="1" t="str">
        <f t="shared" si="12"/>
        <v>Evalúa Salud IPS S.A.S.</v>
      </c>
      <c r="V38" s="1" t="str">
        <f ca="1">IF(OR(O38&gt;Parametros!$B$7,P38&gt;Parametros!$B$11),"CRÍTICA",IF(OR(O38&gt;Parametros!$B$6,P38&gt;Parametros!$B$10),"ALTA",IF(OR(O38&gt;Parametros!$B$5,P38&gt;Parametros!$B$9),"MEDIA",IF(OR(O38&gt;Parametros!$B$4,P38&gt;Parametros!$B$8),"RAZONABLE","BAJA"))))</f>
        <v>CRÍTICA</v>
      </c>
      <c r="W38" s="38" t="str">
        <f t="shared" ca="1" si="13"/>
        <v>MEDIANA ROBUSTA CON ALERTA</v>
      </c>
      <c r="X38" s="37">
        <f t="shared" ca="1" si="14"/>
        <v>80000</v>
      </c>
      <c r="Y38" s="39">
        <f t="shared" ca="1" si="15"/>
        <v>0.30861504907306431</v>
      </c>
      <c r="Z38" s="1" t="str">
        <f t="shared" ca="1" si="16"/>
        <v>ROJA - DISPERSIÓN CRÍTICA</v>
      </c>
      <c r="AA38" s="1" t="str">
        <f>IF(R38&gt;Parametros!$B$12,"ALTO: "&amp;U38,"")</f>
        <v/>
      </c>
      <c r="AB38" s="1" t="str">
        <f>IF(S38&gt;Parametros!$B$13,"BAJO: "&amp;T38,"")</f>
        <v>BAJO: Zona Médica MR S.A.S.</v>
      </c>
      <c r="AC38" s="1" t="str">
        <f>IF(H38&lt;Parametros!$B$14,"FUENTES INSUFICIENTES",IF(COUNTBLANK(E38:G38)&gt;0,"COTIZACIÓN FALTANTE","OK"))</f>
        <v>OK</v>
      </c>
      <c r="AD38" s="35" t="str">
        <f t="shared" ca="1" si="17"/>
        <v>Se aplicó mediana robusta por dispersión crítica; los extremos permanecen identificados en las alertas.</v>
      </c>
      <c r="AE38" s="35" t="str">
        <f t="shared" si="18"/>
        <v>BAJO: Zona Médica MR S.A.S.</v>
      </c>
    </row>
    <row r="39" spans="1:31" ht="48" customHeight="1" x14ac:dyDescent="0.25">
      <c r="A39" s="1">
        <f>Matriz_Mercado!A39</f>
        <v>36</v>
      </c>
      <c r="B39" s="35" t="str">
        <f>Matriz_Mercado!B39</f>
        <v>Aptitud específica</v>
      </c>
      <c r="C39" s="35" t="str">
        <f>Matriz_Mercado!C39</f>
        <v>Prueba psicométrica para trabajo en alturas</v>
      </c>
      <c r="D39" s="36">
        <f>Matriz_Mercado!F39</f>
        <v>1</v>
      </c>
      <c r="E39" s="37">
        <f>Matriz_Mercado!G39</f>
        <v>15900</v>
      </c>
      <c r="F39" s="37">
        <f>Matriz_Mercado!H39</f>
        <v>80000</v>
      </c>
      <c r="G39" s="37">
        <f>Matriz_Mercado!I39</f>
        <v>65000</v>
      </c>
      <c r="H39" s="38">
        <f t="shared" si="0"/>
        <v>3</v>
      </c>
      <c r="I39" s="37">
        <f t="shared" si="1"/>
        <v>15900</v>
      </c>
      <c r="J39" s="37">
        <f t="shared" si="2"/>
        <v>80000</v>
      </c>
      <c r="K39" s="37">
        <f t="shared" si="3"/>
        <v>53633.333333333336</v>
      </c>
      <c r="L39" s="37">
        <f t="shared" si="4"/>
        <v>65000</v>
      </c>
      <c r="M39" s="37">
        <f t="shared" si="5"/>
        <v>43564.575776927988</v>
      </c>
      <c r="N39" s="37" t="e">
        <f ca="1">IF(H39&gt;=2,_xludf.STDEV.S(E39:G39),0)</f>
        <v>#NAME?</v>
      </c>
      <c r="O39" s="39">
        <f t="shared" ca="1" si="6"/>
        <v>0</v>
      </c>
      <c r="P39" s="40">
        <f t="shared" si="7"/>
        <v>5.0314465408805029</v>
      </c>
      <c r="Q39" s="39">
        <f t="shared" si="8"/>
        <v>4.0314465408805029</v>
      </c>
      <c r="R39" s="39">
        <f t="shared" si="9"/>
        <v>0.23076923076923078</v>
      </c>
      <c r="S39" s="39">
        <f t="shared" si="10"/>
        <v>0.75538461538461543</v>
      </c>
      <c r="T39" s="41" t="str">
        <f t="shared" si="11"/>
        <v>Zona Médica MR S.A.S.</v>
      </c>
      <c r="U39" s="1" t="str">
        <f t="shared" si="12"/>
        <v>Cendiatra S.A.S.</v>
      </c>
      <c r="V39" s="1" t="str">
        <f ca="1">IF(OR(O39&gt;Parametros!$B$7,P39&gt;Parametros!$B$11),"CRÍTICA",IF(OR(O39&gt;Parametros!$B$6,P39&gt;Parametros!$B$10),"ALTA",IF(OR(O39&gt;Parametros!$B$5,P39&gt;Parametros!$B$9),"MEDIA",IF(OR(O39&gt;Parametros!$B$4,P39&gt;Parametros!$B$8),"RAZONABLE","BAJA"))))</f>
        <v>CRÍTICA</v>
      </c>
      <c r="W39" s="38" t="str">
        <f t="shared" ca="1" si="13"/>
        <v>MEDIANA ROBUSTA CON ALERTA</v>
      </c>
      <c r="X39" s="37">
        <f t="shared" ca="1" si="14"/>
        <v>65000</v>
      </c>
      <c r="Y39" s="39">
        <f t="shared" ca="1" si="15"/>
        <v>0.2119328775637041</v>
      </c>
      <c r="Z39" s="1" t="str">
        <f t="shared" ca="1" si="16"/>
        <v>ROJA - DISPERSIÓN CRÍTICA</v>
      </c>
      <c r="AA39" s="1" t="str">
        <f>IF(R39&gt;Parametros!$B$12,"ALTO: "&amp;U39,"")</f>
        <v/>
      </c>
      <c r="AB39" s="1" t="str">
        <f>IF(S39&gt;Parametros!$B$13,"BAJO: "&amp;T39,"")</f>
        <v>BAJO: Zona Médica MR S.A.S.</v>
      </c>
      <c r="AC39" s="1" t="str">
        <f>IF(H39&lt;Parametros!$B$14,"FUENTES INSUFICIENTES",IF(COUNTBLANK(E39:G39)&gt;0,"COTIZACIÓN FALTANTE","OK"))</f>
        <v>OK</v>
      </c>
      <c r="AD39" s="35" t="str">
        <f t="shared" ca="1" si="17"/>
        <v>Se aplicó mediana robusta por dispersión crítica; los extremos permanecen identificados en las alertas.</v>
      </c>
      <c r="AE39" s="35" t="str">
        <f t="shared" si="18"/>
        <v>BAJO: Zona Médica MR S.A.S.</v>
      </c>
    </row>
    <row r="40" spans="1:31" ht="48" customHeight="1" x14ac:dyDescent="0.25">
      <c r="A40" s="1">
        <f>Matriz_Mercado!A40</f>
        <v>37</v>
      </c>
      <c r="B40" s="35" t="str">
        <f>Matriz_Mercado!B40</f>
        <v>Aptitud específica</v>
      </c>
      <c r="C40" s="35" t="str">
        <f>Matriz_Mercado!C40</f>
        <v>Anexo / concepto complementario para conducción</v>
      </c>
      <c r="D40" s="36">
        <f>Matriz_Mercado!F40</f>
        <v>1</v>
      </c>
      <c r="E40" s="37">
        <f>Matriz_Mercado!G40</f>
        <v>15900</v>
      </c>
      <c r="F40" s="37">
        <f>Matriz_Mercado!H40</f>
        <v>80000</v>
      </c>
      <c r="G40" s="37">
        <f>Matriz_Mercado!I40</f>
        <v>87500</v>
      </c>
      <c r="H40" s="38">
        <f t="shared" si="0"/>
        <v>3</v>
      </c>
      <c r="I40" s="37">
        <f t="shared" si="1"/>
        <v>15900</v>
      </c>
      <c r="J40" s="37">
        <f t="shared" si="2"/>
        <v>87500</v>
      </c>
      <c r="K40" s="37">
        <f t="shared" si="3"/>
        <v>61133.333333333336</v>
      </c>
      <c r="L40" s="37">
        <f t="shared" si="4"/>
        <v>80000</v>
      </c>
      <c r="M40" s="37">
        <f t="shared" si="5"/>
        <v>48102.212745948404</v>
      </c>
      <c r="N40" s="37" t="e">
        <f ca="1">IF(H40&gt;=2,_xludf.STDEV.S(E40:G40),0)</f>
        <v>#NAME?</v>
      </c>
      <c r="O40" s="39">
        <f t="shared" ca="1" si="6"/>
        <v>0</v>
      </c>
      <c r="P40" s="40">
        <f t="shared" si="7"/>
        <v>5.5031446540880502</v>
      </c>
      <c r="Q40" s="39">
        <f t="shared" si="8"/>
        <v>4.5031446540880502</v>
      </c>
      <c r="R40" s="39">
        <f t="shared" si="9"/>
        <v>9.375E-2</v>
      </c>
      <c r="S40" s="39">
        <f t="shared" si="10"/>
        <v>0.80125000000000002</v>
      </c>
      <c r="T40" s="41" t="str">
        <f t="shared" si="11"/>
        <v>Zona Médica MR S.A.S.</v>
      </c>
      <c r="U40" s="1" t="str">
        <f t="shared" si="12"/>
        <v>Evalúa Salud IPS S.A.S.</v>
      </c>
      <c r="V40" s="1" t="str">
        <f ca="1">IF(OR(O40&gt;Parametros!$B$7,P40&gt;Parametros!$B$11),"CRÍTICA",IF(OR(O40&gt;Parametros!$B$6,P40&gt;Parametros!$B$10),"ALTA",IF(OR(O40&gt;Parametros!$B$5,P40&gt;Parametros!$B$9),"MEDIA",IF(OR(O40&gt;Parametros!$B$4,P40&gt;Parametros!$B$8),"RAZONABLE","BAJA"))))</f>
        <v>CRÍTICA</v>
      </c>
      <c r="W40" s="38" t="str">
        <f t="shared" ca="1" si="13"/>
        <v>MEDIANA ROBUSTA CON ALERTA</v>
      </c>
      <c r="X40" s="37">
        <f t="shared" ca="1" si="14"/>
        <v>80000</v>
      </c>
      <c r="Y40" s="39">
        <f t="shared" ca="1" si="15"/>
        <v>0.30861504907306431</v>
      </c>
      <c r="Z40" s="1" t="str">
        <f t="shared" ca="1" si="16"/>
        <v>ROJA - DISPERSIÓN CRÍTICA</v>
      </c>
      <c r="AA40" s="1" t="str">
        <f>IF(R40&gt;Parametros!$B$12,"ALTO: "&amp;U40,"")</f>
        <v/>
      </c>
      <c r="AB40" s="1" t="str">
        <f>IF(S40&gt;Parametros!$B$13,"BAJO: "&amp;T40,"")</f>
        <v>BAJO: Zona Médica MR S.A.S.</v>
      </c>
      <c r="AC40" s="1" t="str">
        <f>IF(H40&lt;Parametros!$B$14,"FUENTES INSUFICIENTES",IF(COUNTBLANK(E40:G40)&gt;0,"COTIZACIÓN FALTANTE","OK"))</f>
        <v>OK</v>
      </c>
      <c r="AD40" s="35" t="str">
        <f t="shared" ca="1" si="17"/>
        <v>Se aplicó mediana robusta por dispersión crítica; los extremos permanecen identificados en las alertas.</v>
      </c>
      <c r="AE40" s="35" t="str">
        <f t="shared" si="18"/>
        <v>BAJO: Zona Médica MR S.A.S.</v>
      </c>
    </row>
    <row r="41" spans="1:31" ht="48" customHeight="1" x14ac:dyDescent="0.25">
      <c r="A41" s="1">
        <f>Matriz_Mercado!A41</f>
        <v>38</v>
      </c>
      <c r="B41" s="35" t="str">
        <f>Matriz_Mercado!B41</f>
        <v>Aptitud específica</v>
      </c>
      <c r="C41" s="35" t="str">
        <f>Matriz_Mercado!C41</f>
        <v>Prueba psicosensométrica para conducción</v>
      </c>
      <c r="D41" s="36">
        <f>Matriz_Mercado!F41</f>
        <v>1</v>
      </c>
      <c r="E41" s="37">
        <f>Matriz_Mercado!G41</f>
        <v>95000</v>
      </c>
      <c r="F41" s="37">
        <f>Matriz_Mercado!H41</f>
        <v>150000</v>
      </c>
      <c r="G41" s="37">
        <f>Matriz_Mercado!I41</f>
        <v>65000</v>
      </c>
      <c r="H41" s="38">
        <f t="shared" si="0"/>
        <v>3</v>
      </c>
      <c r="I41" s="37">
        <f t="shared" si="1"/>
        <v>65000</v>
      </c>
      <c r="J41" s="37">
        <f t="shared" si="2"/>
        <v>150000</v>
      </c>
      <c r="K41" s="37">
        <f t="shared" si="3"/>
        <v>103333.33333333333</v>
      </c>
      <c r="L41" s="37">
        <f t="shared" si="4"/>
        <v>95000</v>
      </c>
      <c r="M41" s="37">
        <f t="shared" si="5"/>
        <v>97478.627794142143</v>
      </c>
      <c r="N41" s="37" t="e">
        <f ca="1">IF(H41&gt;=2,_xludf.STDEV.S(E41:G41),0)</f>
        <v>#NAME?</v>
      </c>
      <c r="O41" s="39">
        <f t="shared" ca="1" si="6"/>
        <v>0</v>
      </c>
      <c r="P41" s="40">
        <f t="shared" si="7"/>
        <v>2.3076923076923075</v>
      </c>
      <c r="Q41" s="39">
        <f t="shared" si="8"/>
        <v>1.3076923076923077</v>
      </c>
      <c r="R41" s="39">
        <f t="shared" si="9"/>
        <v>0.57894736842105265</v>
      </c>
      <c r="S41" s="39">
        <f t="shared" si="10"/>
        <v>0.31578947368421051</v>
      </c>
      <c r="T41" s="41" t="str">
        <f t="shared" si="11"/>
        <v>Evalúa Salud IPS S.A.S.</v>
      </c>
      <c r="U41" s="1" t="str">
        <f t="shared" si="12"/>
        <v>Cendiatra S.A.S.</v>
      </c>
      <c r="V41" s="1" t="str">
        <f ca="1">IF(OR(O41&gt;Parametros!$B$7,P41&gt;Parametros!$B$11),"CRÍTICA",IF(OR(O41&gt;Parametros!$B$6,P41&gt;Parametros!$B$10),"ALTA",IF(OR(O41&gt;Parametros!$B$5,P41&gt;Parametros!$B$9),"MEDIA",IF(OR(O41&gt;Parametros!$B$4,P41&gt;Parametros!$B$8),"RAZONABLE","BAJA"))))</f>
        <v>ALTA</v>
      </c>
      <c r="W41" s="38" t="str">
        <f t="shared" ca="1" si="13"/>
        <v>MEDIANA ROBUSTA</v>
      </c>
      <c r="X41" s="37">
        <f t="shared" ca="1" si="14"/>
        <v>95000</v>
      </c>
      <c r="Y41" s="39">
        <f t="shared" ca="1" si="15"/>
        <v>-8.0645161290322537E-2</v>
      </c>
      <c r="Z41" s="1" t="str">
        <f t="shared" ca="1" si="16"/>
        <v>NARANJA - DISPERSIÓN ALTA</v>
      </c>
      <c r="AA41" s="1" t="str">
        <f>IF(R41&gt;Parametros!$B$12,"ALTO: "&amp;U41,"")</f>
        <v>ALTO: Cendiatra S.A.S.</v>
      </c>
      <c r="AB41" s="1" t="str">
        <f>IF(S41&gt;Parametros!$B$13,"BAJO: "&amp;T41,"")</f>
        <v>BAJO: Evalúa Salud IPS S.A.S.</v>
      </c>
      <c r="AC41" s="1" t="str">
        <f>IF(H41&lt;Parametros!$B$14,"FUENTES INSUFICIENTES",IF(COUNTBLANK(E41:G41)&gt;0,"COTIZACIÓN FALTANTE","OK"))</f>
        <v>OK</v>
      </c>
      <c r="AD41" s="35" t="str">
        <f t="shared" ca="1" si="17"/>
        <v>Se aplicó mediana robusta por brecha material entre las cotizaciones.</v>
      </c>
      <c r="AE41" s="35" t="str">
        <f t="shared" si="18"/>
        <v>ALTO: Cendiatra S.A.S. | BAJO: Evalúa Salud IPS S.A.S.</v>
      </c>
    </row>
    <row r="42" spans="1:31" ht="15" customHeight="1" x14ac:dyDescent="0.25">
      <c r="A42" s="62" t="s">
        <v>233</v>
      </c>
      <c r="B42" s="62"/>
      <c r="C42" s="62"/>
      <c r="D42" s="62"/>
      <c r="E42" s="37">
        <f>SUM(E4:E41)</f>
        <v>2496600</v>
      </c>
      <c r="F42" s="37">
        <f>SUM(F4:F41)</f>
        <v>2750000</v>
      </c>
      <c r="G42" s="37">
        <f>SUM(G4:G41)</f>
        <v>2021500</v>
      </c>
      <c r="H42" s="1"/>
      <c r="I42" s="37"/>
      <c r="J42" s="37"/>
      <c r="K42" s="37">
        <f>AVERAGE(E42:G42)</f>
        <v>2422700</v>
      </c>
      <c r="L42" s="37">
        <f>MEDIAN(E42:G42)</f>
        <v>2496600</v>
      </c>
      <c r="M42" s="37"/>
      <c r="N42" s="37"/>
      <c r="O42" s="39"/>
      <c r="P42" s="40"/>
      <c r="Q42" s="39"/>
      <c r="R42" s="39"/>
      <c r="S42" s="39"/>
      <c r="T42" s="1"/>
      <c r="U42" s="1"/>
      <c r="V42" s="1" t="s">
        <v>176</v>
      </c>
      <c r="W42" s="1" t="s">
        <v>177</v>
      </c>
      <c r="X42" s="37">
        <f ca="1">SUM(X4:X41)</f>
        <v>2259333</v>
      </c>
      <c r="Y42" s="39">
        <f t="shared" ca="1" si="15"/>
        <v>-6.7431790977009118E-2</v>
      </c>
      <c r="Z42" s="1" t="s">
        <v>178</v>
      </c>
      <c r="AA42" s="1"/>
      <c r="AB42" s="1"/>
      <c r="AC42" s="1"/>
      <c r="AD42" s="35"/>
      <c r="AE42" s="35"/>
    </row>
  </sheetData>
  <autoFilter ref="A3:AE41" xr:uid="{00000000-0009-0000-0000-000004000000}"/>
  <mergeCells count="2">
    <mergeCell ref="A1:AE1"/>
    <mergeCell ref="A42:D42"/>
  </mergeCells>
  <conditionalFormatting sqref="U4:U41">
    <cfRule type="expression" dxfId="20" priority="2">
      <formula>$U4="CRÍTICA"</formula>
    </cfRule>
    <cfRule type="expression" dxfId="19" priority="3">
      <formula>$U4="ALTA"</formula>
    </cfRule>
    <cfRule type="expression" dxfId="18" priority="4">
      <formula>$U4="MEDIA"</formula>
    </cfRule>
    <cfRule type="expression" dxfId="17" priority="5">
      <formula>OR($U4="BAJA",$U4="RAZONABLE")</formula>
    </cfRule>
  </conditionalFormatting>
  <conditionalFormatting sqref="V4:V41">
    <cfRule type="expression" dxfId="16" priority="7">
      <formula>V4="BAJA"</formula>
    </cfRule>
    <cfRule type="expression" dxfId="15" priority="8">
      <formula>V4="RAZONABLE"</formula>
    </cfRule>
    <cfRule type="expression" dxfId="14" priority="9">
      <formula>V4="MEDIA"</formula>
    </cfRule>
    <cfRule type="expression" dxfId="13" priority="10">
      <formula>V4="ALTA"</formula>
    </cfRule>
    <cfRule type="expression" dxfId="12" priority="11">
      <formula>V4="CRÍTICA"</formula>
    </cfRule>
  </conditionalFormatting>
  <conditionalFormatting sqref="Y4:AA41">
    <cfRule type="expression" dxfId="11" priority="6">
      <formula>OR($Y4&lt;&gt;"",$Z4&lt;&gt;"",$AA4&lt;&gt;"OK")</formula>
    </cfRule>
  </conditionalFormatting>
  <conditionalFormatting sqref="AA4:AB41">
    <cfRule type="expression" dxfId="10" priority="13">
      <formula>AA4&lt;&gt;""</formula>
    </cfRule>
  </conditionalFormatting>
  <conditionalFormatting sqref="AC4:AC41">
    <cfRule type="expression" dxfId="9" priority="12">
      <formula>AC4&lt;&gt;"OK"</formula>
    </cfRule>
  </conditionalFormatting>
  <pageMargins left="0.7" right="0.7" top="0.75" bottom="0.75" header="0.511811023622047" footer="0.511811023622047"/>
  <pageSetup paperSize="9" orientation="landscape" horizontalDpi="300" verticalDpi="30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5B9BD5"/>
    <pageSetUpPr fitToPage="1"/>
  </sheetPr>
  <dimension ref="A1:U45"/>
  <sheetViews>
    <sheetView topLeftCell="B1" zoomScale="85" zoomScaleNormal="85" workbookViewId="0">
      <selection activeCell="R4" sqref="R4:R41"/>
    </sheetView>
  </sheetViews>
  <sheetFormatPr baseColWidth="10" defaultColWidth="13" defaultRowHeight="13.5" customHeight="1" x14ac:dyDescent="0.25"/>
  <cols>
    <col min="1" max="1" width="7" style="42" customWidth="1"/>
    <col min="2" max="2" width="22" style="42" customWidth="1"/>
    <col min="3" max="3" width="48" style="42" customWidth="1"/>
    <col min="4" max="5" width="11" style="42" customWidth="1"/>
    <col min="6" max="6" width="11" style="42" hidden="1" customWidth="1"/>
    <col min="7" max="7" width="16" style="42" hidden="1" customWidth="1"/>
    <col min="8" max="8" width="18" style="42" hidden="1" customWidth="1"/>
    <col min="9" max="13" width="0" style="42" hidden="1" customWidth="1"/>
    <col min="14" max="20" width="13" style="42"/>
    <col min="21" max="21" width="28" style="42" customWidth="1"/>
    <col min="22" max="16384" width="13" style="42"/>
  </cols>
  <sheetData>
    <row r="1" spans="1:21" ht="31.5" customHeight="1" x14ac:dyDescent="0.25">
      <c r="A1" s="61" t="s">
        <v>179</v>
      </c>
      <c r="B1" s="61"/>
      <c r="C1" s="61"/>
      <c r="D1" s="61"/>
      <c r="E1" s="61"/>
      <c r="F1" s="61"/>
      <c r="G1" s="61"/>
      <c r="H1" s="61"/>
      <c r="I1" s="61"/>
      <c r="J1" s="61"/>
      <c r="K1" s="61"/>
      <c r="L1" s="61"/>
      <c r="M1" s="61"/>
      <c r="N1" s="61"/>
      <c r="O1" s="61"/>
      <c r="P1" s="61"/>
      <c r="Q1" s="61"/>
      <c r="R1" s="61"/>
      <c r="S1" s="61"/>
      <c r="T1" s="61"/>
      <c r="U1" s="61"/>
    </row>
    <row r="3" spans="1:21" ht="42" customHeight="1" x14ac:dyDescent="0.25">
      <c r="A3" s="43" t="s">
        <v>91</v>
      </c>
      <c r="B3" s="43" t="s">
        <v>92</v>
      </c>
      <c r="C3" s="43" t="s">
        <v>93</v>
      </c>
      <c r="D3" s="43" t="s">
        <v>94</v>
      </c>
      <c r="E3" s="43" t="s">
        <v>96</v>
      </c>
      <c r="F3" s="43" t="s">
        <v>19</v>
      </c>
      <c r="G3" s="43" t="s">
        <v>20</v>
      </c>
      <c r="H3" s="43" t="s">
        <v>15</v>
      </c>
      <c r="I3" s="43" t="s">
        <v>180</v>
      </c>
      <c r="J3" s="43" t="s">
        <v>181</v>
      </c>
      <c r="K3" s="43" t="s">
        <v>182</v>
      </c>
      <c r="L3" s="43" t="s">
        <v>35</v>
      </c>
      <c r="M3" s="43" t="s">
        <v>161</v>
      </c>
      <c r="N3" s="43" t="s">
        <v>162</v>
      </c>
      <c r="O3" s="43" t="s">
        <v>25</v>
      </c>
      <c r="P3" s="43" t="s">
        <v>33</v>
      </c>
      <c r="Q3" s="43" t="s">
        <v>168</v>
      </c>
      <c r="R3" s="43" t="s">
        <v>183</v>
      </c>
      <c r="S3" s="43" t="s">
        <v>184</v>
      </c>
      <c r="T3" s="43" t="s">
        <v>185</v>
      </c>
      <c r="U3" s="43" t="s">
        <v>174</v>
      </c>
    </row>
    <row r="4" spans="1:21" ht="42" customHeight="1" x14ac:dyDescent="0.25">
      <c r="A4" s="1">
        <f>Analisis_Estadistico!A4</f>
        <v>1</v>
      </c>
      <c r="B4" s="35" t="str">
        <f>Analisis_Estadistico!B4</f>
        <v>Evaluación médica ocupacional</v>
      </c>
      <c r="C4" s="35" t="str">
        <f>Analisis_Estadistico!C4</f>
        <v>Evaluación médica ocupacional de pre-ingreso</v>
      </c>
      <c r="D4" s="36" t="str">
        <f>Matriz_Mercado!D4</f>
        <v>Unidad</v>
      </c>
      <c r="E4" s="1">
        <f>Analisis_Estadistico!D4</f>
        <v>1</v>
      </c>
      <c r="F4" s="37">
        <f>Analisis_Estadistico!E4</f>
        <v>68300</v>
      </c>
      <c r="G4" s="37">
        <f>Analisis_Estadistico!F4</f>
        <v>70000</v>
      </c>
      <c r="H4" s="37">
        <f>Analisis_Estadistico!G4</f>
        <v>87500</v>
      </c>
      <c r="I4" s="37">
        <f>Analisis_Estadistico!I4</f>
        <v>68300</v>
      </c>
      <c r="J4" s="37">
        <f>Analisis_Estadistico!J4</f>
        <v>87500</v>
      </c>
      <c r="K4" s="37">
        <f>Analisis_Estadistico!K4</f>
        <v>75266.666666666672</v>
      </c>
      <c r="L4" s="37">
        <f>Analisis_Estadistico!L4</f>
        <v>70000</v>
      </c>
      <c r="M4" s="39">
        <f ca="1">Analisis_Estadistico!O4</f>
        <v>0</v>
      </c>
      <c r="N4" s="40">
        <f>Analisis_Estadistico!P4</f>
        <v>1.2811127379209371</v>
      </c>
      <c r="O4" s="1" t="str">
        <f ca="1">Analisis_Estadistico!V4</f>
        <v>RAZONABLE</v>
      </c>
      <c r="P4" s="1" t="str">
        <f ca="1">Analisis_Estadistico!W4</f>
        <v>PROMEDIO ARITMÉTICO CONTROLADO</v>
      </c>
      <c r="Q4" s="37">
        <f ca="1">Analisis_Estadistico!X4</f>
        <v>75267</v>
      </c>
      <c r="R4" s="37">
        <f t="shared" ref="R4:R41" ca="1" si="0">E4*Q4</f>
        <v>75267</v>
      </c>
      <c r="S4" s="1" t="str">
        <f>Analisis_Estadistico!AC4</f>
        <v>OK</v>
      </c>
      <c r="T4" s="1" t="str">
        <f>IF(AND(Analisis_Estadistico!AA4="",Analisis_Estadistico!AB4=""),"SIN ALERTA",IF(AND(Analisis_Estadistico!AA4&lt;&gt;"",Analisis_Estadistico!AB4&lt;&gt;""),Analisis_Estadistico!AA4&amp;" | "&amp;Analisis_Estadistico!AB4,IF(Analisis_Estadistico!AA4&lt;&gt;"",Analisis_Estadistico!AA4,Analisis_Estadistico!AB4)))</f>
        <v>SIN ALERTA</v>
      </c>
      <c r="U4" s="35" t="str">
        <f ca="1">Analisis_Estadistico!AD4</f>
        <v>Se aplicó promedio aritmético controlado por dispersión acotada.</v>
      </c>
    </row>
    <row r="5" spans="1:21" ht="42" customHeight="1" x14ac:dyDescent="0.25">
      <c r="A5" s="1">
        <f>Analisis_Estadistico!A5</f>
        <v>2</v>
      </c>
      <c r="B5" s="35" t="str">
        <f>Analisis_Estadistico!B5</f>
        <v>Evaluación médica ocupacional</v>
      </c>
      <c r="C5" s="35" t="str">
        <f>Analisis_Estadistico!C5</f>
        <v>Evaluación médica ocupacional periódica programada</v>
      </c>
      <c r="D5" s="36" t="str">
        <f>Matriz_Mercado!D5</f>
        <v>Unidad</v>
      </c>
      <c r="E5" s="1">
        <f>Analisis_Estadistico!D5</f>
        <v>1</v>
      </c>
      <c r="F5" s="37">
        <f>Analisis_Estadistico!E5</f>
        <v>68300</v>
      </c>
      <c r="G5" s="37">
        <f>Analisis_Estadistico!F5</f>
        <v>70000</v>
      </c>
      <c r="H5" s="37">
        <f>Analisis_Estadistico!G5</f>
        <v>87500</v>
      </c>
      <c r="I5" s="37">
        <f>Analisis_Estadistico!I5</f>
        <v>68300</v>
      </c>
      <c r="J5" s="37">
        <f>Analisis_Estadistico!J5</f>
        <v>87500</v>
      </c>
      <c r="K5" s="37">
        <f>Analisis_Estadistico!K5</f>
        <v>75266.666666666672</v>
      </c>
      <c r="L5" s="37">
        <f>Analisis_Estadistico!L5</f>
        <v>70000</v>
      </c>
      <c r="M5" s="39">
        <f ca="1">Analisis_Estadistico!O5</f>
        <v>0</v>
      </c>
      <c r="N5" s="40">
        <f>Analisis_Estadistico!P5</f>
        <v>1.2811127379209371</v>
      </c>
      <c r="O5" s="1" t="str">
        <f ca="1">Analisis_Estadistico!V5</f>
        <v>RAZONABLE</v>
      </c>
      <c r="P5" s="1" t="str">
        <f ca="1">Analisis_Estadistico!W5</f>
        <v>PROMEDIO ARITMÉTICO CONTROLADO</v>
      </c>
      <c r="Q5" s="37">
        <f ca="1">Analisis_Estadistico!X5</f>
        <v>75267</v>
      </c>
      <c r="R5" s="37">
        <f t="shared" ca="1" si="0"/>
        <v>75267</v>
      </c>
      <c r="S5" s="1" t="str">
        <f>Analisis_Estadistico!AC5</f>
        <v>OK</v>
      </c>
      <c r="T5" s="1" t="str">
        <f>IF(AND(Analisis_Estadistico!AA5="",Analisis_Estadistico!AB5=""),"SIN ALERTA",IF(AND(Analisis_Estadistico!AA5&lt;&gt;"",Analisis_Estadistico!AB5&lt;&gt;""),Analisis_Estadistico!AA5&amp;" | "&amp;Analisis_Estadistico!AB5,IF(Analisis_Estadistico!AA5&lt;&gt;"",Analisis_Estadistico!AA5,Analisis_Estadistico!AB5)))</f>
        <v>SIN ALERTA</v>
      </c>
      <c r="U5" s="35" t="str">
        <f ca="1">Analisis_Estadistico!AD5</f>
        <v>Se aplicó promedio aritmético controlado por dispersión acotada.</v>
      </c>
    </row>
    <row r="6" spans="1:21" ht="42" customHeight="1" x14ac:dyDescent="0.25">
      <c r="A6" s="1">
        <f>Analisis_Estadistico!A6</f>
        <v>3</v>
      </c>
      <c r="B6" s="35" t="str">
        <f>Analisis_Estadistico!B6</f>
        <v>Evaluación médica ocupacional</v>
      </c>
      <c r="C6" s="35" t="str">
        <f>Analisis_Estadistico!C6</f>
        <v>Evaluación médica ocupacional periódica por cambio de ocupación</v>
      </c>
      <c r="D6" s="36" t="str">
        <f>Matriz_Mercado!D6</f>
        <v>Unidad</v>
      </c>
      <c r="E6" s="1">
        <f>Analisis_Estadistico!D6</f>
        <v>1</v>
      </c>
      <c r="F6" s="37">
        <f>Analisis_Estadistico!E6</f>
        <v>105000</v>
      </c>
      <c r="G6" s="37">
        <f>Analisis_Estadistico!F6</f>
        <v>120000</v>
      </c>
      <c r="H6" s="37">
        <f>Analisis_Estadistico!G6</f>
        <v>87500</v>
      </c>
      <c r="I6" s="37">
        <f>Analisis_Estadistico!I6</f>
        <v>87500</v>
      </c>
      <c r="J6" s="37">
        <f>Analisis_Estadistico!J6</f>
        <v>120000</v>
      </c>
      <c r="K6" s="37">
        <f>Analisis_Estadistico!K6</f>
        <v>104166.66666666667</v>
      </c>
      <c r="L6" s="37">
        <f>Analisis_Estadistico!L6</f>
        <v>105000</v>
      </c>
      <c r="M6" s="39">
        <f ca="1">Analisis_Estadistico!O6</f>
        <v>0</v>
      </c>
      <c r="N6" s="40">
        <f>Analisis_Estadistico!P6</f>
        <v>1.3714285714285714</v>
      </c>
      <c r="O6" s="1" t="str">
        <f ca="1">Analisis_Estadistico!V6</f>
        <v>RAZONABLE</v>
      </c>
      <c r="P6" s="1" t="str">
        <f ca="1">Analisis_Estadistico!W6</f>
        <v>PROMEDIO ARITMÉTICO CONTROLADO</v>
      </c>
      <c r="Q6" s="37">
        <f ca="1">Analisis_Estadistico!X6</f>
        <v>104167</v>
      </c>
      <c r="R6" s="37">
        <f t="shared" ca="1" si="0"/>
        <v>104167</v>
      </c>
      <c r="S6" s="1" t="str">
        <f>Analisis_Estadistico!AC6</f>
        <v>OK</v>
      </c>
      <c r="T6" s="1" t="str">
        <f>IF(AND(Analisis_Estadistico!AA6="",Analisis_Estadistico!AB6=""),"SIN ALERTA",IF(AND(Analisis_Estadistico!AA6&lt;&gt;"",Analisis_Estadistico!AB6&lt;&gt;""),Analisis_Estadistico!AA6&amp;" | "&amp;Analisis_Estadistico!AB6,IF(Analisis_Estadistico!AA6&lt;&gt;"",Analisis_Estadistico!AA6,Analisis_Estadistico!AB6)))</f>
        <v>SIN ALERTA</v>
      </c>
      <c r="U6" s="35" t="str">
        <f ca="1">Analisis_Estadistico!AD6</f>
        <v>Se aplicó promedio aritmético controlado por dispersión acotada.</v>
      </c>
    </row>
    <row r="7" spans="1:21" ht="42" customHeight="1" x14ac:dyDescent="0.25">
      <c r="A7" s="1">
        <f>Analisis_Estadistico!A7</f>
        <v>4</v>
      </c>
      <c r="B7" s="35" t="str">
        <f>Analisis_Estadistico!B7</f>
        <v>Evaluación médica ocupacional</v>
      </c>
      <c r="C7" s="35" t="str">
        <f>Analisis_Estadistico!C7</f>
        <v>Evaluación médica ocupacional de egreso</v>
      </c>
      <c r="D7" s="36" t="str">
        <f>Matriz_Mercado!D7</f>
        <v>Unidad</v>
      </c>
      <c r="E7" s="1">
        <f>Analisis_Estadistico!D7</f>
        <v>1</v>
      </c>
      <c r="F7" s="37">
        <f>Analisis_Estadistico!E7</f>
        <v>68300</v>
      </c>
      <c r="G7" s="37">
        <f>Analisis_Estadistico!F7</f>
        <v>70000</v>
      </c>
      <c r="H7" s="37">
        <f>Analisis_Estadistico!G7</f>
        <v>87500</v>
      </c>
      <c r="I7" s="37">
        <f>Analisis_Estadistico!I7</f>
        <v>68300</v>
      </c>
      <c r="J7" s="37">
        <f>Analisis_Estadistico!J7</f>
        <v>87500</v>
      </c>
      <c r="K7" s="37">
        <f>Analisis_Estadistico!K7</f>
        <v>75266.666666666672</v>
      </c>
      <c r="L7" s="37">
        <f>Analisis_Estadistico!L7</f>
        <v>70000</v>
      </c>
      <c r="M7" s="39">
        <f ca="1">Analisis_Estadistico!O7</f>
        <v>0</v>
      </c>
      <c r="N7" s="40">
        <f>Analisis_Estadistico!P7</f>
        <v>1.2811127379209371</v>
      </c>
      <c r="O7" s="1" t="str">
        <f ca="1">Analisis_Estadistico!V7</f>
        <v>RAZONABLE</v>
      </c>
      <c r="P7" s="1" t="str">
        <f ca="1">Analisis_Estadistico!W7</f>
        <v>PROMEDIO ARITMÉTICO CONTROLADO</v>
      </c>
      <c r="Q7" s="37">
        <f ca="1">Analisis_Estadistico!X7</f>
        <v>75267</v>
      </c>
      <c r="R7" s="37">
        <f t="shared" ca="1" si="0"/>
        <v>75267</v>
      </c>
      <c r="S7" s="1" t="str">
        <f>Analisis_Estadistico!AC7</f>
        <v>OK</v>
      </c>
      <c r="T7" s="1" t="str">
        <f>IF(AND(Analisis_Estadistico!AA7="",Analisis_Estadistico!AB7=""),"SIN ALERTA",IF(AND(Analisis_Estadistico!AA7&lt;&gt;"",Analisis_Estadistico!AB7&lt;&gt;""),Analisis_Estadistico!AA7&amp;" | "&amp;Analisis_Estadistico!AB7,IF(Analisis_Estadistico!AA7&lt;&gt;"",Analisis_Estadistico!AA7,Analisis_Estadistico!AB7)))</f>
        <v>SIN ALERTA</v>
      </c>
      <c r="U7" s="35" t="str">
        <f ca="1">Analisis_Estadistico!AD7</f>
        <v>Se aplicó promedio aritmético controlado por dispersión acotada.</v>
      </c>
    </row>
    <row r="8" spans="1:21" ht="42" customHeight="1" x14ac:dyDescent="0.25">
      <c r="A8" s="1">
        <f>Analisis_Estadistico!A8</f>
        <v>5</v>
      </c>
      <c r="B8" s="35" t="str">
        <f>Analisis_Estadistico!B8</f>
        <v>Evaluación médica ocupacional</v>
      </c>
      <c r="C8" s="35" t="str">
        <f>Analisis_Estadistico!C8</f>
        <v>Evaluación médica ocupacional post-incapacidad</v>
      </c>
      <c r="D8" s="36" t="str">
        <f>Matriz_Mercado!D8</f>
        <v>Unidad</v>
      </c>
      <c r="E8" s="1">
        <f>Analisis_Estadistico!D8</f>
        <v>1</v>
      </c>
      <c r="F8" s="37">
        <f>Analisis_Estadistico!E8</f>
        <v>105000</v>
      </c>
      <c r="G8" s="37">
        <f>Analisis_Estadistico!F8</f>
        <v>120000</v>
      </c>
      <c r="H8" s="37">
        <f>Analisis_Estadistico!G8</f>
        <v>130000</v>
      </c>
      <c r="I8" s="37">
        <f>Analisis_Estadistico!I8</f>
        <v>105000</v>
      </c>
      <c r="J8" s="37">
        <f>Analisis_Estadistico!J8</f>
        <v>130000</v>
      </c>
      <c r="K8" s="37">
        <f>Analisis_Estadistico!K8</f>
        <v>118333.33333333333</v>
      </c>
      <c r="L8" s="37">
        <f>Analisis_Estadistico!L8</f>
        <v>120000</v>
      </c>
      <c r="M8" s="39">
        <f ca="1">Analisis_Estadistico!O8</f>
        <v>0</v>
      </c>
      <c r="N8" s="40">
        <f>Analisis_Estadistico!P8</f>
        <v>1.2380952380952381</v>
      </c>
      <c r="O8" s="1" t="str">
        <f ca="1">Analisis_Estadistico!V8</f>
        <v>BAJA</v>
      </c>
      <c r="P8" s="1" t="str">
        <f ca="1">Analisis_Estadistico!W8</f>
        <v>PROMEDIO ARITMÉTICO</v>
      </c>
      <c r="Q8" s="37">
        <f ca="1">Analisis_Estadistico!X8</f>
        <v>118333</v>
      </c>
      <c r="R8" s="37">
        <f t="shared" ca="1" si="0"/>
        <v>118333</v>
      </c>
      <c r="S8" s="1" t="str">
        <f>Analisis_Estadistico!AC8</f>
        <v>OK</v>
      </c>
      <c r="T8" s="1" t="str">
        <f>IF(AND(Analisis_Estadistico!AA8="",Analisis_Estadistico!AB8=""),"SIN ALERTA",IF(AND(Analisis_Estadistico!AA8&lt;&gt;"",Analisis_Estadistico!AB8&lt;&gt;""),Analisis_Estadistico!AA8&amp;" | "&amp;Analisis_Estadistico!AB8,IF(Analisis_Estadistico!AA8&lt;&gt;"",Analisis_Estadistico!AA8,Analisis_Estadistico!AB8)))</f>
        <v>SIN ALERTA</v>
      </c>
      <c r="U8" s="35" t="str">
        <f ca="1">Analisis_Estadistico!AD8</f>
        <v>Se aplicó promedio aritmético por homogeneidad de las cotizaciones.</v>
      </c>
    </row>
    <row r="9" spans="1:21" ht="42" customHeight="1" x14ac:dyDescent="0.25">
      <c r="A9" s="1">
        <f>Analisis_Estadistico!A9</f>
        <v>6</v>
      </c>
      <c r="B9" s="35" t="str">
        <f>Analisis_Estadistico!B9</f>
        <v>Evaluación médica ocupacional</v>
      </c>
      <c r="C9" s="35" t="str">
        <f>Analisis_Estadistico!C9</f>
        <v>Evaluación médica ocupacional por retorno laboral</v>
      </c>
      <c r="D9" s="36" t="str">
        <f>Matriz_Mercado!D9</f>
        <v>Unidad</v>
      </c>
      <c r="E9" s="1">
        <f>Analisis_Estadistico!D9</f>
        <v>1</v>
      </c>
      <c r="F9" s="37">
        <f>Analisis_Estadistico!E9</f>
        <v>105000</v>
      </c>
      <c r="G9" s="37">
        <f>Analisis_Estadistico!F9</f>
        <v>120000</v>
      </c>
      <c r="H9" s="37">
        <f>Analisis_Estadistico!G9</f>
        <v>130000</v>
      </c>
      <c r="I9" s="37">
        <f>Analisis_Estadistico!I9</f>
        <v>105000</v>
      </c>
      <c r="J9" s="37">
        <f>Analisis_Estadistico!J9</f>
        <v>130000</v>
      </c>
      <c r="K9" s="37">
        <f>Analisis_Estadistico!K9</f>
        <v>118333.33333333333</v>
      </c>
      <c r="L9" s="37">
        <f>Analisis_Estadistico!L9</f>
        <v>120000</v>
      </c>
      <c r="M9" s="39">
        <f ca="1">Analisis_Estadistico!O9</f>
        <v>0</v>
      </c>
      <c r="N9" s="40">
        <f>Analisis_Estadistico!P9</f>
        <v>1.2380952380952381</v>
      </c>
      <c r="O9" s="1" t="str">
        <f ca="1">Analisis_Estadistico!V9</f>
        <v>BAJA</v>
      </c>
      <c r="P9" s="1" t="str">
        <f ca="1">Analisis_Estadistico!W9</f>
        <v>PROMEDIO ARITMÉTICO</v>
      </c>
      <c r="Q9" s="37">
        <f ca="1">Analisis_Estadistico!X9</f>
        <v>118333</v>
      </c>
      <c r="R9" s="37">
        <f t="shared" ca="1" si="0"/>
        <v>118333</v>
      </c>
      <c r="S9" s="1" t="str">
        <f>Analisis_Estadistico!AC9</f>
        <v>OK</v>
      </c>
      <c r="T9" s="1" t="str">
        <f>IF(AND(Analisis_Estadistico!AA9="",Analisis_Estadistico!AB9=""),"SIN ALERTA",IF(AND(Analisis_Estadistico!AA9&lt;&gt;"",Analisis_Estadistico!AB9&lt;&gt;""),Analisis_Estadistico!AA9&amp;" | "&amp;Analisis_Estadistico!AB9,IF(Analisis_Estadistico!AA9&lt;&gt;"",Analisis_Estadistico!AA9,Analisis_Estadistico!AB9)))</f>
        <v>SIN ALERTA</v>
      </c>
      <c r="U9" s="35" t="str">
        <f ca="1">Analisis_Estadistico!AD9</f>
        <v>Se aplicó promedio aritmético por homogeneidad de las cotizaciones.</v>
      </c>
    </row>
    <row r="10" spans="1:21" ht="42" customHeight="1" x14ac:dyDescent="0.25">
      <c r="A10" s="1">
        <f>Analisis_Estadistico!A10</f>
        <v>7</v>
      </c>
      <c r="B10" s="35" t="str">
        <f>Analisis_Estadistico!B10</f>
        <v>Evaluación médica ocupacional</v>
      </c>
      <c r="C10" s="35" t="str">
        <f>Analisis_Estadistico!C10</f>
        <v>Evaluación médica ocupacional de seguimiento o de control</v>
      </c>
      <c r="D10" s="36" t="str">
        <f>Matriz_Mercado!D10</f>
        <v>Unidad</v>
      </c>
      <c r="E10" s="1">
        <f>Analisis_Estadistico!D10</f>
        <v>1</v>
      </c>
      <c r="F10" s="37">
        <f>Analisis_Estadistico!E10</f>
        <v>105000</v>
      </c>
      <c r="G10" s="37">
        <f>Analisis_Estadistico!F10</f>
        <v>120000</v>
      </c>
      <c r="H10" s="37">
        <f>Analisis_Estadistico!G10</f>
        <v>130000</v>
      </c>
      <c r="I10" s="37">
        <f>Analisis_Estadistico!I10</f>
        <v>105000</v>
      </c>
      <c r="J10" s="37">
        <f>Analisis_Estadistico!J10</f>
        <v>130000</v>
      </c>
      <c r="K10" s="37">
        <f>Analisis_Estadistico!K10</f>
        <v>118333.33333333333</v>
      </c>
      <c r="L10" s="37">
        <f>Analisis_Estadistico!L10</f>
        <v>120000</v>
      </c>
      <c r="M10" s="39">
        <f ca="1">Analisis_Estadistico!O10</f>
        <v>0</v>
      </c>
      <c r="N10" s="40">
        <f>Analisis_Estadistico!P10</f>
        <v>1.2380952380952381</v>
      </c>
      <c r="O10" s="1" t="str">
        <f ca="1">Analisis_Estadistico!V10</f>
        <v>BAJA</v>
      </c>
      <c r="P10" s="1" t="str">
        <f ca="1">Analisis_Estadistico!W10</f>
        <v>PROMEDIO ARITMÉTICO</v>
      </c>
      <c r="Q10" s="37">
        <f ca="1">Analisis_Estadistico!X10</f>
        <v>118333</v>
      </c>
      <c r="R10" s="37">
        <f t="shared" ca="1" si="0"/>
        <v>118333</v>
      </c>
      <c r="S10" s="1" t="str">
        <f>Analisis_Estadistico!AC10</f>
        <v>OK</v>
      </c>
      <c r="T10" s="1" t="str">
        <f>IF(AND(Analisis_Estadistico!AA10="",Analisis_Estadistico!AB10=""),"SIN ALERTA",IF(AND(Analisis_Estadistico!AA10&lt;&gt;"",Analisis_Estadistico!AB10&lt;&gt;""),Analisis_Estadistico!AA10&amp;" | "&amp;Analisis_Estadistico!AB10,IF(Analisis_Estadistico!AA10&lt;&gt;"",Analisis_Estadistico!AA10,Analisis_Estadistico!AB10)))</f>
        <v>SIN ALERTA</v>
      </c>
      <c r="U10" s="35" t="str">
        <f ca="1">Analisis_Estadistico!AD10</f>
        <v>Se aplicó promedio aritmético por homogeneidad de las cotizaciones.</v>
      </c>
    </row>
    <row r="11" spans="1:21" ht="42" customHeight="1" x14ac:dyDescent="0.25">
      <c r="A11" s="1">
        <f>Analisis_Estadistico!A11</f>
        <v>8</v>
      </c>
      <c r="B11" s="35" t="str">
        <f>Analisis_Estadistico!B11</f>
        <v>Valoración complementaria</v>
      </c>
      <c r="C11" s="35" t="str">
        <f>Analisis_Estadistico!C11</f>
        <v>Audiometría ocupacional</v>
      </c>
      <c r="D11" s="36" t="str">
        <f>Matriz_Mercado!D11</f>
        <v>Unidad</v>
      </c>
      <c r="E11" s="1">
        <f>Analisis_Estadistico!D11</f>
        <v>1</v>
      </c>
      <c r="F11" s="37">
        <f>Analisis_Estadistico!E11</f>
        <v>38900</v>
      </c>
      <c r="G11" s="37">
        <f>Analisis_Estadistico!F11</f>
        <v>60000</v>
      </c>
      <c r="H11" s="37">
        <f>Analisis_Estadistico!G11</f>
        <v>32500</v>
      </c>
      <c r="I11" s="37">
        <f>Analisis_Estadistico!I11</f>
        <v>32500</v>
      </c>
      <c r="J11" s="37">
        <f>Analisis_Estadistico!J11</f>
        <v>60000</v>
      </c>
      <c r="K11" s="37">
        <f>Analisis_Estadistico!K11</f>
        <v>43800</v>
      </c>
      <c r="L11" s="37">
        <f>Analisis_Estadistico!L11</f>
        <v>38900</v>
      </c>
      <c r="M11" s="39">
        <f ca="1">Analisis_Estadistico!O11</f>
        <v>0</v>
      </c>
      <c r="N11" s="40">
        <f>Analisis_Estadistico!P11</f>
        <v>1.8461538461538463</v>
      </c>
      <c r="O11" s="1" t="str">
        <f ca="1">Analisis_Estadistico!V11</f>
        <v>MEDIA</v>
      </c>
      <c r="P11" s="1" t="str">
        <f ca="1">Analisis_Estadistico!W11</f>
        <v>MEDIANA TÉCNICA</v>
      </c>
      <c r="Q11" s="37">
        <f ca="1">Analisis_Estadistico!X11</f>
        <v>38900</v>
      </c>
      <c r="R11" s="37">
        <f t="shared" ca="1" si="0"/>
        <v>38900</v>
      </c>
      <c r="S11" s="1" t="str">
        <f>Analisis_Estadistico!AC11</f>
        <v>OK</v>
      </c>
      <c r="T11" s="1" t="str">
        <f>IF(AND(Analisis_Estadistico!AA11="",Analisis_Estadistico!AB11=""),"SIN ALERTA",IF(AND(Analisis_Estadistico!AA11&lt;&gt;"",Analisis_Estadistico!AB11&lt;&gt;""),Analisis_Estadistico!AA11&amp;" | "&amp;Analisis_Estadistico!AB11,IF(Analisis_Estadistico!AA11&lt;&gt;"",Analisis_Estadistico!AA11,Analisis_Estadistico!AB11)))</f>
        <v>ALTO: Cendiatra S.A.S.</v>
      </c>
      <c r="U11" s="35" t="str">
        <f ca="1">Analisis_Estadistico!AD11</f>
        <v>Se aplicó mediana técnica para reducir la incidencia de diferencias relevantes.</v>
      </c>
    </row>
    <row r="12" spans="1:21" ht="42" customHeight="1" x14ac:dyDescent="0.25">
      <c r="A12" s="1">
        <f>Analisis_Estadistico!A12</f>
        <v>9</v>
      </c>
      <c r="B12" s="35" t="str">
        <f>Analisis_Estadistico!B12</f>
        <v>Valoración complementaria</v>
      </c>
      <c r="C12" s="35" t="str">
        <f>Analisis_Estadistico!C12</f>
        <v>Visiometría ocupacional</v>
      </c>
      <c r="D12" s="36" t="str">
        <f>Matriz_Mercado!D12</f>
        <v>Unidad</v>
      </c>
      <c r="E12" s="1">
        <f>Analisis_Estadistico!D12</f>
        <v>1</v>
      </c>
      <c r="F12" s="37">
        <f>Analisis_Estadistico!E12</f>
        <v>35700</v>
      </c>
      <c r="G12" s="37">
        <f>Analisis_Estadistico!F12</f>
        <v>50000</v>
      </c>
      <c r="H12" s="37">
        <f>Analisis_Estadistico!G12</f>
        <v>22500</v>
      </c>
      <c r="I12" s="37">
        <f>Analisis_Estadistico!I12</f>
        <v>22500</v>
      </c>
      <c r="J12" s="37">
        <f>Analisis_Estadistico!J12</f>
        <v>50000</v>
      </c>
      <c r="K12" s="37">
        <f>Analisis_Estadistico!K12</f>
        <v>36066.666666666664</v>
      </c>
      <c r="L12" s="37">
        <f>Analisis_Estadistico!L12</f>
        <v>35700</v>
      </c>
      <c r="M12" s="39">
        <f ca="1">Analisis_Estadistico!O12</f>
        <v>0</v>
      </c>
      <c r="N12" s="40">
        <f>Analisis_Estadistico!P12</f>
        <v>2.2222222222222223</v>
      </c>
      <c r="O12" s="1" t="str">
        <f ca="1">Analisis_Estadistico!V12</f>
        <v>ALTA</v>
      </c>
      <c r="P12" s="1" t="str">
        <f ca="1">Analisis_Estadistico!W12</f>
        <v>MEDIANA ROBUSTA</v>
      </c>
      <c r="Q12" s="37">
        <f ca="1">Analisis_Estadistico!X12</f>
        <v>35700</v>
      </c>
      <c r="R12" s="37">
        <f t="shared" ca="1" si="0"/>
        <v>35700</v>
      </c>
      <c r="S12" s="1" t="str">
        <f>Analisis_Estadistico!AC12</f>
        <v>OK</v>
      </c>
      <c r="T12" s="1" t="str">
        <f>IF(AND(Analisis_Estadistico!AA12="",Analisis_Estadistico!AB12=""),"SIN ALERTA",IF(AND(Analisis_Estadistico!AA12&lt;&gt;"",Analisis_Estadistico!AB12&lt;&gt;""),Analisis_Estadistico!AA12&amp;" | "&amp;Analisis_Estadistico!AB12,IF(Analisis_Estadistico!AA12&lt;&gt;"",Analisis_Estadistico!AA12,Analisis_Estadistico!AB12)))</f>
        <v>BAJO: Evalúa Salud IPS S.A.S.</v>
      </c>
      <c r="U12" s="35" t="str">
        <f ca="1">Analisis_Estadistico!AD12</f>
        <v>Se aplicó mediana robusta por brecha material entre las cotizaciones.</v>
      </c>
    </row>
    <row r="13" spans="1:21" ht="42" customHeight="1" x14ac:dyDescent="0.25">
      <c r="A13" s="1">
        <f>Analisis_Estadistico!A13</f>
        <v>10</v>
      </c>
      <c r="B13" s="35" t="str">
        <f>Analisis_Estadistico!B13</f>
        <v>Valoración complementaria</v>
      </c>
      <c r="C13" s="35" t="str">
        <f>Analisis_Estadistico!C13</f>
        <v>Optometría ocupacional / valoración optométrica</v>
      </c>
      <c r="D13" s="36" t="str">
        <f>Matriz_Mercado!D13</f>
        <v>Unidad</v>
      </c>
      <c r="E13" s="1">
        <f>Analisis_Estadistico!D13</f>
        <v>1</v>
      </c>
      <c r="F13" s="37">
        <f>Analisis_Estadistico!E13</f>
        <v>45400</v>
      </c>
      <c r="G13" s="37">
        <f>Analisis_Estadistico!F13</f>
        <v>60000</v>
      </c>
      <c r="H13" s="37">
        <f>Analisis_Estadistico!G13</f>
        <v>34500</v>
      </c>
      <c r="I13" s="37">
        <f>Analisis_Estadistico!I13</f>
        <v>34500</v>
      </c>
      <c r="J13" s="37">
        <f>Analisis_Estadistico!J13</f>
        <v>60000</v>
      </c>
      <c r="K13" s="37">
        <f>Analisis_Estadistico!K13</f>
        <v>46633.333333333336</v>
      </c>
      <c r="L13" s="37">
        <f>Analisis_Estadistico!L13</f>
        <v>45400</v>
      </c>
      <c r="M13" s="39">
        <f ca="1">Analisis_Estadistico!O13</f>
        <v>0</v>
      </c>
      <c r="N13" s="40">
        <f>Analisis_Estadistico!P13</f>
        <v>1.7391304347826086</v>
      </c>
      <c r="O13" s="1" t="str">
        <f ca="1">Analisis_Estadistico!V13</f>
        <v>MEDIA</v>
      </c>
      <c r="P13" s="1" t="str">
        <f ca="1">Analisis_Estadistico!W13</f>
        <v>MEDIANA TÉCNICA</v>
      </c>
      <c r="Q13" s="37">
        <f ca="1">Analisis_Estadistico!X13</f>
        <v>45400</v>
      </c>
      <c r="R13" s="37">
        <f t="shared" ca="1" si="0"/>
        <v>45400</v>
      </c>
      <c r="S13" s="1" t="str">
        <f>Analisis_Estadistico!AC13</f>
        <v>OK</v>
      </c>
      <c r="T13" s="1" t="str">
        <f>IF(AND(Analisis_Estadistico!AA13="",Analisis_Estadistico!AB13=""),"SIN ALERTA",IF(AND(Analisis_Estadistico!AA13&lt;&gt;"",Analisis_Estadistico!AB13&lt;&gt;""),Analisis_Estadistico!AA13&amp;" | "&amp;Analisis_Estadistico!AB13,IF(Analisis_Estadistico!AA13&lt;&gt;"",Analisis_Estadistico!AA13,Analisis_Estadistico!AB13)))</f>
        <v>SIN ALERTA</v>
      </c>
      <c r="U13" s="35" t="str">
        <f ca="1">Analisis_Estadistico!AD13</f>
        <v>Se aplicó mediana técnica para reducir la incidencia de diferencias relevantes.</v>
      </c>
    </row>
    <row r="14" spans="1:21" ht="42" customHeight="1" x14ac:dyDescent="0.25">
      <c r="A14" s="1">
        <f>Analisis_Estadistico!A14</f>
        <v>11</v>
      </c>
      <c r="B14" s="35" t="str">
        <f>Analisis_Estadistico!B14</f>
        <v>Prueba diagnóstica</v>
      </c>
      <c r="C14" s="35" t="str">
        <f>Analisis_Estadistico!C14</f>
        <v>Electrocardiograma (EKG)</v>
      </c>
      <c r="D14" s="36" t="str">
        <f>Matriz_Mercado!D14</f>
        <v>Unidad</v>
      </c>
      <c r="E14" s="1">
        <f>Analisis_Estadistico!D14</f>
        <v>1</v>
      </c>
      <c r="F14" s="37">
        <f>Analisis_Estadistico!E14</f>
        <v>80000</v>
      </c>
      <c r="G14" s="37">
        <f>Analisis_Estadistico!F14</f>
        <v>90000</v>
      </c>
      <c r="H14" s="37">
        <f>Analisis_Estadistico!G14</f>
        <v>65000</v>
      </c>
      <c r="I14" s="37">
        <f>Analisis_Estadistico!I14</f>
        <v>65000</v>
      </c>
      <c r="J14" s="37">
        <f>Analisis_Estadistico!J14</f>
        <v>90000</v>
      </c>
      <c r="K14" s="37">
        <f>Analisis_Estadistico!K14</f>
        <v>78333.333333333328</v>
      </c>
      <c r="L14" s="37">
        <f>Analisis_Estadistico!L14</f>
        <v>80000</v>
      </c>
      <c r="M14" s="39">
        <f ca="1">Analisis_Estadistico!O14</f>
        <v>0</v>
      </c>
      <c r="N14" s="40">
        <f>Analisis_Estadistico!P14</f>
        <v>1.3846153846153846</v>
      </c>
      <c r="O14" s="1" t="str">
        <f ca="1">Analisis_Estadistico!V14</f>
        <v>RAZONABLE</v>
      </c>
      <c r="P14" s="1" t="str">
        <f ca="1">Analisis_Estadistico!W14</f>
        <v>PROMEDIO ARITMÉTICO CONTROLADO</v>
      </c>
      <c r="Q14" s="37">
        <f ca="1">Analisis_Estadistico!X14</f>
        <v>78333</v>
      </c>
      <c r="R14" s="37">
        <f t="shared" ca="1" si="0"/>
        <v>78333</v>
      </c>
      <c r="S14" s="1" t="str">
        <f>Analisis_Estadistico!AC14</f>
        <v>OK</v>
      </c>
      <c r="T14" s="1" t="str">
        <f>IF(AND(Analisis_Estadistico!AA14="",Analisis_Estadistico!AB14=""),"SIN ALERTA",IF(AND(Analisis_Estadistico!AA14&lt;&gt;"",Analisis_Estadistico!AB14&lt;&gt;""),Analisis_Estadistico!AA14&amp;" | "&amp;Analisis_Estadistico!AB14,IF(Analisis_Estadistico!AA14&lt;&gt;"",Analisis_Estadistico!AA14,Analisis_Estadistico!AB14)))</f>
        <v>SIN ALERTA</v>
      </c>
      <c r="U14" s="35" t="str">
        <f ca="1">Analisis_Estadistico!AD14</f>
        <v>Se aplicó promedio aritmético controlado por dispersión acotada.</v>
      </c>
    </row>
    <row r="15" spans="1:21" ht="42" customHeight="1" x14ac:dyDescent="0.25">
      <c r="A15" s="1">
        <f>Analisis_Estadistico!A15</f>
        <v>12</v>
      </c>
      <c r="B15" s="35" t="str">
        <f>Analisis_Estadistico!B15</f>
        <v>Prueba diagnóstica</v>
      </c>
      <c r="C15" s="35" t="str">
        <f>Analisis_Estadistico!C15</f>
        <v>Espirometría ocupacional</v>
      </c>
      <c r="D15" s="36" t="str">
        <f>Matriz_Mercado!D15</f>
        <v>Unidad</v>
      </c>
      <c r="E15" s="1">
        <f>Analisis_Estadistico!D15</f>
        <v>1</v>
      </c>
      <c r="F15" s="37">
        <f>Analisis_Estadistico!E15</f>
        <v>48800</v>
      </c>
      <c r="G15" s="37">
        <f>Analisis_Estadistico!F15</f>
        <v>50000</v>
      </c>
      <c r="H15" s="37">
        <f>Analisis_Estadistico!G15</f>
        <v>32500</v>
      </c>
      <c r="I15" s="37">
        <f>Analisis_Estadistico!I15</f>
        <v>32500</v>
      </c>
      <c r="J15" s="37">
        <f>Analisis_Estadistico!J15</f>
        <v>50000</v>
      </c>
      <c r="K15" s="37">
        <f>Analisis_Estadistico!K15</f>
        <v>43766.666666666664</v>
      </c>
      <c r="L15" s="37">
        <f>Analisis_Estadistico!L15</f>
        <v>48800</v>
      </c>
      <c r="M15" s="39">
        <f ca="1">Analisis_Estadistico!O15</f>
        <v>0</v>
      </c>
      <c r="N15" s="40">
        <f>Analisis_Estadistico!P15</f>
        <v>1.5384615384615385</v>
      </c>
      <c r="O15" s="1" t="str">
        <f ca="1">Analisis_Estadistico!V15</f>
        <v>MEDIA</v>
      </c>
      <c r="P15" s="1" t="str">
        <f ca="1">Analisis_Estadistico!W15</f>
        <v>MEDIANA TÉCNICA</v>
      </c>
      <c r="Q15" s="37">
        <f ca="1">Analisis_Estadistico!X15</f>
        <v>48800</v>
      </c>
      <c r="R15" s="37">
        <f t="shared" ca="1" si="0"/>
        <v>48800</v>
      </c>
      <c r="S15" s="1" t="str">
        <f>Analisis_Estadistico!AC15</f>
        <v>OK</v>
      </c>
      <c r="T15" s="1" t="str">
        <f>IF(AND(Analisis_Estadistico!AA15="",Analisis_Estadistico!AB15=""),"SIN ALERTA",IF(AND(Analisis_Estadistico!AA15&lt;&gt;"",Analisis_Estadistico!AB15&lt;&gt;""),Analisis_Estadistico!AA15&amp;" | "&amp;Analisis_Estadistico!AB15,IF(Analisis_Estadistico!AA15&lt;&gt;"",Analisis_Estadistico!AA15,Analisis_Estadistico!AB15)))</f>
        <v>BAJO: Evalúa Salud IPS S.A.S.</v>
      </c>
      <c r="U15" s="35" t="str">
        <f ca="1">Analisis_Estadistico!AD15</f>
        <v>Se aplicó mediana técnica para reducir la incidencia de diferencias relevantes.</v>
      </c>
    </row>
    <row r="16" spans="1:21" ht="42" customHeight="1" x14ac:dyDescent="0.25">
      <c r="A16" s="1">
        <f>Analisis_Estadistico!A16</f>
        <v>13</v>
      </c>
      <c r="B16" s="35" t="str">
        <f>Analisis_Estadistico!B16</f>
        <v>Laboratorio clínico</v>
      </c>
      <c r="C16" s="35" t="str">
        <f>Analisis_Estadistico!C16</f>
        <v>Cuadro hemático</v>
      </c>
      <c r="D16" s="36" t="str">
        <f>Matriz_Mercado!D16</f>
        <v>Unidad</v>
      </c>
      <c r="E16" s="1">
        <f>Analisis_Estadistico!D16</f>
        <v>1</v>
      </c>
      <c r="F16" s="37">
        <f>Analisis_Estadistico!E16</f>
        <v>31000</v>
      </c>
      <c r="G16" s="37">
        <f>Analisis_Estadistico!F16</f>
        <v>50000</v>
      </c>
      <c r="H16" s="37">
        <f>Analisis_Estadistico!G16</f>
        <v>32500</v>
      </c>
      <c r="I16" s="37">
        <f>Analisis_Estadistico!I16</f>
        <v>31000</v>
      </c>
      <c r="J16" s="37">
        <f>Analisis_Estadistico!J16</f>
        <v>50000</v>
      </c>
      <c r="K16" s="37">
        <f>Analisis_Estadistico!K16</f>
        <v>37833.333333333336</v>
      </c>
      <c r="L16" s="37">
        <f>Analisis_Estadistico!L16</f>
        <v>32500</v>
      </c>
      <c r="M16" s="39">
        <f ca="1">Analisis_Estadistico!O16</f>
        <v>0</v>
      </c>
      <c r="N16" s="40">
        <f>Analisis_Estadistico!P16</f>
        <v>1.6129032258064515</v>
      </c>
      <c r="O16" s="1" t="str">
        <f ca="1">Analisis_Estadistico!V16</f>
        <v>MEDIA</v>
      </c>
      <c r="P16" s="1" t="str">
        <f ca="1">Analisis_Estadistico!W16</f>
        <v>MEDIANA TÉCNICA</v>
      </c>
      <c r="Q16" s="37">
        <f ca="1">Analisis_Estadistico!X16</f>
        <v>32500</v>
      </c>
      <c r="R16" s="37">
        <f t="shared" ca="1" si="0"/>
        <v>32500</v>
      </c>
      <c r="S16" s="1" t="str">
        <f>Analisis_Estadistico!AC16</f>
        <v>OK</v>
      </c>
      <c r="T16" s="1" t="str">
        <f>IF(AND(Analisis_Estadistico!AA16="",Analisis_Estadistico!AB16=""),"SIN ALERTA",IF(AND(Analisis_Estadistico!AA16&lt;&gt;"",Analisis_Estadistico!AB16&lt;&gt;""),Analisis_Estadistico!AA16&amp;" | "&amp;Analisis_Estadistico!AB16,IF(Analisis_Estadistico!AA16&lt;&gt;"",Analisis_Estadistico!AA16,Analisis_Estadistico!AB16)))</f>
        <v>ALTO: Cendiatra S.A.S.</v>
      </c>
      <c r="U16" s="35" t="str">
        <f ca="1">Analisis_Estadistico!AD16</f>
        <v>Se aplicó mediana técnica para reducir la incidencia de diferencias relevantes.</v>
      </c>
    </row>
    <row r="17" spans="1:21" ht="42" customHeight="1" x14ac:dyDescent="0.25">
      <c r="A17" s="1">
        <f>Analisis_Estadistico!A17</f>
        <v>14</v>
      </c>
      <c r="B17" s="35" t="str">
        <f>Analisis_Estadistico!B17</f>
        <v>Laboratorio clínico</v>
      </c>
      <c r="C17" s="35" t="str">
        <f>Analisis_Estadistico!C17</f>
        <v>Glicemia</v>
      </c>
      <c r="D17" s="36" t="str">
        <f>Matriz_Mercado!D17</f>
        <v>Unidad</v>
      </c>
      <c r="E17" s="1">
        <f>Analisis_Estadistico!D17</f>
        <v>1</v>
      </c>
      <c r="F17" s="37">
        <f>Analisis_Estadistico!E17</f>
        <v>23400</v>
      </c>
      <c r="G17" s="37">
        <f>Analisis_Estadistico!F17</f>
        <v>50000</v>
      </c>
      <c r="H17" s="37">
        <f>Analisis_Estadistico!G17</f>
        <v>22500</v>
      </c>
      <c r="I17" s="37">
        <f>Analisis_Estadistico!I17</f>
        <v>22500</v>
      </c>
      <c r="J17" s="37">
        <f>Analisis_Estadistico!J17</f>
        <v>50000</v>
      </c>
      <c r="K17" s="37">
        <f>Analisis_Estadistico!K17</f>
        <v>31966.666666666668</v>
      </c>
      <c r="L17" s="37">
        <f>Analisis_Estadistico!L17</f>
        <v>23400</v>
      </c>
      <c r="M17" s="39">
        <f ca="1">Analisis_Estadistico!O17</f>
        <v>0</v>
      </c>
      <c r="N17" s="40">
        <f>Analisis_Estadistico!P17</f>
        <v>2.2222222222222223</v>
      </c>
      <c r="O17" s="1" t="str">
        <f ca="1">Analisis_Estadistico!V17</f>
        <v>ALTA</v>
      </c>
      <c r="P17" s="1" t="str">
        <f ca="1">Analisis_Estadistico!W17</f>
        <v>MEDIANA ROBUSTA</v>
      </c>
      <c r="Q17" s="37">
        <f ca="1">Analisis_Estadistico!X17</f>
        <v>23400</v>
      </c>
      <c r="R17" s="37">
        <f t="shared" ca="1" si="0"/>
        <v>23400</v>
      </c>
      <c r="S17" s="1" t="str">
        <f>Analisis_Estadistico!AC17</f>
        <v>OK</v>
      </c>
      <c r="T17" s="1" t="str">
        <f>IF(AND(Analisis_Estadistico!AA17="",Analisis_Estadistico!AB17=""),"SIN ALERTA",IF(AND(Analisis_Estadistico!AA17&lt;&gt;"",Analisis_Estadistico!AB17&lt;&gt;""),Analisis_Estadistico!AA17&amp;" | "&amp;Analisis_Estadistico!AB17,IF(Analisis_Estadistico!AA17&lt;&gt;"",Analisis_Estadistico!AA17,Analisis_Estadistico!AB17)))</f>
        <v>ALTO: Cendiatra S.A.S.</v>
      </c>
      <c r="U17" s="35" t="str">
        <f ca="1">Analisis_Estadistico!AD17</f>
        <v>Se aplicó mediana robusta por brecha material entre las cotizaciones.</v>
      </c>
    </row>
    <row r="18" spans="1:21" ht="42" customHeight="1" x14ac:dyDescent="0.25">
      <c r="A18" s="1">
        <f>Analisis_Estadistico!A18</f>
        <v>15</v>
      </c>
      <c r="B18" s="35" t="str">
        <f>Analisis_Estadistico!B18</f>
        <v>Laboratorio clínico</v>
      </c>
      <c r="C18" s="35" t="str">
        <f>Analisis_Estadistico!C18</f>
        <v>Colesterol total</v>
      </c>
      <c r="D18" s="36" t="str">
        <f>Matriz_Mercado!D18</f>
        <v>Unidad</v>
      </c>
      <c r="E18" s="1">
        <f>Analisis_Estadistico!D18</f>
        <v>1</v>
      </c>
      <c r="F18" s="37">
        <f>Analisis_Estadistico!E18</f>
        <v>18100</v>
      </c>
      <c r="G18" s="37">
        <f>Analisis_Estadistico!F18</f>
        <v>50000</v>
      </c>
      <c r="H18" s="37">
        <f>Analisis_Estadistico!G18</f>
        <v>16000</v>
      </c>
      <c r="I18" s="37">
        <f>Analisis_Estadistico!I18</f>
        <v>16000</v>
      </c>
      <c r="J18" s="37">
        <f>Analisis_Estadistico!J18</f>
        <v>50000</v>
      </c>
      <c r="K18" s="37">
        <f>Analisis_Estadistico!K18</f>
        <v>28033.333333333332</v>
      </c>
      <c r="L18" s="37">
        <f>Analisis_Estadistico!L18</f>
        <v>18100</v>
      </c>
      <c r="M18" s="39">
        <f ca="1">Analisis_Estadistico!O18</f>
        <v>0</v>
      </c>
      <c r="N18" s="40">
        <f>Analisis_Estadistico!P18</f>
        <v>3.125</v>
      </c>
      <c r="O18" s="1" t="str">
        <f ca="1">Analisis_Estadistico!V18</f>
        <v>CRÍTICA</v>
      </c>
      <c r="P18" s="1" t="str">
        <f ca="1">Analisis_Estadistico!W18</f>
        <v>MEDIANA ROBUSTA CON ALERTA</v>
      </c>
      <c r="Q18" s="37">
        <f ca="1">Analisis_Estadistico!X18</f>
        <v>18100</v>
      </c>
      <c r="R18" s="37">
        <f t="shared" ca="1" si="0"/>
        <v>18100</v>
      </c>
      <c r="S18" s="1" t="str">
        <f>Analisis_Estadistico!AC18</f>
        <v>OK</v>
      </c>
      <c r="T18" s="1" t="str">
        <f>IF(AND(Analisis_Estadistico!AA18="",Analisis_Estadistico!AB18=""),"SIN ALERTA",IF(AND(Analisis_Estadistico!AA18&lt;&gt;"",Analisis_Estadistico!AB18&lt;&gt;""),Analisis_Estadistico!AA18&amp;" | "&amp;Analisis_Estadistico!AB18,IF(Analisis_Estadistico!AA18&lt;&gt;"",Analisis_Estadistico!AA18,Analisis_Estadistico!AB18)))</f>
        <v>ALTO: Cendiatra S.A.S.</v>
      </c>
      <c r="U18" s="35" t="str">
        <f ca="1">Analisis_Estadistico!AD18</f>
        <v>Se aplicó mediana robusta por dispersión crítica; los extremos permanecen identificados en las alertas.</v>
      </c>
    </row>
    <row r="19" spans="1:21" ht="42" customHeight="1" x14ac:dyDescent="0.25">
      <c r="A19" s="1">
        <f>Analisis_Estadistico!A19</f>
        <v>16</v>
      </c>
      <c r="B19" s="35" t="str">
        <f>Analisis_Estadistico!B19</f>
        <v>Laboratorio clínico</v>
      </c>
      <c r="C19" s="35" t="str">
        <f>Analisis_Estadistico!C19</f>
        <v>Triglicéridos</v>
      </c>
      <c r="D19" s="36" t="str">
        <f>Matriz_Mercado!D19</f>
        <v>Unidad</v>
      </c>
      <c r="E19" s="1">
        <f>Analisis_Estadistico!D19</f>
        <v>1</v>
      </c>
      <c r="F19" s="37">
        <f>Analisis_Estadistico!E19</f>
        <v>18100</v>
      </c>
      <c r="G19" s="37">
        <f>Analisis_Estadistico!F19</f>
        <v>50000</v>
      </c>
      <c r="H19" s="37">
        <f>Analisis_Estadistico!G19</f>
        <v>16000</v>
      </c>
      <c r="I19" s="37">
        <f>Analisis_Estadistico!I19</f>
        <v>16000</v>
      </c>
      <c r="J19" s="37">
        <f>Analisis_Estadistico!J19</f>
        <v>50000</v>
      </c>
      <c r="K19" s="37">
        <f>Analisis_Estadistico!K19</f>
        <v>28033.333333333332</v>
      </c>
      <c r="L19" s="37">
        <f>Analisis_Estadistico!L19</f>
        <v>18100</v>
      </c>
      <c r="M19" s="39">
        <f ca="1">Analisis_Estadistico!O19</f>
        <v>0</v>
      </c>
      <c r="N19" s="40">
        <f>Analisis_Estadistico!P19</f>
        <v>3.125</v>
      </c>
      <c r="O19" s="1" t="str">
        <f ca="1">Analisis_Estadistico!V19</f>
        <v>CRÍTICA</v>
      </c>
      <c r="P19" s="1" t="str">
        <f ca="1">Analisis_Estadistico!W19</f>
        <v>MEDIANA ROBUSTA CON ALERTA</v>
      </c>
      <c r="Q19" s="37">
        <f ca="1">Analisis_Estadistico!X19</f>
        <v>18100</v>
      </c>
      <c r="R19" s="37">
        <f t="shared" ca="1" si="0"/>
        <v>18100</v>
      </c>
      <c r="S19" s="1" t="str">
        <f>Analisis_Estadistico!AC19</f>
        <v>OK</v>
      </c>
      <c r="T19" s="1" t="str">
        <f>IF(AND(Analisis_Estadistico!AA19="",Analisis_Estadistico!AB19=""),"SIN ALERTA",IF(AND(Analisis_Estadistico!AA19&lt;&gt;"",Analisis_Estadistico!AB19&lt;&gt;""),Analisis_Estadistico!AA19&amp;" | "&amp;Analisis_Estadistico!AB19,IF(Analisis_Estadistico!AA19&lt;&gt;"",Analisis_Estadistico!AA19,Analisis_Estadistico!AB19)))</f>
        <v>ALTO: Cendiatra S.A.S.</v>
      </c>
      <c r="U19" s="35" t="str">
        <f ca="1">Analisis_Estadistico!AD19</f>
        <v>Se aplicó mediana robusta por dispersión crítica; los extremos permanecen identificados en las alertas.</v>
      </c>
    </row>
    <row r="20" spans="1:21" ht="42" customHeight="1" x14ac:dyDescent="0.25">
      <c r="A20" s="1">
        <f>Analisis_Estadistico!A20</f>
        <v>17</v>
      </c>
      <c r="B20" s="35" t="str">
        <f>Analisis_Estadistico!B20</f>
        <v>Laboratorio clínico</v>
      </c>
      <c r="C20" s="35" t="str">
        <f>Analisis_Estadistico!C20</f>
        <v>Colesterol HDL</v>
      </c>
      <c r="D20" s="36" t="str">
        <f>Matriz_Mercado!D20</f>
        <v>Unidad</v>
      </c>
      <c r="E20" s="1">
        <f>Analisis_Estadistico!D20</f>
        <v>1</v>
      </c>
      <c r="F20" s="37">
        <f>Analisis_Estadistico!E20</f>
        <v>18100</v>
      </c>
      <c r="G20" s="37">
        <f>Analisis_Estadistico!F20</f>
        <v>50000</v>
      </c>
      <c r="H20" s="37">
        <f>Analisis_Estadistico!G20</f>
        <v>16000</v>
      </c>
      <c r="I20" s="37">
        <f>Analisis_Estadistico!I20</f>
        <v>16000</v>
      </c>
      <c r="J20" s="37">
        <f>Analisis_Estadistico!J20</f>
        <v>50000</v>
      </c>
      <c r="K20" s="37">
        <f>Analisis_Estadistico!K20</f>
        <v>28033.333333333332</v>
      </c>
      <c r="L20" s="37">
        <f>Analisis_Estadistico!L20</f>
        <v>18100</v>
      </c>
      <c r="M20" s="39">
        <f ca="1">Analisis_Estadistico!O20</f>
        <v>0</v>
      </c>
      <c r="N20" s="40">
        <f>Analisis_Estadistico!P20</f>
        <v>3.125</v>
      </c>
      <c r="O20" s="1" t="str">
        <f ca="1">Analisis_Estadistico!V20</f>
        <v>CRÍTICA</v>
      </c>
      <c r="P20" s="1" t="str">
        <f ca="1">Analisis_Estadistico!W20</f>
        <v>MEDIANA ROBUSTA CON ALERTA</v>
      </c>
      <c r="Q20" s="37">
        <f ca="1">Analisis_Estadistico!X20</f>
        <v>18100</v>
      </c>
      <c r="R20" s="37">
        <f t="shared" ca="1" si="0"/>
        <v>18100</v>
      </c>
      <c r="S20" s="1" t="str">
        <f>Analisis_Estadistico!AC20</f>
        <v>OK</v>
      </c>
      <c r="T20" s="1" t="str">
        <f>IF(AND(Analisis_Estadistico!AA20="",Analisis_Estadistico!AB20=""),"SIN ALERTA",IF(AND(Analisis_Estadistico!AA20&lt;&gt;"",Analisis_Estadistico!AB20&lt;&gt;""),Analisis_Estadistico!AA20&amp;" | "&amp;Analisis_Estadistico!AB20,IF(Analisis_Estadistico!AA20&lt;&gt;"",Analisis_Estadistico!AA20,Analisis_Estadistico!AB20)))</f>
        <v>ALTO: Cendiatra S.A.S.</v>
      </c>
      <c r="U20" s="35" t="str">
        <f ca="1">Analisis_Estadistico!AD20</f>
        <v>Se aplicó mediana robusta por dispersión crítica; los extremos permanecen identificados en las alertas.</v>
      </c>
    </row>
    <row r="21" spans="1:21" ht="42" customHeight="1" x14ac:dyDescent="0.25">
      <c r="A21" s="1">
        <f>Analisis_Estadistico!A21</f>
        <v>18</v>
      </c>
      <c r="B21" s="35" t="str">
        <f>Analisis_Estadistico!B21</f>
        <v>Laboratorio clínico</v>
      </c>
      <c r="C21" s="35" t="str">
        <f>Analisis_Estadistico!C21</f>
        <v>Colesterol LDL</v>
      </c>
      <c r="D21" s="36" t="str">
        <f>Matriz_Mercado!D21</f>
        <v>Unidad</v>
      </c>
      <c r="E21" s="1">
        <f>Analisis_Estadistico!D21</f>
        <v>1</v>
      </c>
      <c r="F21" s="37">
        <f>Analisis_Estadistico!E21</f>
        <v>18100</v>
      </c>
      <c r="G21" s="37">
        <f>Analisis_Estadistico!F21</f>
        <v>50000</v>
      </c>
      <c r="H21" s="37">
        <f>Analisis_Estadistico!G21</f>
        <v>16000</v>
      </c>
      <c r="I21" s="37">
        <f>Analisis_Estadistico!I21</f>
        <v>16000</v>
      </c>
      <c r="J21" s="37">
        <f>Analisis_Estadistico!J21</f>
        <v>50000</v>
      </c>
      <c r="K21" s="37">
        <f>Analisis_Estadistico!K21</f>
        <v>28033.333333333332</v>
      </c>
      <c r="L21" s="37">
        <f>Analisis_Estadistico!L21</f>
        <v>18100</v>
      </c>
      <c r="M21" s="39">
        <f ca="1">Analisis_Estadistico!O21</f>
        <v>0</v>
      </c>
      <c r="N21" s="40">
        <f>Analisis_Estadistico!P21</f>
        <v>3.125</v>
      </c>
      <c r="O21" s="1" t="str">
        <f ca="1">Analisis_Estadistico!V21</f>
        <v>CRÍTICA</v>
      </c>
      <c r="P21" s="1" t="str">
        <f ca="1">Analisis_Estadistico!W21</f>
        <v>MEDIANA ROBUSTA CON ALERTA</v>
      </c>
      <c r="Q21" s="37">
        <f ca="1">Analisis_Estadistico!X21</f>
        <v>18100</v>
      </c>
      <c r="R21" s="37">
        <f t="shared" ca="1" si="0"/>
        <v>18100</v>
      </c>
      <c r="S21" s="1" t="str">
        <f>Analisis_Estadistico!AC21</f>
        <v>OK</v>
      </c>
      <c r="T21" s="1" t="str">
        <f>IF(AND(Analisis_Estadistico!AA21="",Analisis_Estadistico!AB21=""),"SIN ALERTA",IF(AND(Analisis_Estadistico!AA21&lt;&gt;"",Analisis_Estadistico!AB21&lt;&gt;""),Analisis_Estadistico!AA21&amp;" | "&amp;Analisis_Estadistico!AB21,IF(Analisis_Estadistico!AA21&lt;&gt;"",Analisis_Estadistico!AA21,Analisis_Estadistico!AB21)))</f>
        <v>ALTO: Cendiatra S.A.S.</v>
      </c>
      <c r="U21" s="35" t="str">
        <f ca="1">Analisis_Estadistico!AD21</f>
        <v>Se aplicó mediana robusta por dispersión crítica; los extremos permanecen identificados en las alertas.</v>
      </c>
    </row>
    <row r="22" spans="1:21" ht="42" customHeight="1" x14ac:dyDescent="0.25">
      <c r="A22" s="1">
        <f>Analisis_Estadistico!A22</f>
        <v>19</v>
      </c>
      <c r="B22" s="35" t="str">
        <f>Analisis_Estadistico!B22</f>
        <v>Prueba específica</v>
      </c>
      <c r="C22" s="35" t="str">
        <f>Analisis_Estadistico!C22</f>
        <v>Prueba de tuberculina</v>
      </c>
      <c r="D22" s="36" t="str">
        <f>Matriz_Mercado!D22</f>
        <v>Unidad</v>
      </c>
      <c r="E22" s="1">
        <f>Analisis_Estadistico!D22</f>
        <v>1</v>
      </c>
      <c r="F22" s="37">
        <f>Analisis_Estadistico!E22</f>
        <v>110000</v>
      </c>
      <c r="G22" s="37">
        <f>Analisis_Estadistico!F22</f>
        <v>150000</v>
      </c>
      <c r="H22" s="37">
        <f>Analisis_Estadistico!G22</f>
        <v>145000</v>
      </c>
      <c r="I22" s="37">
        <f>Analisis_Estadistico!I22</f>
        <v>110000</v>
      </c>
      <c r="J22" s="37">
        <f>Analisis_Estadistico!J22</f>
        <v>150000</v>
      </c>
      <c r="K22" s="37">
        <f>Analisis_Estadistico!K22</f>
        <v>135000</v>
      </c>
      <c r="L22" s="37">
        <f>Analisis_Estadistico!L22</f>
        <v>145000</v>
      </c>
      <c r="M22" s="39">
        <f ca="1">Analisis_Estadistico!O22</f>
        <v>0</v>
      </c>
      <c r="N22" s="40">
        <f>Analisis_Estadistico!P22</f>
        <v>1.3636363636363635</v>
      </c>
      <c r="O22" s="1" t="str">
        <f ca="1">Analisis_Estadistico!V22</f>
        <v>RAZONABLE</v>
      </c>
      <c r="P22" s="1" t="str">
        <f ca="1">Analisis_Estadistico!W22</f>
        <v>PROMEDIO ARITMÉTICO CONTROLADO</v>
      </c>
      <c r="Q22" s="37">
        <f ca="1">Analisis_Estadistico!X22</f>
        <v>135000</v>
      </c>
      <c r="R22" s="37">
        <f t="shared" ca="1" si="0"/>
        <v>135000</v>
      </c>
      <c r="S22" s="1" t="str">
        <f>Analisis_Estadistico!AC22</f>
        <v>OK</v>
      </c>
      <c r="T22" s="1" t="str">
        <f>IF(AND(Analisis_Estadistico!AA22="",Analisis_Estadistico!AB22=""),"SIN ALERTA",IF(AND(Analisis_Estadistico!AA22&lt;&gt;"",Analisis_Estadistico!AB22&lt;&gt;""),Analisis_Estadistico!AA22&amp;" | "&amp;Analisis_Estadistico!AB22,IF(Analisis_Estadistico!AA22&lt;&gt;"",Analisis_Estadistico!AA22,Analisis_Estadistico!AB22)))</f>
        <v>SIN ALERTA</v>
      </c>
      <c r="U22" s="35" t="str">
        <f ca="1">Analisis_Estadistico!AD22</f>
        <v>Se aplicó promedio aritmético controlado por dispersión acotada.</v>
      </c>
    </row>
    <row r="23" spans="1:21" ht="42" customHeight="1" x14ac:dyDescent="0.25">
      <c r="A23" s="1">
        <f>Analisis_Estadistico!A23</f>
        <v>20</v>
      </c>
      <c r="B23" s="35" t="str">
        <f>Analisis_Estadistico!B23</f>
        <v>Prueba específica</v>
      </c>
      <c r="C23" s="35" t="str">
        <f>Analisis_Estadistico!C23</f>
        <v>Prueba de apitoxina cutánea</v>
      </c>
      <c r="D23" s="36" t="str">
        <f>Matriz_Mercado!D23</f>
        <v>Unidad</v>
      </c>
      <c r="E23" s="1">
        <f>Analisis_Estadistico!D23</f>
        <v>1</v>
      </c>
      <c r="F23" s="37">
        <f>Analisis_Estadistico!E23</f>
        <v>490000</v>
      </c>
      <c r="G23" s="37">
        <f>Analisis_Estadistico!F23</f>
        <v>100000</v>
      </c>
      <c r="H23" s="37">
        <f>Analisis_Estadistico!G23</f>
        <v>45000</v>
      </c>
      <c r="I23" s="37">
        <f>Analisis_Estadistico!I23</f>
        <v>45000</v>
      </c>
      <c r="J23" s="37">
        <f>Analisis_Estadistico!J23</f>
        <v>490000</v>
      </c>
      <c r="K23" s="37">
        <f>Analisis_Estadistico!K23</f>
        <v>211666.66666666666</v>
      </c>
      <c r="L23" s="37">
        <f>Analisis_Estadistico!L23</f>
        <v>100000</v>
      </c>
      <c r="M23" s="39">
        <f ca="1">Analisis_Estadistico!O23</f>
        <v>0</v>
      </c>
      <c r="N23" s="40">
        <f>Analisis_Estadistico!P23</f>
        <v>10.888888888888889</v>
      </c>
      <c r="O23" s="1" t="str">
        <f ca="1">Analisis_Estadistico!V23</f>
        <v>CRÍTICA</v>
      </c>
      <c r="P23" s="1" t="str">
        <f ca="1">Analisis_Estadistico!W23</f>
        <v>MEDIANA ROBUSTA CON ALERTA</v>
      </c>
      <c r="Q23" s="37">
        <f ca="1">Analisis_Estadistico!X23</f>
        <v>100000</v>
      </c>
      <c r="R23" s="37">
        <f t="shared" ca="1" si="0"/>
        <v>100000</v>
      </c>
      <c r="S23" s="1" t="str">
        <f>Analisis_Estadistico!AC23</f>
        <v>OK</v>
      </c>
      <c r="T23" s="1" t="str">
        <f>IF(AND(Analisis_Estadistico!AA23="",Analisis_Estadistico!AB23=""),"SIN ALERTA",IF(AND(Analisis_Estadistico!AA23&lt;&gt;"",Analisis_Estadistico!AB23&lt;&gt;""),Analisis_Estadistico!AA23&amp;" | "&amp;Analisis_Estadistico!AB23,IF(Analisis_Estadistico!AA23&lt;&gt;"",Analisis_Estadistico!AA23,Analisis_Estadistico!AB23)))</f>
        <v>ALTO: Zona Médica MR S.A.S. | BAJO: Evalúa Salud IPS S.A.S.</v>
      </c>
      <c r="U23" s="35" t="str">
        <f ca="1">Analisis_Estadistico!AD23</f>
        <v>Se aplicó mediana robusta por dispersión crítica; los extremos permanecen identificados en las alertas.</v>
      </c>
    </row>
    <row r="24" spans="1:21" ht="42" customHeight="1" x14ac:dyDescent="0.25">
      <c r="A24" s="1">
        <f>Analisis_Estadistico!A24</f>
        <v>21</v>
      </c>
      <c r="B24" s="35" t="str">
        <f>Analisis_Estadistico!B24</f>
        <v>Laboratorio clínico</v>
      </c>
      <c r="C24" s="35" t="str">
        <f>Analisis_Estadistico!C24</f>
        <v>Colinesterasa sérica</v>
      </c>
      <c r="D24" s="36" t="str">
        <f>Matriz_Mercado!D24</f>
        <v>Unidad</v>
      </c>
      <c r="E24" s="1">
        <f>Analisis_Estadistico!D24</f>
        <v>1</v>
      </c>
      <c r="F24" s="37">
        <f>Analisis_Estadistico!E24</f>
        <v>63500</v>
      </c>
      <c r="G24" s="37">
        <f>Analisis_Estadistico!F24</f>
        <v>50000</v>
      </c>
      <c r="H24" s="37">
        <f>Analisis_Estadistico!G24</f>
        <v>45000</v>
      </c>
      <c r="I24" s="37">
        <f>Analisis_Estadistico!I24</f>
        <v>45000</v>
      </c>
      <c r="J24" s="37">
        <f>Analisis_Estadistico!J24</f>
        <v>63500</v>
      </c>
      <c r="K24" s="37">
        <f>Analisis_Estadistico!K24</f>
        <v>52833.333333333336</v>
      </c>
      <c r="L24" s="37">
        <f>Analisis_Estadistico!L24</f>
        <v>50000</v>
      </c>
      <c r="M24" s="39">
        <f ca="1">Analisis_Estadistico!O24</f>
        <v>0</v>
      </c>
      <c r="N24" s="40">
        <f>Analisis_Estadistico!P24</f>
        <v>1.4111111111111112</v>
      </c>
      <c r="O24" s="1" t="str">
        <f ca="1">Analisis_Estadistico!V24</f>
        <v>RAZONABLE</v>
      </c>
      <c r="P24" s="1" t="str">
        <f ca="1">Analisis_Estadistico!W24</f>
        <v>PROMEDIO ARITMÉTICO CONTROLADO</v>
      </c>
      <c r="Q24" s="37">
        <f ca="1">Analisis_Estadistico!X24</f>
        <v>52833</v>
      </c>
      <c r="R24" s="37">
        <f t="shared" ca="1" si="0"/>
        <v>52833</v>
      </c>
      <c r="S24" s="1" t="str">
        <f>Analisis_Estadistico!AC24</f>
        <v>OK</v>
      </c>
      <c r="T24" s="1" t="str">
        <f>IF(AND(Analisis_Estadistico!AA24="",Analisis_Estadistico!AB24=""),"SIN ALERTA",IF(AND(Analisis_Estadistico!AA24&lt;&gt;"",Analisis_Estadistico!AB24&lt;&gt;""),Analisis_Estadistico!AA24&amp;" | "&amp;Analisis_Estadistico!AB24,IF(Analisis_Estadistico!AA24&lt;&gt;"",Analisis_Estadistico!AA24,Analisis_Estadistico!AB24)))</f>
        <v>SIN ALERTA</v>
      </c>
      <c r="U24" s="35" t="str">
        <f ca="1">Analisis_Estadistico!AD24</f>
        <v>Se aplicó promedio aritmético controlado por dispersión acotada.</v>
      </c>
    </row>
    <row r="25" spans="1:21" ht="42" customHeight="1" x14ac:dyDescent="0.25">
      <c r="A25" s="1">
        <f>Analisis_Estadistico!A25</f>
        <v>22</v>
      </c>
      <c r="B25" s="35" t="str">
        <f>Analisis_Estadistico!B25</f>
        <v>Laboratorio clínico</v>
      </c>
      <c r="C25" s="35" t="str">
        <f>Analisis_Estadistico!C25</f>
        <v>Alanina aminotransferasa (ALT)</v>
      </c>
      <c r="D25" s="36" t="str">
        <f>Matriz_Mercado!D25</f>
        <v>Unidad</v>
      </c>
      <c r="E25" s="1">
        <f>Analisis_Estadistico!D25</f>
        <v>1</v>
      </c>
      <c r="F25" s="37">
        <f>Analisis_Estadistico!E25</f>
        <v>29400</v>
      </c>
      <c r="G25" s="37">
        <f>Analisis_Estadistico!F25</f>
        <v>40000</v>
      </c>
      <c r="H25" s="37">
        <f>Analisis_Estadistico!G25</f>
        <v>55000</v>
      </c>
      <c r="I25" s="37">
        <f>Analisis_Estadistico!I25</f>
        <v>29400</v>
      </c>
      <c r="J25" s="37">
        <f>Analisis_Estadistico!J25</f>
        <v>55000</v>
      </c>
      <c r="K25" s="37">
        <f>Analisis_Estadistico!K25</f>
        <v>41466.666666666664</v>
      </c>
      <c r="L25" s="37">
        <f>Analisis_Estadistico!L25</f>
        <v>40000</v>
      </c>
      <c r="M25" s="39">
        <f ca="1">Analisis_Estadistico!O25</f>
        <v>0</v>
      </c>
      <c r="N25" s="40">
        <f>Analisis_Estadistico!P25</f>
        <v>1.870748299319728</v>
      </c>
      <c r="O25" s="1" t="str">
        <f ca="1">Analisis_Estadistico!V25</f>
        <v>MEDIA</v>
      </c>
      <c r="P25" s="1" t="str">
        <f ca="1">Analisis_Estadistico!W25</f>
        <v>MEDIANA TÉCNICA</v>
      </c>
      <c r="Q25" s="37">
        <f ca="1">Analisis_Estadistico!X25</f>
        <v>40000</v>
      </c>
      <c r="R25" s="37">
        <f t="shared" ca="1" si="0"/>
        <v>40000</v>
      </c>
      <c r="S25" s="1" t="str">
        <f>Analisis_Estadistico!AC25</f>
        <v>OK</v>
      </c>
      <c r="T25" s="1" t="str">
        <f>IF(AND(Analisis_Estadistico!AA25="",Analisis_Estadistico!AB25=""),"SIN ALERTA",IF(AND(Analisis_Estadistico!AA25&lt;&gt;"",Analisis_Estadistico!AB25&lt;&gt;""),Analisis_Estadistico!AA25&amp;" | "&amp;Analisis_Estadistico!AB25,IF(Analisis_Estadistico!AA25&lt;&gt;"",Analisis_Estadistico!AA25,Analisis_Estadistico!AB25)))</f>
        <v>SIN ALERTA</v>
      </c>
      <c r="U25" s="35" t="str">
        <f ca="1">Analisis_Estadistico!AD25</f>
        <v>Se aplicó mediana técnica para reducir la incidencia de diferencias relevantes.</v>
      </c>
    </row>
    <row r="26" spans="1:21" ht="42" customHeight="1" x14ac:dyDescent="0.25">
      <c r="A26" s="1">
        <f>Analisis_Estadistico!A26</f>
        <v>23</v>
      </c>
      <c r="B26" s="35" t="str">
        <f>Analisis_Estadistico!B26</f>
        <v>Laboratorio clínico</v>
      </c>
      <c r="C26" s="35" t="str">
        <f>Analisis_Estadistico!C26</f>
        <v>Aspartato aminotransferasa (AST)</v>
      </c>
      <c r="D26" s="36" t="str">
        <f>Matriz_Mercado!D26</f>
        <v>Unidad</v>
      </c>
      <c r="E26" s="1">
        <f>Analisis_Estadistico!D26</f>
        <v>1</v>
      </c>
      <c r="F26" s="37">
        <f>Analisis_Estadistico!E26</f>
        <v>29400</v>
      </c>
      <c r="G26" s="37">
        <f>Analisis_Estadistico!F26</f>
        <v>40000</v>
      </c>
      <c r="H26" s="37">
        <f>Analisis_Estadistico!G26</f>
        <v>55000</v>
      </c>
      <c r="I26" s="37">
        <f>Analisis_Estadistico!I26</f>
        <v>29400</v>
      </c>
      <c r="J26" s="37">
        <f>Analisis_Estadistico!J26</f>
        <v>55000</v>
      </c>
      <c r="K26" s="37">
        <f>Analisis_Estadistico!K26</f>
        <v>41466.666666666664</v>
      </c>
      <c r="L26" s="37">
        <f>Analisis_Estadistico!L26</f>
        <v>40000</v>
      </c>
      <c r="M26" s="39">
        <f ca="1">Analisis_Estadistico!O26</f>
        <v>0</v>
      </c>
      <c r="N26" s="40">
        <f>Analisis_Estadistico!P26</f>
        <v>1.870748299319728</v>
      </c>
      <c r="O26" s="1" t="str">
        <f ca="1">Analisis_Estadistico!V26</f>
        <v>MEDIA</v>
      </c>
      <c r="P26" s="1" t="str">
        <f ca="1">Analisis_Estadistico!W26</f>
        <v>MEDIANA TÉCNICA</v>
      </c>
      <c r="Q26" s="37">
        <f ca="1">Analisis_Estadistico!X26</f>
        <v>40000</v>
      </c>
      <c r="R26" s="37">
        <f t="shared" ca="1" si="0"/>
        <v>40000</v>
      </c>
      <c r="S26" s="1" t="str">
        <f>Analisis_Estadistico!AC26</f>
        <v>OK</v>
      </c>
      <c r="T26" s="1" t="str">
        <f>IF(AND(Analisis_Estadistico!AA26="",Analisis_Estadistico!AB26=""),"SIN ALERTA",IF(AND(Analisis_Estadistico!AA26&lt;&gt;"",Analisis_Estadistico!AB26&lt;&gt;""),Analisis_Estadistico!AA26&amp;" | "&amp;Analisis_Estadistico!AB26,IF(Analisis_Estadistico!AA26&lt;&gt;"",Analisis_Estadistico!AA26,Analisis_Estadistico!AB26)))</f>
        <v>SIN ALERTA</v>
      </c>
      <c r="U26" s="35" t="str">
        <f ca="1">Analisis_Estadistico!AD26</f>
        <v>Se aplicó mediana técnica para reducir la incidencia de diferencias relevantes.</v>
      </c>
    </row>
    <row r="27" spans="1:21" ht="42" customHeight="1" x14ac:dyDescent="0.25">
      <c r="A27" s="1">
        <f>Analisis_Estadistico!A27</f>
        <v>24</v>
      </c>
      <c r="B27" s="35" t="str">
        <f>Analisis_Estadistico!B27</f>
        <v>Laboratorio clínico</v>
      </c>
      <c r="C27" s="35" t="str">
        <f>Analisis_Estadistico!C27</f>
        <v>Fosfatasa alcalina</v>
      </c>
      <c r="D27" s="36" t="str">
        <f>Matriz_Mercado!D27</f>
        <v>Unidad</v>
      </c>
      <c r="E27" s="1">
        <f>Analisis_Estadistico!D27</f>
        <v>1</v>
      </c>
      <c r="F27" s="37">
        <f>Analisis_Estadistico!E27</f>
        <v>31000</v>
      </c>
      <c r="G27" s="37">
        <f>Analisis_Estadistico!F27</f>
        <v>50000</v>
      </c>
      <c r="H27" s="37">
        <f>Analisis_Estadistico!G27</f>
        <v>16000</v>
      </c>
      <c r="I27" s="37">
        <f>Analisis_Estadistico!I27</f>
        <v>16000</v>
      </c>
      <c r="J27" s="37">
        <f>Analisis_Estadistico!J27</f>
        <v>50000</v>
      </c>
      <c r="K27" s="37">
        <f>Analisis_Estadistico!K27</f>
        <v>32333.333333333332</v>
      </c>
      <c r="L27" s="37">
        <f>Analisis_Estadistico!L27</f>
        <v>31000</v>
      </c>
      <c r="M27" s="39">
        <f ca="1">Analisis_Estadistico!O27</f>
        <v>0</v>
      </c>
      <c r="N27" s="40">
        <f>Analisis_Estadistico!P27</f>
        <v>3.125</v>
      </c>
      <c r="O27" s="1" t="str">
        <f ca="1">Analisis_Estadistico!V27</f>
        <v>CRÍTICA</v>
      </c>
      <c r="P27" s="1" t="str">
        <f ca="1">Analisis_Estadistico!W27</f>
        <v>MEDIANA ROBUSTA CON ALERTA</v>
      </c>
      <c r="Q27" s="37">
        <f ca="1">Analisis_Estadistico!X27</f>
        <v>31000</v>
      </c>
      <c r="R27" s="37">
        <f t="shared" ca="1" si="0"/>
        <v>31000</v>
      </c>
      <c r="S27" s="1" t="str">
        <f>Analisis_Estadistico!AC27</f>
        <v>OK</v>
      </c>
      <c r="T27" s="1" t="str">
        <f>IF(AND(Analisis_Estadistico!AA27="",Analisis_Estadistico!AB27=""),"SIN ALERTA",IF(AND(Analisis_Estadistico!AA27&lt;&gt;"",Analisis_Estadistico!AB27&lt;&gt;""),Analisis_Estadistico!AA27&amp;" | "&amp;Analisis_Estadistico!AB27,IF(Analisis_Estadistico!AA27&lt;&gt;"",Analisis_Estadistico!AA27,Analisis_Estadistico!AB27)))</f>
        <v>ALTO: Cendiatra S.A.S. | BAJO: Evalúa Salud IPS S.A.S.</v>
      </c>
      <c r="U27" s="35" t="str">
        <f ca="1">Analisis_Estadistico!AD27</f>
        <v>Se aplicó mediana robusta por dispersión crítica; los extremos permanecen identificados en las alertas.</v>
      </c>
    </row>
    <row r="28" spans="1:21" ht="42" customHeight="1" x14ac:dyDescent="0.25">
      <c r="A28" s="1">
        <f>Analisis_Estadistico!A28</f>
        <v>25</v>
      </c>
      <c r="B28" s="35" t="str">
        <f>Analisis_Estadistico!B28</f>
        <v>Laboratorio clínico</v>
      </c>
      <c r="C28" s="35" t="str">
        <f>Analisis_Estadistico!C28</f>
        <v>Nitrógeno ureico en sangre (BUN)</v>
      </c>
      <c r="D28" s="36" t="str">
        <f>Matriz_Mercado!D28</f>
        <v>Unidad</v>
      </c>
      <c r="E28" s="1">
        <f>Analisis_Estadistico!D28</f>
        <v>1</v>
      </c>
      <c r="F28" s="37">
        <f>Analisis_Estadistico!E28</f>
        <v>23400</v>
      </c>
      <c r="G28" s="37">
        <f>Analisis_Estadistico!F28</f>
        <v>40000</v>
      </c>
      <c r="H28" s="37">
        <f>Analisis_Estadistico!G28</f>
        <v>16000</v>
      </c>
      <c r="I28" s="37">
        <f>Analisis_Estadistico!I28</f>
        <v>16000</v>
      </c>
      <c r="J28" s="37">
        <f>Analisis_Estadistico!J28</f>
        <v>40000</v>
      </c>
      <c r="K28" s="37">
        <f>Analisis_Estadistico!K28</f>
        <v>26466.666666666668</v>
      </c>
      <c r="L28" s="37">
        <f>Analisis_Estadistico!L28</f>
        <v>23400</v>
      </c>
      <c r="M28" s="39">
        <f ca="1">Analisis_Estadistico!O28</f>
        <v>0</v>
      </c>
      <c r="N28" s="40">
        <f>Analisis_Estadistico!P28</f>
        <v>2.5</v>
      </c>
      <c r="O28" s="1" t="str">
        <f ca="1">Analisis_Estadistico!V28</f>
        <v>ALTA</v>
      </c>
      <c r="P28" s="1" t="str">
        <f ca="1">Analisis_Estadistico!W28</f>
        <v>MEDIANA ROBUSTA</v>
      </c>
      <c r="Q28" s="37">
        <f ca="1">Analisis_Estadistico!X28</f>
        <v>23400</v>
      </c>
      <c r="R28" s="37">
        <f t="shared" ca="1" si="0"/>
        <v>23400</v>
      </c>
      <c r="S28" s="1" t="str">
        <f>Analisis_Estadistico!AC28</f>
        <v>OK</v>
      </c>
      <c r="T28" s="1" t="str">
        <f>IF(AND(Analisis_Estadistico!AA28="",Analisis_Estadistico!AB28=""),"SIN ALERTA",IF(AND(Analisis_Estadistico!AA28&lt;&gt;"",Analisis_Estadistico!AB28&lt;&gt;""),Analisis_Estadistico!AA28&amp;" | "&amp;Analisis_Estadistico!AB28,IF(Analisis_Estadistico!AA28&lt;&gt;"",Analisis_Estadistico!AA28,Analisis_Estadistico!AB28)))</f>
        <v>ALTO: Cendiatra S.A.S. | BAJO: Evalúa Salud IPS S.A.S.</v>
      </c>
      <c r="U28" s="35" t="str">
        <f ca="1">Analisis_Estadistico!AD28</f>
        <v>Se aplicó mediana robusta por brecha material entre las cotizaciones.</v>
      </c>
    </row>
    <row r="29" spans="1:21" ht="42" customHeight="1" x14ac:dyDescent="0.25">
      <c r="A29" s="1">
        <f>Analisis_Estadistico!A29</f>
        <v>26</v>
      </c>
      <c r="B29" s="35" t="str">
        <f>Analisis_Estadistico!B29</f>
        <v>Laboratorio clínico</v>
      </c>
      <c r="C29" s="35" t="str">
        <f>Analisis_Estadistico!C29</f>
        <v>Creatinina</v>
      </c>
      <c r="D29" s="36" t="str">
        <f>Matriz_Mercado!D29</f>
        <v>Unidad</v>
      </c>
      <c r="E29" s="1">
        <f>Analisis_Estadistico!D29</f>
        <v>1</v>
      </c>
      <c r="F29" s="37">
        <f>Analisis_Estadistico!E29</f>
        <v>26600</v>
      </c>
      <c r="G29" s="37">
        <f>Analisis_Estadistico!F29</f>
        <v>50000</v>
      </c>
      <c r="H29" s="37">
        <f>Analisis_Estadistico!G29</f>
        <v>22500</v>
      </c>
      <c r="I29" s="37">
        <f>Analisis_Estadistico!I29</f>
        <v>22500</v>
      </c>
      <c r="J29" s="37">
        <f>Analisis_Estadistico!J29</f>
        <v>50000</v>
      </c>
      <c r="K29" s="37">
        <f>Analisis_Estadistico!K29</f>
        <v>33033.333333333336</v>
      </c>
      <c r="L29" s="37">
        <f>Analisis_Estadistico!L29</f>
        <v>26600</v>
      </c>
      <c r="M29" s="39">
        <f ca="1">Analisis_Estadistico!O29</f>
        <v>0</v>
      </c>
      <c r="N29" s="40">
        <f>Analisis_Estadistico!P29</f>
        <v>2.2222222222222223</v>
      </c>
      <c r="O29" s="1" t="str">
        <f ca="1">Analisis_Estadistico!V29</f>
        <v>ALTA</v>
      </c>
      <c r="P29" s="1" t="str">
        <f ca="1">Analisis_Estadistico!W29</f>
        <v>MEDIANA ROBUSTA</v>
      </c>
      <c r="Q29" s="37">
        <f ca="1">Analisis_Estadistico!X29</f>
        <v>26600</v>
      </c>
      <c r="R29" s="37">
        <f t="shared" ca="1" si="0"/>
        <v>26600</v>
      </c>
      <c r="S29" s="1" t="str">
        <f>Analisis_Estadistico!AC29</f>
        <v>OK</v>
      </c>
      <c r="T29" s="1" t="str">
        <f>IF(AND(Analisis_Estadistico!AA29="",Analisis_Estadistico!AB29=""),"SIN ALERTA",IF(AND(Analisis_Estadistico!AA29&lt;&gt;"",Analisis_Estadistico!AB29&lt;&gt;""),Analisis_Estadistico!AA29&amp;" | "&amp;Analisis_Estadistico!AB29,IF(Analisis_Estadistico!AA29&lt;&gt;"",Analisis_Estadistico!AA29,Analisis_Estadistico!AB29)))</f>
        <v>ALTO: Cendiatra S.A.S.</v>
      </c>
      <c r="U29" s="35" t="str">
        <f ca="1">Analisis_Estadistico!AD29</f>
        <v>Se aplicó mediana robusta por brecha material entre las cotizaciones.</v>
      </c>
    </row>
    <row r="30" spans="1:21" ht="42" customHeight="1" x14ac:dyDescent="0.25">
      <c r="A30" s="1">
        <f>Analisis_Estadistico!A30</f>
        <v>27</v>
      </c>
      <c r="B30" s="35" t="str">
        <f>Analisis_Estadistico!B30</f>
        <v>Laboratorio clínico</v>
      </c>
      <c r="C30" s="35" t="str">
        <f>Analisis_Estadistico!C30</f>
        <v>Hormona estimulante de tiroides (TSH)</v>
      </c>
      <c r="D30" s="36" t="str">
        <f>Matriz_Mercado!D30</f>
        <v>Unidad</v>
      </c>
      <c r="E30" s="1">
        <f>Analisis_Estadistico!D30</f>
        <v>1</v>
      </c>
      <c r="F30" s="37">
        <f>Analisis_Estadistico!E30</f>
        <v>94600</v>
      </c>
      <c r="G30" s="37">
        <f>Analisis_Estadistico!F30</f>
        <v>80000</v>
      </c>
      <c r="H30" s="37">
        <f>Analisis_Estadistico!G30</f>
        <v>45000</v>
      </c>
      <c r="I30" s="37">
        <f>Analisis_Estadistico!I30</f>
        <v>45000</v>
      </c>
      <c r="J30" s="37">
        <f>Analisis_Estadistico!J30</f>
        <v>94600</v>
      </c>
      <c r="K30" s="37">
        <f>Analisis_Estadistico!K30</f>
        <v>73200</v>
      </c>
      <c r="L30" s="37">
        <f>Analisis_Estadistico!L30</f>
        <v>80000</v>
      </c>
      <c r="M30" s="39">
        <f ca="1">Analisis_Estadistico!O30</f>
        <v>0</v>
      </c>
      <c r="N30" s="40">
        <f>Analisis_Estadistico!P30</f>
        <v>2.1022222222222222</v>
      </c>
      <c r="O30" s="1" t="str">
        <f ca="1">Analisis_Estadistico!V30</f>
        <v>ALTA</v>
      </c>
      <c r="P30" s="1" t="str">
        <f ca="1">Analisis_Estadistico!W30</f>
        <v>MEDIANA ROBUSTA</v>
      </c>
      <c r="Q30" s="37">
        <f ca="1">Analisis_Estadistico!X30</f>
        <v>80000</v>
      </c>
      <c r="R30" s="37">
        <f t="shared" ca="1" si="0"/>
        <v>80000</v>
      </c>
      <c r="S30" s="1" t="str">
        <f>Analisis_Estadistico!AC30</f>
        <v>OK</v>
      </c>
      <c r="T30" s="1" t="str">
        <f>IF(AND(Analisis_Estadistico!AA30="",Analisis_Estadistico!AB30=""),"SIN ALERTA",IF(AND(Analisis_Estadistico!AA30&lt;&gt;"",Analisis_Estadistico!AB30&lt;&gt;""),Analisis_Estadistico!AA30&amp;" | "&amp;Analisis_Estadistico!AB30,IF(Analisis_Estadistico!AA30&lt;&gt;"",Analisis_Estadistico!AA30,Analisis_Estadistico!AB30)))</f>
        <v>BAJO: Evalúa Salud IPS S.A.S.</v>
      </c>
      <c r="U30" s="35" t="str">
        <f ca="1">Analisis_Estadistico!AD30</f>
        <v>Se aplicó mediana robusta por brecha material entre las cotizaciones.</v>
      </c>
    </row>
    <row r="31" spans="1:21" ht="42" customHeight="1" x14ac:dyDescent="0.25">
      <c r="A31" s="1">
        <f>Analisis_Estadistico!A31</f>
        <v>28</v>
      </c>
      <c r="B31" s="35" t="str">
        <f>Analisis_Estadistico!B31</f>
        <v>Laboratorio clínico</v>
      </c>
      <c r="C31" s="35" t="str">
        <f>Analisis_Estadistico!C31</f>
        <v>Tiroxina libre (T4 libre)</v>
      </c>
      <c r="D31" s="36" t="str">
        <f>Matriz_Mercado!D31</f>
        <v>Unidad</v>
      </c>
      <c r="E31" s="1">
        <f>Analisis_Estadistico!D31</f>
        <v>1</v>
      </c>
      <c r="F31" s="37">
        <f>Analisis_Estadistico!E31</f>
        <v>81200</v>
      </c>
      <c r="G31" s="37">
        <f>Analisis_Estadistico!F31</f>
        <v>40000</v>
      </c>
      <c r="H31" s="37">
        <f>Analisis_Estadistico!G31</f>
        <v>16000</v>
      </c>
      <c r="I31" s="37">
        <f>Analisis_Estadistico!I31</f>
        <v>16000</v>
      </c>
      <c r="J31" s="37">
        <f>Analisis_Estadistico!J31</f>
        <v>81200</v>
      </c>
      <c r="K31" s="37">
        <f>Analisis_Estadistico!K31</f>
        <v>45733.333333333336</v>
      </c>
      <c r="L31" s="37">
        <f>Analisis_Estadistico!L31</f>
        <v>40000</v>
      </c>
      <c r="M31" s="39">
        <f ca="1">Analisis_Estadistico!O31</f>
        <v>0</v>
      </c>
      <c r="N31" s="40">
        <f>Analisis_Estadistico!P31</f>
        <v>5.0750000000000002</v>
      </c>
      <c r="O31" s="1" t="str">
        <f ca="1">Analisis_Estadistico!V31</f>
        <v>CRÍTICA</v>
      </c>
      <c r="P31" s="1" t="str">
        <f ca="1">Analisis_Estadistico!W31</f>
        <v>MEDIANA ROBUSTA CON ALERTA</v>
      </c>
      <c r="Q31" s="37">
        <f ca="1">Analisis_Estadistico!X31</f>
        <v>40000</v>
      </c>
      <c r="R31" s="37">
        <f t="shared" ca="1" si="0"/>
        <v>40000</v>
      </c>
      <c r="S31" s="1" t="str">
        <f>Analisis_Estadistico!AC31</f>
        <v>OK</v>
      </c>
      <c r="T31" s="1" t="str">
        <f>IF(AND(Analisis_Estadistico!AA31="",Analisis_Estadistico!AB31=""),"SIN ALERTA",IF(AND(Analisis_Estadistico!AA31&lt;&gt;"",Analisis_Estadistico!AB31&lt;&gt;""),Analisis_Estadistico!AA31&amp;" | "&amp;Analisis_Estadistico!AB31,IF(Analisis_Estadistico!AA31&lt;&gt;"",Analisis_Estadistico!AA31,Analisis_Estadistico!AB31)))</f>
        <v>ALTO: Zona Médica MR S.A.S. | BAJO: Evalúa Salud IPS S.A.S.</v>
      </c>
      <c r="U31" s="35" t="str">
        <f ca="1">Analisis_Estadistico!AD31</f>
        <v>Se aplicó mediana robusta por dispersión crítica; los extremos permanecen identificados en las alertas.</v>
      </c>
    </row>
    <row r="32" spans="1:21" ht="42" customHeight="1" x14ac:dyDescent="0.25">
      <c r="A32" s="1">
        <f>Analisis_Estadistico!A32</f>
        <v>29</v>
      </c>
      <c r="B32" s="35" t="str">
        <f>Analisis_Estadistico!B32</f>
        <v>Laboratorio clínico sensible</v>
      </c>
      <c r="C32" s="35" t="str">
        <f>Analisis_Estadistico!C32</f>
        <v>Hormona luteinizante (LH)</v>
      </c>
      <c r="D32" s="36" t="str">
        <f>Matriz_Mercado!D32</f>
        <v>Unidad</v>
      </c>
      <c r="E32" s="1">
        <f>Analisis_Estadistico!D32</f>
        <v>1</v>
      </c>
      <c r="F32" s="37">
        <f>Analisis_Estadistico!E32</f>
        <v>94600</v>
      </c>
      <c r="G32" s="37">
        <f>Analisis_Estadistico!F32</f>
        <v>60000</v>
      </c>
      <c r="H32" s="37">
        <f>Analisis_Estadistico!G32</f>
        <v>32000</v>
      </c>
      <c r="I32" s="37">
        <f>Analisis_Estadistico!I32</f>
        <v>32000</v>
      </c>
      <c r="J32" s="37">
        <f>Analisis_Estadistico!J32</f>
        <v>94600</v>
      </c>
      <c r="K32" s="37">
        <f>Analisis_Estadistico!K32</f>
        <v>62200</v>
      </c>
      <c r="L32" s="37">
        <f>Analisis_Estadistico!L32</f>
        <v>60000</v>
      </c>
      <c r="M32" s="39">
        <f ca="1">Analisis_Estadistico!O32</f>
        <v>0</v>
      </c>
      <c r="N32" s="40">
        <f>Analisis_Estadistico!P32</f>
        <v>2.9562499999999998</v>
      </c>
      <c r="O32" s="1" t="str">
        <f ca="1">Analisis_Estadistico!V32</f>
        <v>ALTA</v>
      </c>
      <c r="P32" s="1" t="str">
        <f ca="1">Analisis_Estadistico!W32</f>
        <v>MEDIANA ROBUSTA</v>
      </c>
      <c r="Q32" s="37">
        <f ca="1">Analisis_Estadistico!X32</f>
        <v>60000</v>
      </c>
      <c r="R32" s="37">
        <f t="shared" ca="1" si="0"/>
        <v>60000</v>
      </c>
      <c r="S32" s="1" t="str">
        <f>Analisis_Estadistico!AC32</f>
        <v>OK</v>
      </c>
      <c r="T32" s="1" t="str">
        <f>IF(AND(Analisis_Estadistico!AA32="",Analisis_Estadistico!AB32=""),"SIN ALERTA",IF(AND(Analisis_Estadistico!AA32&lt;&gt;"",Analisis_Estadistico!AB32&lt;&gt;""),Analisis_Estadistico!AA32&amp;" | "&amp;Analisis_Estadistico!AB32,IF(Analisis_Estadistico!AA32&lt;&gt;"",Analisis_Estadistico!AA32,Analisis_Estadistico!AB32)))</f>
        <v>ALTO: Zona Médica MR S.A.S. | BAJO: Evalúa Salud IPS S.A.S.</v>
      </c>
      <c r="U32" s="35" t="str">
        <f ca="1">Analisis_Estadistico!AD32</f>
        <v>Se aplicó mediana robusta por brecha material entre las cotizaciones.</v>
      </c>
    </row>
    <row r="33" spans="1:21" ht="42" customHeight="1" x14ac:dyDescent="0.25">
      <c r="A33" s="1">
        <f>Analisis_Estadistico!A33</f>
        <v>30</v>
      </c>
      <c r="B33" s="35" t="str">
        <f>Analisis_Estadistico!B33</f>
        <v>Laboratorio clínico sensible</v>
      </c>
      <c r="C33" s="35" t="str">
        <f>Analisis_Estadistico!C33</f>
        <v>Hormona foliculoestimulante (FSH)</v>
      </c>
      <c r="D33" s="36" t="str">
        <f>Matriz_Mercado!D33</f>
        <v>Unidad</v>
      </c>
      <c r="E33" s="1">
        <f>Analisis_Estadistico!D33</f>
        <v>1</v>
      </c>
      <c r="F33" s="37">
        <f>Analisis_Estadistico!E33</f>
        <v>94600</v>
      </c>
      <c r="G33" s="37">
        <f>Analisis_Estadistico!F33</f>
        <v>60000</v>
      </c>
      <c r="H33" s="37">
        <f>Analisis_Estadistico!G33</f>
        <v>65000</v>
      </c>
      <c r="I33" s="37">
        <f>Analisis_Estadistico!I33</f>
        <v>60000</v>
      </c>
      <c r="J33" s="37">
        <f>Analisis_Estadistico!J33</f>
        <v>94600</v>
      </c>
      <c r="K33" s="37">
        <f>Analisis_Estadistico!K33</f>
        <v>73200</v>
      </c>
      <c r="L33" s="37">
        <f>Analisis_Estadistico!L33</f>
        <v>65000</v>
      </c>
      <c r="M33" s="39">
        <f ca="1">Analisis_Estadistico!O33</f>
        <v>0</v>
      </c>
      <c r="N33" s="40">
        <f>Analisis_Estadistico!P33</f>
        <v>1.5766666666666667</v>
      </c>
      <c r="O33" s="1" t="str">
        <f ca="1">Analisis_Estadistico!V33</f>
        <v>MEDIA</v>
      </c>
      <c r="P33" s="1" t="str">
        <f ca="1">Analisis_Estadistico!W33</f>
        <v>MEDIANA TÉCNICA</v>
      </c>
      <c r="Q33" s="37">
        <f ca="1">Analisis_Estadistico!X33</f>
        <v>65000</v>
      </c>
      <c r="R33" s="37">
        <f t="shared" ca="1" si="0"/>
        <v>65000</v>
      </c>
      <c r="S33" s="1" t="str">
        <f>Analisis_Estadistico!AC33</f>
        <v>OK</v>
      </c>
      <c r="T33" s="1" t="str">
        <f>IF(AND(Analisis_Estadistico!AA33="",Analisis_Estadistico!AB33=""),"SIN ALERTA",IF(AND(Analisis_Estadistico!AA33&lt;&gt;"",Analisis_Estadistico!AB33&lt;&gt;""),Analisis_Estadistico!AA33&amp;" | "&amp;Analisis_Estadistico!AB33,IF(Analisis_Estadistico!AA33&lt;&gt;"",Analisis_Estadistico!AA33,Analisis_Estadistico!AB33)))</f>
        <v>SIN ALERTA</v>
      </c>
      <c r="U33" s="35" t="str">
        <f ca="1">Analisis_Estadistico!AD33</f>
        <v>Se aplicó mediana técnica para reducir la incidencia de diferencias relevantes.</v>
      </c>
    </row>
    <row r="34" spans="1:21" ht="42" customHeight="1" x14ac:dyDescent="0.25">
      <c r="A34" s="1">
        <f>Analisis_Estadistico!A34</f>
        <v>31</v>
      </c>
      <c r="B34" s="35" t="str">
        <f>Analisis_Estadistico!B34</f>
        <v>Laboratorio clínico sensible</v>
      </c>
      <c r="C34" s="35" t="str">
        <f>Analisis_Estadistico!C34</f>
        <v>Espermograma</v>
      </c>
      <c r="D34" s="36" t="str">
        <f>Matriz_Mercado!D34</f>
        <v>Unidad</v>
      </c>
      <c r="E34" s="1">
        <f>Analisis_Estadistico!D34</f>
        <v>1</v>
      </c>
      <c r="F34" s="37">
        <f>Analisis_Estadistico!E34</f>
        <v>109800</v>
      </c>
      <c r="G34" s="37">
        <f>Analisis_Estadistico!F34</f>
        <v>150000</v>
      </c>
      <c r="H34" s="37">
        <f>Analisis_Estadistico!G34</f>
        <v>65000</v>
      </c>
      <c r="I34" s="37">
        <f>Analisis_Estadistico!I34</f>
        <v>65000</v>
      </c>
      <c r="J34" s="37">
        <f>Analisis_Estadistico!J34</f>
        <v>150000</v>
      </c>
      <c r="K34" s="37">
        <f>Analisis_Estadistico!K34</f>
        <v>108266.66666666667</v>
      </c>
      <c r="L34" s="37">
        <f>Analisis_Estadistico!L34</f>
        <v>109800</v>
      </c>
      <c r="M34" s="39">
        <f ca="1">Analisis_Estadistico!O34</f>
        <v>0</v>
      </c>
      <c r="N34" s="40">
        <f>Analisis_Estadistico!P34</f>
        <v>2.3076923076923075</v>
      </c>
      <c r="O34" s="1" t="str">
        <f ca="1">Analisis_Estadistico!V34</f>
        <v>ALTA</v>
      </c>
      <c r="P34" s="1" t="str">
        <f ca="1">Analisis_Estadistico!W34</f>
        <v>MEDIANA ROBUSTA</v>
      </c>
      <c r="Q34" s="37">
        <f ca="1">Analisis_Estadistico!X34</f>
        <v>109800</v>
      </c>
      <c r="R34" s="37">
        <f t="shared" ca="1" si="0"/>
        <v>109800</v>
      </c>
      <c r="S34" s="1" t="str">
        <f>Analisis_Estadistico!AC34</f>
        <v>OK</v>
      </c>
      <c r="T34" s="1" t="str">
        <f>IF(AND(Analisis_Estadistico!AA34="",Analisis_Estadistico!AB34=""),"SIN ALERTA",IF(AND(Analisis_Estadistico!AA34&lt;&gt;"",Analisis_Estadistico!AB34&lt;&gt;""),Analisis_Estadistico!AA34&amp;" | "&amp;Analisis_Estadistico!AB34,IF(Analisis_Estadistico!AA34&lt;&gt;"",Analisis_Estadistico!AA34,Analisis_Estadistico!AB34)))</f>
        <v>BAJO: Evalúa Salud IPS S.A.S.</v>
      </c>
      <c r="U34" s="35" t="str">
        <f ca="1">Analisis_Estadistico!AD34</f>
        <v>Se aplicó mediana robusta por brecha material entre las cotizaciones.</v>
      </c>
    </row>
    <row r="35" spans="1:21" ht="42" customHeight="1" x14ac:dyDescent="0.25">
      <c r="A35" s="1">
        <f>Analisis_Estadistico!A35</f>
        <v>32</v>
      </c>
      <c r="B35" s="35" t="str">
        <f>Analisis_Estadistico!B35</f>
        <v>Laboratorio clínico</v>
      </c>
      <c r="C35" s="35" t="str">
        <f>Analisis_Estadistico!C35</f>
        <v>Examen directo con KOH</v>
      </c>
      <c r="D35" s="36" t="str">
        <f>Matriz_Mercado!D35</f>
        <v>Unidad</v>
      </c>
      <c r="E35" s="1">
        <f>Analisis_Estadistico!D35</f>
        <v>1</v>
      </c>
      <c r="F35" s="37">
        <f>Analisis_Estadistico!E35</f>
        <v>25100</v>
      </c>
      <c r="G35" s="37">
        <f>Analisis_Estadistico!F35</f>
        <v>50000</v>
      </c>
      <c r="H35" s="37">
        <f>Analisis_Estadistico!G35</f>
        <v>16000</v>
      </c>
      <c r="I35" s="37">
        <f>Analisis_Estadistico!I35</f>
        <v>16000</v>
      </c>
      <c r="J35" s="37">
        <f>Analisis_Estadistico!J35</f>
        <v>50000</v>
      </c>
      <c r="K35" s="37">
        <f>Analisis_Estadistico!K35</f>
        <v>30366.666666666668</v>
      </c>
      <c r="L35" s="37">
        <f>Analisis_Estadistico!L35</f>
        <v>25100</v>
      </c>
      <c r="M35" s="39">
        <f ca="1">Analisis_Estadistico!O35</f>
        <v>0</v>
      </c>
      <c r="N35" s="40">
        <f>Analisis_Estadistico!P35</f>
        <v>3.125</v>
      </c>
      <c r="O35" s="1" t="str">
        <f ca="1">Analisis_Estadistico!V35</f>
        <v>CRÍTICA</v>
      </c>
      <c r="P35" s="1" t="str">
        <f ca="1">Analisis_Estadistico!W35</f>
        <v>MEDIANA ROBUSTA CON ALERTA</v>
      </c>
      <c r="Q35" s="37">
        <f ca="1">Analisis_Estadistico!X35</f>
        <v>25100</v>
      </c>
      <c r="R35" s="37">
        <f t="shared" ca="1" si="0"/>
        <v>25100</v>
      </c>
      <c r="S35" s="1" t="str">
        <f>Analisis_Estadistico!AC35</f>
        <v>OK</v>
      </c>
      <c r="T35" s="1" t="str">
        <f>IF(AND(Analisis_Estadistico!AA35="",Analisis_Estadistico!AB35=""),"SIN ALERTA",IF(AND(Analisis_Estadistico!AA35&lt;&gt;"",Analisis_Estadistico!AB35&lt;&gt;""),Analisis_Estadistico!AA35&amp;" | "&amp;Analisis_Estadistico!AB35,IF(Analisis_Estadistico!AA35&lt;&gt;"",Analisis_Estadistico!AA35,Analisis_Estadistico!AB35)))</f>
        <v>ALTO: Cendiatra S.A.S. | BAJO: Evalúa Salud IPS S.A.S.</v>
      </c>
      <c r="U35" s="35" t="str">
        <f ca="1">Analisis_Estadistico!AD35</f>
        <v>Se aplicó mediana robusta por dispersión crítica; los extremos permanecen identificados en las alertas.</v>
      </c>
    </row>
    <row r="36" spans="1:21" ht="42" customHeight="1" x14ac:dyDescent="0.25">
      <c r="A36" s="1">
        <f>Analisis_Estadistico!A36</f>
        <v>33</v>
      </c>
      <c r="B36" s="35" t="str">
        <f>Analisis_Estadistico!B36</f>
        <v>Laboratorio clínico</v>
      </c>
      <c r="C36" s="35" t="str">
        <f>Analisis_Estadistico!C36</f>
        <v>Coprológico</v>
      </c>
      <c r="D36" s="36" t="str">
        <f>Matriz_Mercado!D36</f>
        <v>Unidad</v>
      </c>
      <c r="E36" s="1">
        <f>Analisis_Estadistico!D36</f>
        <v>1</v>
      </c>
      <c r="F36" s="37">
        <f>Analisis_Estadistico!E36</f>
        <v>25100</v>
      </c>
      <c r="G36" s="37">
        <f>Analisis_Estadistico!F36</f>
        <v>50000</v>
      </c>
      <c r="H36" s="37">
        <f>Analisis_Estadistico!G36</f>
        <v>16000</v>
      </c>
      <c r="I36" s="37">
        <f>Analisis_Estadistico!I36</f>
        <v>16000</v>
      </c>
      <c r="J36" s="37">
        <f>Analisis_Estadistico!J36</f>
        <v>50000</v>
      </c>
      <c r="K36" s="37">
        <f>Analisis_Estadistico!K36</f>
        <v>30366.666666666668</v>
      </c>
      <c r="L36" s="37">
        <f>Analisis_Estadistico!L36</f>
        <v>25100</v>
      </c>
      <c r="M36" s="39">
        <f ca="1">Analisis_Estadistico!O36</f>
        <v>0</v>
      </c>
      <c r="N36" s="40">
        <f>Analisis_Estadistico!P36</f>
        <v>3.125</v>
      </c>
      <c r="O36" s="1" t="str">
        <f ca="1">Analisis_Estadistico!V36</f>
        <v>CRÍTICA</v>
      </c>
      <c r="P36" s="1" t="str">
        <f ca="1">Analisis_Estadistico!W36</f>
        <v>MEDIANA ROBUSTA CON ALERTA</v>
      </c>
      <c r="Q36" s="37">
        <f ca="1">Analisis_Estadistico!X36</f>
        <v>25100</v>
      </c>
      <c r="R36" s="37">
        <f t="shared" ca="1" si="0"/>
        <v>25100</v>
      </c>
      <c r="S36" s="1" t="str">
        <f>Analisis_Estadistico!AC36</f>
        <v>OK</v>
      </c>
      <c r="T36" s="1" t="str">
        <f>IF(AND(Analisis_Estadistico!AA36="",Analisis_Estadistico!AB36=""),"SIN ALERTA",IF(AND(Analisis_Estadistico!AA36&lt;&gt;"",Analisis_Estadistico!AB36&lt;&gt;""),Analisis_Estadistico!AA36&amp;" | "&amp;Analisis_Estadistico!AB36,IF(Analisis_Estadistico!AA36&lt;&gt;"",Analisis_Estadistico!AA36,Analisis_Estadistico!AB36)))</f>
        <v>ALTO: Cendiatra S.A.S. | BAJO: Evalúa Salud IPS S.A.S.</v>
      </c>
      <c r="U36" s="35" t="str">
        <f ca="1">Analisis_Estadistico!AD36</f>
        <v>Se aplicó mediana robusta por dispersión crítica; los extremos permanecen identificados en las alertas.</v>
      </c>
    </row>
    <row r="37" spans="1:21" ht="42" customHeight="1" x14ac:dyDescent="0.25">
      <c r="A37" s="1">
        <f>Analisis_Estadistico!A37</f>
        <v>34</v>
      </c>
      <c r="B37" s="35" t="str">
        <f>Analisis_Estadistico!B37</f>
        <v>Laboratorio clínico</v>
      </c>
      <c r="C37" s="35" t="str">
        <f>Analisis_Estadistico!C37</f>
        <v>Frotis faríngeo</v>
      </c>
      <c r="D37" s="36" t="str">
        <f>Matriz_Mercado!D37</f>
        <v>Unidad</v>
      </c>
      <c r="E37" s="1">
        <f>Analisis_Estadistico!D37</f>
        <v>1</v>
      </c>
      <c r="F37" s="37">
        <f>Analisis_Estadistico!E37</f>
        <v>25100</v>
      </c>
      <c r="G37" s="37">
        <f>Analisis_Estadistico!F37</f>
        <v>50000</v>
      </c>
      <c r="H37" s="37">
        <f>Analisis_Estadistico!G37</f>
        <v>16000</v>
      </c>
      <c r="I37" s="37">
        <f>Analisis_Estadistico!I37</f>
        <v>16000</v>
      </c>
      <c r="J37" s="37">
        <f>Analisis_Estadistico!J37</f>
        <v>50000</v>
      </c>
      <c r="K37" s="37">
        <f>Analisis_Estadistico!K37</f>
        <v>30366.666666666668</v>
      </c>
      <c r="L37" s="37">
        <f>Analisis_Estadistico!L37</f>
        <v>25100</v>
      </c>
      <c r="M37" s="39">
        <f ca="1">Analisis_Estadistico!O37</f>
        <v>0</v>
      </c>
      <c r="N37" s="40">
        <f>Analisis_Estadistico!P37</f>
        <v>3.125</v>
      </c>
      <c r="O37" s="1" t="str">
        <f ca="1">Analisis_Estadistico!V37</f>
        <v>CRÍTICA</v>
      </c>
      <c r="P37" s="1" t="str">
        <f ca="1">Analisis_Estadistico!W37</f>
        <v>MEDIANA ROBUSTA CON ALERTA</v>
      </c>
      <c r="Q37" s="37">
        <f ca="1">Analisis_Estadistico!X37</f>
        <v>25100</v>
      </c>
      <c r="R37" s="37">
        <f t="shared" ca="1" si="0"/>
        <v>25100</v>
      </c>
      <c r="S37" s="1" t="str">
        <f>Analisis_Estadistico!AC37</f>
        <v>OK</v>
      </c>
      <c r="T37" s="1" t="str">
        <f>IF(AND(Analisis_Estadistico!AA37="",Analisis_Estadistico!AB37=""),"SIN ALERTA",IF(AND(Analisis_Estadistico!AA37&lt;&gt;"",Analisis_Estadistico!AB37&lt;&gt;""),Analisis_Estadistico!AA37&amp;" | "&amp;Analisis_Estadistico!AB37,IF(Analisis_Estadistico!AA37&lt;&gt;"",Analisis_Estadistico!AA37,Analisis_Estadistico!AB37)))</f>
        <v>ALTO: Cendiatra S.A.S. | BAJO: Evalúa Salud IPS S.A.S.</v>
      </c>
      <c r="U37" s="35" t="str">
        <f ca="1">Analisis_Estadistico!AD37</f>
        <v>Se aplicó mediana robusta por dispersión crítica; los extremos permanecen identificados en las alertas.</v>
      </c>
    </row>
    <row r="38" spans="1:21" ht="42" customHeight="1" x14ac:dyDescent="0.25">
      <c r="A38" s="1">
        <f>Analisis_Estadistico!A38</f>
        <v>35</v>
      </c>
      <c r="B38" s="35" t="str">
        <f>Analisis_Estadistico!B38</f>
        <v>Aptitud específica</v>
      </c>
      <c r="C38" s="35" t="str">
        <f>Analisis_Estadistico!C38</f>
        <v>Anexo / concepto complementario para trabajo en alturas</v>
      </c>
      <c r="D38" s="36" t="str">
        <f>Matriz_Mercado!D38</f>
        <v>Unidad</v>
      </c>
      <c r="E38" s="1">
        <f>Analisis_Estadistico!D38</f>
        <v>1</v>
      </c>
      <c r="F38" s="37">
        <f>Analisis_Estadistico!E38</f>
        <v>15900</v>
      </c>
      <c r="G38" s="37">
        <f>Analisis_Estadistico!F38</f>
        <v>80000</v>
      </c>
      <c r="H38" s="37">
        <f>Analisis_Estadistico!G38</f>
        <v>87500</v>
      </c>
      <c r="I38" s="37">
        <f>Analisis_Estadistico!I38</f>
        <v>15900</v>
      </c>
      <c r="J38" s="37">
        <f>Analisis_Estadistico!J38</f>
        <v>87500</v>
      </c>
      <c r="K38" s="37">
        <f>Analisis_Estadistico!K38</f>
        <v>61133.333333333336</v>
      </c>
      <c r="L38" s="37">
        <f>Analisis_Estadistico!L38</f>
        <v>80000</v>
      </c>
      <c r="M38" s="39">
        <f ca="1">Analisis_Estadistico!O38</f>
        <v>0</v>
      </c>
      <c r="N38" s="40">
        <f>Analisis_Estadistico!P38</f>
        <v>5.5031446540880502</v>
      </c>
      <c r="O38" s="1" t="str">
        <f ca="1">Analisis_Estadistico!V38</f>
        <v>CRÍTICA</v>
      </c>
      <c r="P38" s="1" t="str">
        <f ca="1">Analisis_Estadistico!W38</f>
        <v>MEDIANA ROBUSTA CON ALERTA</v>
      </c>
      <c r="Q38" s="37">
        <f ca="1">Analisis_Estadistico!X38</f>
        <v>80000</v>
      </c>
      <c r="R38" s="37">
        <f t="shared" ca="1" si="0"/>
        <v>80000</v>
      </c>
      <c r="S38" s="1" t="str">
        <f>Analisis_Estadistico!AC38</f>
        <v>OK</v>
      </c>
      <c r="T38" s="1" t="str">
        <f>IF(AND(Analisis_Estadistico!AA38="",Analisis_Estadistico!AB38=""),"SIN ALERTA",IF(AND(Analisis_Estadistico!AA38&lt;&gt;"",Analisis_Estadistico!AB38&lt;&gt;""),Analisis_Estadistico!AA38&amp;" | "&amp;Analisis_Estadistico!AB38,IF(Analisis_Estadistico!AA38&lt;&gt;"",Analisis_Estadistico!AA38,Analisis_Estadistico!AB38)))</f>
        <v>BAJO: Zona Médica MR S.A.S.</v>
      </c>
      <c r="U38" s="35" t="str">
        <f ca="1">Analisis_Estadistico!AD38</f>
        <v>Se aplicó mediana robusta por dispersión crítica; los extremos permanecen identificados en las alertas.</v>
      </c>
    </row>
    <row r="39" spans="1:21" ht="42" customHeight="1" x14ac:dyDescent="0.25">
      <c r="A39" s="1">
        <f>Analisis_Estadistico!A39</f>
        <v>36</v>
      </c>
      <c r="B39" s="35" t="str">
        <f>Analisis_Estadistico!B39</f>
        <v>Aptitud específica</v>
      </c>
      <c r="C39" s="35" t="str">
        <f>Analisis_Estadistico!C39</f>
        <v>Prueba psicométrica para trabajo en alturas</v>
      </c>
      <c r="D39" s="36" t="str">
        <f>Matriz_Mercado!D39</f>
        <v>Unidad</v>
      </c>
      <c r="E39" s="1">
        <f>Analisis_Estadistico!D39</f>
        <v>1</v>
      </c>
      <c r="F39" s="37">
        <f>Analisis_Estadistico!E39</f>
        <v>15900</v>
      </c>
      <c r="G39" s="37">
        <f>Analisis_Estadistico!F39</f>
        <v>80000</v>
      </c>
      <c r="H39" s="37">
        <f>Analisis_Estadistico!G39</f>
        <v>65000</v>
      </c>
      <c r="I39" s="37">
        <f>Analisis_Estadistico!I39</f>
        <v>15900</v>
      </c>
      <c r="J39" s="37">
        <f>Analisis_Estadistico!J39</f>
        <v>80000</v>
      </c>
      <c r="K39" s="37">
        <f>Analisis_Estadistico!K39</f>
        <v>53633.333333333336</v>
      </c>
      <c r="L39" s="37">
        <f>Analisis_Estadistico!L39</f>
        <v>65000</v>
      </c>
      <c r="M39" s="39">
        <f ca="1">Analisis_Estadistico!O39</f>
        <v>0</v>
      </c>
      <c r="N39" s="40">
        <f>Analisis_Estadistico!P39</f>
        <v>5.0314465408805029</v>
      </c>
      <c r="O39" s="1" t="str">
        <f ca="1">Analisis_Estadistico!V39</f>
        <v>CRÍTICA</v>
      </c>
      <c r="P39" s="1" t="str">
        <f ca="1">Analisis_Estadistico!W39</f>
        <v>MEDIANA ROBUSTA CON ALERTA</v>
      </c>
      <c r="Q39" s="37">
        <f ca="1">Analisis_Estadistico!X39</f>
        <v>65000</v>
      </c>
      <c r="R39" s="37">
        <f t="shared" ca="1" si="0"/>
        <v>65000</v>
      </c>
      <c r="S39" s="1" t="str">
        <f>Analisis_Estadistico!AC39</f>
        <v>OK</v>
      </c>
      <c r="T39" s="1" t="str">
        <f>IF(AND(Analisis_Estadistico!AA39="",Analisis_Estadistico!AB39=""),"SIN ALERTA",IF(AND(Analisis_Estadistico!AA39&lt;&gt;"",Analisis_Estadistico!AB39&lt;&gt;""),Analisis_Estadistico!AA39&amp;" | "&amp;Analisis_Estadistico!AB39,IF(Analisis_Estadistico!AA39&lt;&gt;"",Analisis_Estadistico!AA39,Analisis_Estadistico!AB39)))</f>
        <v>BAJO: Zona Médica MR S.A.S.</v>
      </c>
      <c r="U39" s="35" t="str">
        <f ca="1">Analisis_Estadistico!AD39</f>
        <v>Se aplicó mediana robusta por dispersión crítica; los extremos permanecen identificados en las alertas.</v>
      </c>
    </row>
    <row r="40" spans="1:21" ht="42" customHeight="1" x14ac:dyDescent="0.25">
      <c r="A40" s="1">
        <f>Analisis_Estadistico!A40</f>
        <v>37</v>
      </c>
      <c r="B40" s="35" t="str">
        <f>Analisis_Estadistico!B40</f>
        <v>Aptitud específica</v>
      </c>
      <c r="C40" s="35" t="str">
        <f>Analisis_Estadistico!C40</f>
        <v>Anexo / concepto complementario para conducción</v>
      </c>
      <c r="D40" s="36" t="str">
        <f>Matriz_Mercado!D40</f>
        <v>Unidad</v>
      </c>
      <c r="E40" s="1">
        <f>Analisis_Estadistico!D40</f>
        <v>1</v>
      </c>
      <c r="F40" s="37">
        <f>Analisis_Estadistico!E40</f>
        <v>15900</v>
      </c>
      <c r="G40" s="37">
        <f>Analisis_Estadistico!F40</f>
        <v>80000</v>
      </c>
      <c r="H40" s="37">
        <f>Analisis_Estadistico!G40</f>
        <v>87500</v>
      </c>
      <c r="I40" s="37">
        <f>Analisis_Estadistico!I40</f>
        <v>15900</v>
      </c>
      <c r="J40" s="37">
        <f>Analisis_Estadistico!J40</f>
        <v>87500</v>
      </c>
      <c r="K40" s="37">
        <f>Analisis_Estadistico!K40</f>
        <v>61133.333333333336</v>
      </c>
      <c r="L40" s="37">
        <f>Analisis_Estadistico!L40</f>
        <v>80000</v>
      </c>
      <c r="M40" s="39">
        <f ca="1">Analisis_Estadistico!O40</f>
        <v>0</v>
      </c>
      <c r="N40" s="40">
        <f>Analisis_Estadistico!P40</f>
        <v>5.5031446540880502</v>
      </c>
      <c r="O40" s="1" t="str">
        <f ca="1">Analisis_Estadistico!V40</f>
        <v>CRÍTICA</v>
      </c>
      <c r="P40" s="1" t="str">
        <f ca="1">Analisis_Estadistico!W40</f>
        <v>MEDIANA ROBUSTA CON ALERTA</v>
      </c>
      <c r="Q40" s="37">
        <f ca="1">Analisis_Estadistico!X40</f>
        <v>80000</v>
      </c>
      <c r="R40" s="37">
        <f t="shared" ca="1" si="0"/>
        <v>80000</v>
      </c>
      <c r="S40" s="1" t="str">
        <f>Analisis_Estadistico!AC40</f>
        <v>OK</v>
      </c>
      <c r="T40" s="1" t="str">
        <f>IF(AND(Analisis_Estadistico!AA40="",Analisis_Estadistico!AB40=""),"SIN ALERTA",IF(AND(Analisis_Estadistico!AA40&lt;&gt;"",Analisis_Estadistico!AB40&lt;&gt;""),Analisis_Estadistico!AA40&amp;" | "&amp;Analisis_Estadistico!AB40,IF(Analisis_Estadistico!AA40&lt;&gt;"",Analisis_Estadistico!AA40,Analisis_Estadistico!AB40)))</f>
        <v>BAJO: Zona Médica MR S.A.S.</v>
      </c>
      <c r="U40" s="35" t="str">
        <f ca="1">Analisis_Estadistico!AD40</f>
        <v>Se aplicó mediana robusta por dispersión crítica; los extremos permanecen identificados en las alertas.</v>
      </c>
    </row>
    <row r="41" spans="1:21" ht="42" customHeight="1" x14ac:dyDescent="0.25">
      <c r="A41" s="1">
        <f>Analisis_Estadistico!A41</f>
        <v>38</v>
      </c>
      <c r="B41" s="35" t="str">
        <f>Analisis_Estadistico!B41</f>
        <v>Aptitud específica</v>
      </c>
      <c r="C41" s="35" t="str">
        <f>Analisis_Estadistico!C41</f>
        <v>Prueba psicosensométrica para conducción</v>
      </c>
      <c r="D41" s="36" t="str">
        <f>Matriz_Mercado!D41</f>
        <v>Unidad</v>
      </c>
      <c r="E41" s="1">
        <f>Analisis_Estadistico!D41</f>
        <v>1</v>
      </c>
      <c r="F41" s="37">
        <f>Analisis_Estadistico!E41</f>
        <v>95000</v>
      </c>
      <c r="G41" s="37">
        <f>Analisis_Estadistico!F41</f>
        <v>150000</v>
      </c>
      <c r="H41" s="37">
        <f>Analisis_Estadistico!G41</f>
        <v>65000</v>
      </c>
      <c r="I41" s="37">
        <f>Analisis_Estadistico!I41</f>
        <v>65000</v>
      </c>
      <c r="J41" s="37">
        <f>Analisis_Estadistico!J41</f>
        <v>150000</v>
      </c>
      <c r="K41" s="37">
        <f>Analisis_Estadistico!K41</f>
        <v>103333.33333333333</v>
      </c>
      <c r="L41" s="37">
        <f>Analisis_Estadistico!L41</f>
        <v>95000</v>
      </c>
      <c r="M41" s="39">
        <f ca="1">Analisis_Estadistico!O41</f>
        <v>0</v>
      </c>
      <c r="N41" s="40">
        <f>Analisis_Estadistico!P41</f>
        <v>2.3076923076923075</v>
      </c>
      <c r="O41" s="1" t="str">
        <f ca="1">Analisis_Estadistico!V41</f>
        <v>ALTA</v>
      </c>
      <c r="P41" s="1" t="str">
        <f ca="1">Analisis_Estadistico!W41</f>
        <v>MEDIANA ROBUSTA</v>
      </c>
      <c r="Q41" s="37">
        <f ca="1">Analisis_Estadistico!X41</f>
        <v>95000</v>
      </c>
      <c r="R41" s="37">
        <f t="shared" ca="1" si="0"/>
        <v>95000</v>
      </c>
      <c r="S41" s="1" t="str">
        <f>Analisis_Estadistico!AC41</f>
        <v>OK</v>
      </c>
      <c r="T41" s="1" t="str">
        <f>IF(AND(Analisis_Estadistico!AA41="",Analisis_Estadistico!AB41=""),"SIN ALERTA",IF(AND(Analisis_Estadistico!AA41&lt;&gt;"",Analisis_Estadistico!AB41&lt;&gt;""),Analisis_Estadistico!AA41&amp;" | "&amp;Analisis_Estadistico!AB41,IF(Analisis_Estadistico!AA41&lt;&gt;"",Analisis_Estadistico!AA41,Analisis_Estadistico!AB41)))</f>
        <v>ALTO: Cendiatra S.A.S. | BAJO: Evalúa Salud IPS S.A.S.</v>
      </c>
      <c r="U41" s="35" t="str">
        <f ca="1">Analisis_Estadistico!AD41</f>
        <v>Se aplicó mediana robusta por brecha material entre las cotizaciones.</v>
      </c>
    </row>
    <row r="42" spans="1:21" ht="32.85" customHeight="1" x14ac:dyDescent="0.25">
      <c r="A42" s="63" t="s">
        <v>234</v>
      </c>
      <c r="B42" s="63"/>
      <c r="C42" s="63"/>
      <c r="D42" s="63"/>
      <c r="E42" s="63"/>
      <c r="F42" s="47">
        <f>SUM(F4:F41)</f>
        <v>2496600</v>
      </c>
      <c r="G42" s="47">
        <f>SUM(G4:G41)</f>
        <v>2750000</v>
      </c>
      <c r="H42" s="47">
        <f>SUM(H4:H41)</f>
        <v>2021500</v>
      </c>
      <c r="I42" s="47"/>
      <c r="J42" s="47"/>
      <c r="K42" s="47">
        <f>AVERAGE(F42:H42)</f>
        <v>2422700</v>
      </c>
      <c r="L42" s="47">
        <f>MEDIAN(F42:H42)</f>
        <v>2496600</v>
      </c>
      <c r="M42" s="48"/>
      <c r="N42" s="49"/>
      <c r="O42" s="46" t="s">
        <v>186</v>
      </c>
      <c r="P42" s="46" t="s">
        <v>177</v>
      </c>
      <c r="Q42" s="47">
        <f ca="1">SUM(Q4:Q41)</f>
        <v>2259333</v>
      </c>
      <c r="R42" s="47">
        <f ca="1">SUM(R4:R41)</f>
        <v>2259333</v>
      </c>
      <c r="S42" s="46"/>
      <c r="T42" s="46"/>
      <c r="U42" s="50"/>
    </row>
    <row r="44" spans="1:21" ht="36" customHeight="1" x14ac:dyDescent="0.25">
      <c r="A44" s="60" t="s">
        <v>235</v>
      </c>
      <c r="B44" s="60"/>
      <c r="C44" s="60"/>
      <c r="D44" s="60"/>
      <c r="E44" s="60"/>
      <c r="F44" s="60"/>
      <c r="G44" s="60"/>
      <c r="H44" s="60"/>
      <c r="I44" s="60"/>
      <c r="J44" s="60"/>
      <c r="K44" s="60"/>
      <c r="L44" s="60"/>
      <c r="M44" s="60"/>
      <c r="N44" s="60"/>
      <c r="O44" s="60"/>
      <c r="P44" s="60"/>
      <c r="Q44" s="60"/>
      <c r="R44" s="60"/>
      <c r="S44" s="60"/>
      <c r="T44" s="60"/>
      <c r="U44" s="60"/>
    </row>
    <row r="45" spans="1:21" ht="14.25" x14ac:dyDescent="0.25">
      <c r="A45" s="60"/>
      <c r="B45" s="60"/>
      <c r="C45" s="60"/>
      <c r="D45" s="60"/>
      <c r="E45" s="60"/>
      <c r="F45" s="60"/>
      <c r="G45" s="60"/>
      <c r="H45" s="60"/>
      <c r="I45" s="60"/>
      <c r="J45" s="60"/>
      <c r="K45" s="60"/>
      <c r="L45" s="60"/>
      <c r="M45" s="60"/>
      <c r="N45" s="60"/>
      <c r="O45" s="60"/>
      <c r="P45" s="60"/>
      <c r="Q45" s="60"/>
      <c r="R45" s="60"/>
      <c r="S45" s="60"/>
      <c r="T45" s="60"/>
      <c r="U45" s="60"/>
    </row>
  </sheetData>
  <autoFilter ref="A3:U41" xr:uid="{00000000-0009-0000-0000-000005000000}"/>
  <mergeCells count="3">
    <mergeCell ref="A1:U1"/>
    <mergeCell ref="A42:E42"/>
    <mergeCell ref="A44:U45"/>
  </mergeCells>
  <conditionalFormatting sqref="H4:H41">
    <cfRule type="expression" dxfId="8" priority="2">
      <formula>$H4="CRÍTICA"</formula>
    </cfRule>
    <cfRule type="expression" dxfId="7" priority="3">
      <formula>$H4="ALTA"</formula>
    </cfRule>
    <cfRule type="expression" dxfId="6" priority="4">
      <formula>$H4="MEDIA"</formula>
    </cfRule>
  </conditionalFormatting>
  <conditionalFormatting sqref="O4:O41">
    <cfRule type="expression" dxfId="5" priority="5">
      <formula>O4="BAJA"</formula>
    </cfRule>
    <cfRule type="expression" dxfId="4" priority="6">
      <formula>O4="RAZONABLE"</formula>
    </cfRule>
    <cfRule type="expression" dxfId="3" priority="7">
      <formula>O4="MEDIA"</formula>
    </cfRule>
    <cfRule type="expression" dxfId="2" priority="8">
      <formula>O4="ALTA"</formula>
    </cfRule>
    <cfRule type="expression" dxfId="1" priority="9">
      <formula>O4="CRÍTICA"</formula>
    </cfRule>
  </conditionalFormatting>
  <conditionalFormatting sqref="T4:T41">
    <cfRule type="expression" dxfId="0" priority="10">
      <formula>T4&lt;&gt;"SIN ALERTA"</formula>
    </cfRule>
  </conditionalFormatting>
  <pageMargins left="0.7" right="0.7" top="0.75" bottom="0.75" header="0.511811023622047" footer="0.511811023622047"/>
  <pageSetup paperSize="9" orientation="landscape" horizontalDpi="300" verticalDpi="30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rgb="FFA5A5A5"/>
    <pageSetUpPr fitToPage="1"/>
  </sheetPr>
  <dimension ref="A1:E16"/>
  <sheetViews>
    <sheetView showGridLines="0" zoomScale="85" zoomScaleNormal="85" workbookViewId="0">
      <pane ySplit="3" topLeftCell="A4" activePane="bottomLeft" state="frozen"/>
      <selection pane="bottomLeft" activeCell="D9" sqref="D9"/>
    </sheetView>
  </sheetViews>
  <sheetFormatPr baseColWidth="10" defaultColWidth="8.7109375" defaultRowHeight="15" customHeight="1" x14ac:dyDescent="0.25"/>
  <cols>
    <col min="1" max="1" width="20" customWidth="1"/>
    <col min="2" max="2" width="42" customWidth="1"/>
    <col min="3" max="3" width="22" customWidth="1"/>
    <col min="4" max="4" width="60" customWidth="1"/>
    <col min="5" max="5" width="70" customWidth="1"/>
  </cols>
  <sheetData>
    <row r="1" spans="1:5" ht="16.5" x14ac:dyDescent="0.25">
      <c r="A1" s="61" t="s">
        <v>187</v>
      </c>
      <c r="B1" s="61"/>
      <c r="C1" s="61"/>
      <c r="D1" s="61"/>
      <c r="E1" s="61"/>
    </row>
    <row r="3" spans="1:5" x14ac:dyDescent="0.25">
      <c r="A3" s="44" t="s">
        <v>188</v>
      </c>
      <c r="B3" s="44" t="s">
        <v>189</v>
      </c>
      <c r="C3" s="44" t="s">
        <v>190</v>
      </c>
      <c r="D3" s="44" t="s">
        <v>191</v>
      </c>
      <c r="E3" s="44" t="s">
        <v>192</v>
      </c>
    </row>
    <row r="4" spans="1:5" ht="48" customHeight="1" x14ac:dyDescent="0.25">
      <c r="A4" s="45" t="s">
        <v>193</v>
      </c>
      <c r="B4" s="45" t="s">
        <v>19</v>
      </c>
      <c r="C4" s="45" t="s">
        <v>194</v>
      </c>
      <c r="D4" s="45" t="s">
        <v>195</v>
      </c>
      <c r="E4" s="45" t="s">
        <v>196</v>
      </c>
    </row>
    <row r="5" spans="1:5" ht="48" customHeight="1" x14ac:dyDescent="0.25">
      <c r="A5" s="45" t="s">
        <v>193</v>
      </c>
      <c r="B5" s="45" t="s">
        <v>20</v>
      </c>
      <c r="C5" s="45" t="s">
        <v>197</v>
      </c>
      <c r="D5" s="45" t="s">
        <v>198</v>
      </c>
      <c r="E5" s="45" t="s">
        <v>199</v>
      </c>
    </row>
    <row r="6" spans="1:5" ht="48" customHeight="1" x14ac:dyDescent="0.25">
      <c r="A6" s="45" t="s">
        <v>200</v>
      </c>
      <c r="B6" s="45" t="s">
        <v>15</v>
      </c>
      <c r="C6" s="45" t="s">
        <v>201</v>
      </c>
      <c r="D6" s="45" t="s">
        <v>202</v>
      </c>
      <c r="E6" s="45" t="s">
        <v>203</v>
      </c>
    </row>
    <row r="7" spans="1:5" ht="48" customHeight="1" x14ac:dyDescent="0.25">
      <c r="A7" s="45" t="s">
        <v>204</v>
      </c>
      <c r="B7" s="45" t="s">
        <v>205</v>
      </c>
      <c r="C7" s="45" t="s">
        <v>206</v>
      </c>
      <c r="D7" s="45" t="s">
        <v>207</v>
      </c>
      <c r="E7" s="45" t="s">
        <v>208</v>
      </c>
    </row>
    <row r="8" spans="1:5" ht="48" customHeight="1" x14ac:dyDescent="0.25">
      <c r="A8" s="45" t="s">
        <v>209</v>
      </c>
      <c r="B8" s="45" t="s">
        <v>210</v>
      </c>
      <c r="C8" s="45" t="s">
        <v>211</v>
      </c>
      <c r="D8" s="45" t="s">
        <v>212</v>
      </c>
      <c r="E8" s="45" t="s">
        <v>213</v>
      </c>
    </row>
    <row r="9" spans="1:5" ht="48" customHeight="1" x14ac:dyDescent="0.25">
      <c r="A9" s="45" t="s">
        <v>214</v>
      </c>
      <c r="B9" s="45" t="s">
        <v>215</v>
      </c>
      <c r="C9" s="45" t="s">
        <v>216</v>
      </c>
      <c r="D9" s="45" t="s">
        <v>217</v>
      </c>
      <c r="E9" s="51" t="s">
        <v>218</v>
      </c>
    </row>
    <row r="10" spans="1:5" ht="48" customHeight="1" x14ac:dyDescent="0.25">
      <c r="A10" s="45" t="s">
        <v>219</v>
      </c>
      <c r="B10" s="45" t="s">
        <v>220</v>
      </c>
      <c r="C10" s="45" t="s">
        <v>221</v>
      </c>
      <c r="D10" s="45" t="s">
        <v>222</v>
      </c>
      <c r="E10" s="51" t="s">
        <v>223</v>
      </c>
    </row>
    <row r="11" spans="1:5" ht="48" customHeight="1" x14ac:dyDescent="0.25">
      <c r="A11" s="45" t="s">
        <v>224</v>
      </c>
      <c r="B11" s="45" t="s">
        <v>225</v>
      </c>
      <c r="C11" s="45" t="s">
        <v>226</v>
      </c>
      <c r="D11" s="45" t="s">
        <v>227</v>
      </c>
      <c r="E11" s="51" t="s">
        <v>228</v>
      </c>
    </row>
    <row r="12" spans="1:5" ht="15" customHeight="1" x14ac:dyDescent="0.25">
      <c r="E12" s="52"/>
    </row>
    <row r="13" spans="1:5" ht="30" x14ac:dyDescent="0.25">
      <c r="A13" t="s">
        <v>229</v>
      </c>
      <c r="B13" t="s">
        <v>230</v>
      </c>
      <c r="C13" t="s">
        <v>226</v>
      </c>
      <c r="D13" t="s">
        <v>231</v>
      </c>
      <c r="E13" s="52" t="s">
        <v>228</v>
      </c>
    </row>
    <row r="14" spans="1:5" ht="15" customHeight="1" x14ac:dyDescent="0.25">
      <c r="A14" s="60" t="s">
        <v>232</v>
      </c>
      <c r="B14" s="60"/>
      <c r="C14" s="60"/>
      <c r="D14" s="60"/>
      <c r="E14" s="60"/>
    </row>
    <row r="15" spans="1:5" x14ac:dyDescent="0.25">
      <c r="A15" s="60"/>
      <c r="B15" s="60"/>
      <c r="C15" s="60"/>
      <c r="D15" s="60"/>
      <c r="E15" s="60"/>
    </row>
    <row r="16" spans="1:5" x14ac:dyDescent="0.25">
      <c r="A16" s="60"/>
      <c r="B16" s="60"/>
      <c r="C16" s="60"/>
      <c r="D16" s="60"/>
      <c r="E16" s="60"/>
    </row>
  </sheetData>
  <autoFilter ref="A3:E11" xr:uid="{00000000-0009-0000-0000-000006000000}"/>
  <mergeCells count="2">
    <mergeCell ref="A1:E1"/>
    <mergeCell ref="A14:E16"/>
  </mergeCells>
  <hyperlinks>
    <hyperlink ref="E9" r:id="rId1" xr:uid="{00000000-0004-0000-0600-000000000000}"/>
    <hyperlink ref="E10" r:id="rId2" xr:uid="{00000000-0004-0000-0600-000001000000}"/>
    <hyperlink ref="E11" r:id="rId3" xr:uid="{00000000-0004-0000-0600-000002000000}"/>
  </hyperlinks>
  <pageMargins left="0.75" right="0.75" top="1" bottom="1" header="0.511811023622047" footer="0.511811023622047"/>
  <pageSetup orientation="landscape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6</vt:i4>
      </vt:variant>
    </vt:vector>
  </HeadingPairs>
  <TitlesOfParts>
    <vt:vector size="13" baseType="lpstr">
      <vt:lpstr>Resumen_Ejecutivo</vt:lpstr>
      <vt:lpstr>Visualizaciones</vt:lpstr>
      <vt:lpstr>Parametros</vt:lpstr>
      <vt:lpstr>Matriz_Mercado</vt:lpstr>
      <vt:lpstr>Analisis_Estadistico</vt:lpstr>
      <vt:lpstr>Precios_Referencia</vt:lpstr>
      <vt:lpstr>Fuentes</vt:lpstr>
      <vt:lpstr>Analisis_Estadistico!Área_de_impresión</vt:lpstr>
      <vt:lpstr>Fuentes!Área_de_impresión</vt:lpstr>
      <vt:lpstr>Matriz_Mercado!Área_de_impresión</vt:lpstr>
      <vt:lpstr>Parametros!Área_de_impresión</vt:lpstr>
      <vt:lpstr>Precios_Referencia!Área_de_impresión</vt:lpstr>
      <vt:lpstr>Resumen_Ejecutivo!Área_de_impresión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ADRIANA PC</dc:creator>
  <cp:lastModifiedBy>Adriana Mileydi Acevedo Buitrago</cp:lastModifiedBy>
  <dcterms:created xsi:type="dcterms:W3CDTF">2026-08-01T15:28:57Z</dcterms:created>
  <dcterms:modified xsi:type="dcterms:W3CDTF">2026-08-01T22:14:15Z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2026-06-24T20:22:35Z</dcterms:created>
  <dc:creator>openpyxl</dc:creator>
  <dc:description/>
  <dc:language>en-US</dc:language>
  <cp:lastModifiedBy>Sebastian</cp:lastModifiedBy>
  <dcterms:modified xsi:type="dcterms:W3CDTF">2026-08-01T15:13:44Z</dcterms:modified>
  <cp:revision>0</cp:revision>
  <dc:subject/>
  <dc:title/>
</cp:coreProperties>
</file>