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LA\CONTRATACIÓN\PROCESOS DE SELECCIÓN\PÚBLICAS\OPERADOR LOGÍSTICO\"/>
    </mc:Choice>
  </mc:AlternateContent>
  <bookViews>
    <workbookView xWindow="0" yWindow="0" windowWidth="28800" windowHeight="10800"/>
  </bookViews>
  <sheets>
    <sheet name="PROPUES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 s="1"/>
  <c r="C11" i="1" s="1"/>
  <c r="F9" i="1"/>
  <c r="G9" i="1" s="1"/>
  <c r="BI18" i="1"/>
  <c r="AX18" i="1"/>
  <c r="AU18" i="1"/>
  <c r="AR18" i="1"/>
  <c r="AO18" i="1"/>
  <c r="AL18" i="1"/>
  <c r="AI18" i="1"/>
  <c r="AG18" i="1"/>
  <c r="AD18" i="1"/>
  <c r="X18" i="1"/>
  <c r="U18" i="1"/>
  <c r="T18" i="1"/>
  <c r="S18" i="1"/>
  <c r="R18" i="1"/>
  <c r="Q18" i="1"/>
  <c r="N18" i="1"/>
  <c r="K18" i="1"/>
  <c r="E18" i="1"/>
  <c r="B18" i="1"/>
  <c r="BK17" i="1"/>
  <c r="BB17" i="1"/>
  <c r="BA17" i="1"/>
  <c r="BC17" i="1" s="1"/>
  <c r="BD17" i="1" s="1"/>
  <c r="AM17" i="1"/>
  <c r="AH17" i="1"/>
  <c r="BK16" i="1"/>
  <c r="BB16" i="1"/>
  <c r="BA16" i="1"/>
  <c r="BC16" i="1" s="1"/>
  <c r="BD16" i="1" s="1"/>
  <c r="AM16" i="1"/>
  <c r="AH16" i="1"/>
  <c r="BK15" i="1"/>
  <c r="BB15" i="1"/>
  <c r="BA15" i="1"/>
  <c r="BC15" i="1" s="1"/>
  <c r="BD15" i="1" s="1"/>
  <c r="AM15" i="1"/>
  <c r="AH15" i="1"/>
  <c r="BK14" i="1"/>
  <c r="BB14" i="1"/>
  <c r="BC14" i="1" s="1"/>
  <c r="BD14" i="1" s="1"/>
  <c r="BA14" i="1"/>
  <c r="AM14" i="1"/>
  <c r="AH14" i="1"/>
  <c r="BK13" i="1"/>
  <c r="BB13" i="1"/>
  <c r="BA13" i="1"/>
  <c r="BC13" i="1" s="1"/>
  <c r="BD13" i="1" s="1"/>
  <c r="AM13" i="1"/>
  <c r="AH13" i="1"/>
  <c r="BK12" i="1"/>
  <c r="BB12" i="1"/>
  <c r="BA12" i="1"/>
  <c r="BC12" i="1" s="1"/>
  <c r="BD12" i="1" s="1"/>
  <c r="AM12" i="1"/>
  <c r="AH12" i="1"/>
  <c r="BK11" i="1"/>
  <c r="BB11" i="1"/>
  <c r="BA11" i="1"/>
  <c r="BC11" i="1" s="1"/>
  <c r="BD11" i="1" s="1"/>
  <c r="AM11" i="1"/>
  <c r="AH11" i="1"/>
  <c r="BK10" i="1"/>
  <c r="BC10" i="1"/>
  <c r="BD10" i="1" s="1"/>
  <c r="BB10" i="1"/>
  <c r="BA10" i="1"/>
  <c r="AM10" i="1"/>
  <c r="AH10" i="1"/>
  <c r="J10" i="1"/>
  <c r="J11" i="1" s="1"/>
  <c r="J12" i="1" s="1"/>
  <c r="J13" i="1" s="1"/>
  <c r="J14" i="1" s="1"/>
  <c r="J15" i="1" s="1"/>
  <c r="J16" i="1" s="1"/>
  <c r="J17" i="1" s="1"/>
  <c r="BK9" i="1"/>
  <c r="BH9" i="1"/>
  <c r="BG9" i="1"/>
  <c r="BG10" i="1" s="1"/>
  <c r="BB9" i="1"/>
  <c r="BA9" i="1"/>
  <c r="AW9" i="1"/>
  <c r="AV9" i="1"/>
  <c r="AV10" i="1" s="1"/>
  <c r="AS9" i="1"/>
  <c r="AS10" i="1" s="1"/>
  <c r="AP9" i="1"/>
  <c r="AQ9" i="1" s="1"/>
  <c r="AM9" i="1"/>
  <c r="AK9" i="1"/>
  <c r="AJ9" i="1"/>
  <c r="AJ10" i="1" s="1"/>
  <c r="AH9" i="1"/>
  <c r="AE9" i="1"/>
  <c r="AF9" i="1" s="1"/>
  <c r="Z9" i="1"/>
  <c r="Y9" i="1"/>
  <c r="Y10" i="1" s="1"/>
  <c r="W9" i="1"/>
  <c r="V9" i="1"/>
  <c r="V10" i="1" s="1"/>
  <c r="O9" i="1"/>
  <c r="P9" i="1" s="1"/>
  <c r="L9" i="1"/>
  <c r="M9" i="1" s="1"/>
  <c r="J9" i="1"/>
  <c r="B9" i="1"/>
  <c r="BK8" i="1"/>
  <c r="BB8" i="1"/>
  <c r="BA8" i="1"/>
  <c r="BC8" i="1" s="1"/>
  <c r="BD8" i="1" s="1"/>
  <c r="AW8" i="1"/>
  <c r="AT8" i="1"/>
  <c r="AQ8" i="1"/>
  <c r="AM8" i="1"/>
  <c r="AK8" i="1"/>
  <c r="AH8" i="1"/>
  <c r="AF8" i="1"/>
  <c r="Z8" i="1"/>
  <c r="P8" i="1"/>
  <c r="M8" i="1"/>
  <c r="BK18" i="1" l="1"/>
  <c r="BH10" i="1"/>
  <c r="BG11" i="1"/>
  <c r="BH11" i="1" s="1"/>
  <c r="BB18" i="1"/>
  <c r="BA18" i="1"/>
  <c r="AT10" i="1"/>
  <c r="AS11" i="1"/>
  <c r="AT11" i="1" s="1"/>
  <c r="AT9" i="1"/>
  <c r="BL8" i="1"/>
  <c r="AP10" i="1"/>
  <c r="AQ10" i="1" s="1"/>
  <c r="AM18" i="1"/>
  <c r="AH18" i="1"/>
  <c r="AE10" i="1"/>
  <c r="AF10" i="1" s="1"/>
  <c r="AA9" i="1"/>
  <c r="W10" i="1"/>
  <c r="V11" i="1"/>
  <c r="W11" i="1" s="1"/>
  <c r="O10" i="1"/>
  <c r="O11" i="1" s="1"/>
  <c r="O12" i="1" s="1"/>
  <c r="J18" i="1"/>
  <c r="F10" i="1"/>
  <c r="G10" i="1" s="1"/>
  <c r="D9" i="1"/>
  <c r="F11" i="1"/>
  <c r="G11" i="1" s="1"/>
  <c r="AN9" i="1"/>
  <c r="AV11" i="1"/>
  <c r="AW10" i="1"/>
  <c r="Z10" i="1"/>
  <c r="Y11" i="1"/>
  <c r="C12" i="1"/>
  <c r="D11" i="1"/>
  <c r="AK10" i="1"/>
  <c r="AJ11" i="1"/>
  <c r="P10" i="1"/>
  <c r="AN8" i="1"/>
  <c r="D10" i="1"/>
  <c r="L10" i="1"/>
  <c r="AP11" i="1"/>
  <c r="AS12" i="1"/>
  <c r="BG12" i="1"/>
  <c r="BC9" i="1"/>
  <c r="AN10" i="1" l="1"/>
  <c r="AE11" i="1"/>
  <c r="AB9" i="1"/>
  <c r="BL9" i="1" s="1"/>
  <c r="V12" i="1"/>
  <c r="W12" i="1" s="1"/>
  <c r="AA10" i="1"/>
  <c r="P11" i="1"/>
  <c r="F12" i="1"/>
  <c r="G12" i="1" s="1"/>
  <c r="M10" i="1"/>
  <c r="L11" i="1"/>
  <c r="AJ12" i="1"/>
  <c r="AK11" i="1"/>
  <c r="BD9" i="1"/>
  <c r="BD18" i="1" s="1"/>
  <c r="BC18" i="1"/>
  <c r="Y12" i="1"/>
  <c r="Z11" i="1"/>
  <c r="AW11" i="1"/>
  <c r="AV12" i="1"/>
  <c r="AF11" i="1"/>
  <c r="AE12" i="1"/>
  <c r="BH12" i="1"/>
  <c r="BG13" i="1"/>
  <c r="D12" i="1"/>
  <c r="C13" i="1"/>
  <c r="F13" i="1"/>
  <c r="AT12" i="1"/>
  <c r="AS13" i="1"/>
  <c r="V13" i="1"/>
  <c r="P12" i="1"/>
  <c r="O13" i="1"/>
  <c r="AQ11" i="1"/>
  <c r="AP12" i="1"/>
  <c r="BM8" i="1"/>
  <c r="AC9" i="1" l="1"/>
  <c r="V14" i="1"/>
  <c r="W13" i="1"/>
  <c r="M11" i="1"/>
  <c r="L12" i="1"/>
  <c r="AQ12" i="1"/>
  <c r="AP13" i="1"/>
  <c r="BH13" i="1"/>
  <c r="BG14" i="1"/>
  <c r="AA11" i="1"/>
  <c r="Y13" i="1"/>
  <c r="Z12" i="1"/>
  <c r="AA12" i="1" s="1"/>
  <c r="AS14" i="1"/>
  <c r="AT13" i="1"/>
  <c r="AB10" i="1"/>
  <c r="AE13" i="1"/>
  <c r="AF12" i="1"/>
  <c r="BM9" i="1"/>
  <c r="AN11" i="1"/>
  <c r="O14" i="1"/>
  <c r="P13" i="1"/>
  <c r="G13" i="1"/>
  <c r="F14" i="1"/>
  <c r="D13" i="1"/>
  <c r="C14" i="1"/>
  <c r="AW12" i="1"/>
  <c r="AV13" i="1"/>
  <c r="AK12" i="1"/>
  <c r="AJ13" i="1"/>
  <c r="O15" i="1" l="1"/>
  <c r="P14" i="1"/>
  <c r="AP14" i="1"/>
  <c r="AQ13" i="1"/>
  <c r="AC10" i="1"/>
  <c r="BL10" i="1"/>
  <c r="L13" i="1"/>
  <c r="M12" i="1"/>
  <c r="AB11" i="1"/>
  <c r="AT14" i="1"/>
  <c r="AS15" i="1"/>
  <c r="C15" i="1"/>
  <c r="D14" i="1"/>
  <c r="AK13" i="1"/>
  <c r="AJ14" i="1"/>
  <c r="F15" i="1"/>
  <c r="G14" i="1"/>
  <c r="BG15" i="1"/>
  <c r="BH14" i="1"/>
  <c r="AN12" i="1"/>
  <c r="Z13" i="1"/>
  <c r="AA13" i="1" s="1"/>
  <c r="Y14" i="1"/>
  <c r="AW13" i="1"/>
  <c r="AV14" i="1"/>
  <c r="AE14" i="1"/>
  <c r="AF13" i="1"/>
  <c r="W14" i="1"/>
  <c r="V15" i="1"/>
  <c r="F16" i="1" l="1"/>
  <c r="G15" i="1"/>
  <c r="Y15" i="1"/>
  <c r="Z14" i="1"/>
  <c r="AA14" i="1" s="1"/>
  <c r="AQ14" i="1"/>
  <c r="AP15" i="1"/>
  <c r="AB12" i="1"/>
  <c r="L14" i="1"/>
  <c r="M13" i="1"/>
  <c r="AB13" i="1" s="1"/>
  <c r="P15" i="1"/>
  <c r="O16" i="1"/>
  <c r="D15" i="1"/>
  <c r="C16" i="1"/>
  <c r="W15" i="1"/>
  <c r="V16" i="1"/>
  <c r="AN13" i="1"/>
  <c r="BH15" i="1"/>
  <c r="BG16" i="1"/>
  <c r="BM10" i="1"/>
  <c r="AE15" i="1"/>
  <c r="AF14" i="1"/>
  <c r="AT15" i="1"/>
  <c r="AS16" i="1"/>
  <c r="AW14" i="1"/>
  <c r="AV15" i="1"/>
  <c r="AK14" i="1"/>
  <c r="AJ15" i="1"/>
  <c r="AC11" i="1"/>
  <c r="BL11" i="1"/>
  <c r="BM11" i="1" s="1"/>
  <c r="AT16" i="1" l="1"/>
  <c r="AS17" i="1"/>
  <c r="AC13" i="1"/>
  <c r="BL13" i="1"/>
  <c r="BM13" i="1" s="1"/>
  <c r="AJ16" i="1"/>
  <c r="AK15" i="1"/>
  <c r="AN14" i="1"/>
  <c r="W16" i="1"/>
  <c r="V17" i="1"/>
  <c r="Z15" i="1"/>
  <c r="AA15" i="1" s="1"/>
  <c r="Y16" i="1"/>
  <c r="C17" i="1"/>
  <c r="D16" i="1"/>
  <c r="M14" i="1"/>
  <c r="AB14" i="1" s="1"/>
  <c r="L15" i="1"/>
  <c r="AF15" i="1"/>
  <c r="AE16" i="1"/>
  <c r="AV16" i="1"/>
  <c r="AW15" i="1"/>
  <c r="BL12" i="1"/>
  <c r="BM12" i="1" s="1"/>
  <c r="AC12" i="1"/>
  <c r="G16" i="1"/>
  <c r="F17" i="1"/>
  <c r="BH16" i="1"/>
  <c r="BG17" i="1"/>
  <c r="BH17" i="1" s="1"/>
  <c r="BH18" i="1" s="1"/>
  <c r="P16" i="1"/>
  <c r="O17" i="1"/>
  <c r="P17" i="1" s="1"/>
  <c r="P18" i="1" s="1"/>
  <c r="AQ15" i="1"/>
  <c r="AP16" i="1"/>
  <c r="AC14" i="1" l="1"/>
  <c r="BL14" i="1"/>
  <c r="BM14" i="1" s="1"/>
  <c r="D17" i="1"/>
  <c r="AK16" i="1"/>
  <c r="AJ17" i="1"/>
  <c r="G17" i="1"/>
  <c r="G18" i="1" s="1"/>
  <c r="F18" i="1"/>
  <c r="AW16" i="1"/>
  <c r="AV17" i="1"/>
  <c r="AW17" i="1" s="1"/>
  <c r="AW18" i="1" s="1"/>
  <c r="AF16" i="1"/>
  <c r="AE17" i="1"/>
  <c r="AF17" i="1" s="1"/>
  <c r="AF18" i="1" s="1"/>
  <c r="Z16" i="1"/>
  <c r="AA16" i="1" s="1"/>
  <c r="Y17" i="1"/>
  <c r="Z17" i="1" s="1"/>
  <c r="AQ16" i="1"/>
  <c r="AP17" i="1"/>
  <c r="AN15" i="1"/>
  <c r="AS18" i="1"/>
  <c r="AT17" i="1"/>
  <c r="AT18" i="1" s="1"/>
  <c r="L16" i="1"/>
  <c r="M15" i="1"/>
  <c r="AB15" i="1" s="1"/>
  <c r="V18" i="1"/>
  <c r="W17" i="1"/>
  <c r="W18" i="1" s="1"/>
  <c r="AK17" i="1" l="1"/>
  <c r="AK18" i="1" s="1"/>
  <c r="AJ18" i="1"/>
  <c r="AN16" i="1"/>
  <c r="D18" i="1"/>
  <c r="AP18" i="1"/>
  <c r="AQ17" i="1"/>
  <c r="AQ18" i="1" s="1"/>
  <c r="BL15" i="1"/>
  <c r="BM15" i="1" s="1"/>
  <c r="AC15" i="1"/>
  <c r="L17" i="1"/>
  <c r="M17" i="1" s="1"/>
  <c r="M18" i="1" s="1"/>
  <c r="M16" i="1"/>
  <c r="AB16" i="1" s="1"/>
  <c r="AA17" i="1"/>
  <c r="AA18" i="1" s="1"/>
  <c r="Z18" i="1"/>
  <c r="AN17" i="1" l="1"/>
  <c r="AN18" i="1" s="1"/>
  <c r="AB17" i="1"/>
  <c r="AB18" i="1" s="1"/>
  <c r="AC18" i="1" s="1"/>
  <c r="BL16" i="1"/>
  <c r="BM16" i="1" s="1"/>
  <c r="AC16" i="1"/>
  <c r="BL17" i="1" l="1"/>
  <c r="AC17" i="1"/>
  <c r="BM17" i="1" l="1"/>
  <c r="BM18" i="1" s="1"/>
  <c r="BL18" i="1"/>
</calcChain>
</file>

<file path=xl/sharedStrings.xml><?xml version="1.0" encoding="utf-8"?>
<sst xmlns="http://schemas.openxmlformats.org/spreadsheetml/2006/main" count="101" uniqueCount="88">
  <si>
    <t>FORMULARIO ECÓNOMICA OPERADOR LOGÍSTICO 2021</t>
  </si>
  <si>
    <t xml:space="preserve">CIFRAS EN PESOS </t>
  </si>
  <si>
    <t>Porcentaje Seguro Producto Terminado (%)</t>
  </si>
  <si>
    <t>Porcentaje Seguro Insumos (%)</t>
  </si>
  <si>
    <t>PERIODO</t>
  </si>
  <si>
    <t>ALMACENAMIENTO EXTERNO PRODUCTO TERMINADO E  INSUMOS ESTIBA TIPO FLA</t>
  </si>
  <si>
    <t>ALMACENAMIENTO EXTERNO PRODUCTO TERMINADO E  INSUMOS ESTIBA TIPO ESTANDAR</t>
  </si>
  <si>
    <t xml:space="preserve">Almacenamiento Externo de Producto Terminado e Insumos en estiba tipo FLA </t>
  </si>
  <si>
    <t>Almacenamiento Externo de Producto Terminado e Insumos en estiba tipo TIPO ESTANDAR</t>
  </si>
  <si>
    <t>VALOR ADMINISTRACIÓN
ALMACENAMIENTO IN HOUSE</t>
  </si>
  <si>
    <t>ALQUILER-ESTIBAS TIPO FLA</t>
  </si>
  <si>
    <t>ALQUILER-ESTIBAS  ESTANDAR</t>
  </si>
  <si>
    <t>SUMINISTROS: ESTIBAS Y ESQUINEROS E INSUMOS  NECESARIOS  PARA LA EXPORTACION ( Detallar insumos )</t>
  </si>
  <si>
    <t xml:space="preserve"> TOTAL ALMACENAMIENTO</t>
  </si>
  <si>
    <t>TRANSPORTE PRODUCTO TERMINADO (FLETE)</t>
  </si>
  <si>
    <t>TRANSPORTE  INSUMOS (FLETE)</t>
  </si>
  <si>
    <t>TOTAL TRANSPORTE</t>
  </si>
  <si>
    <t>Hora extra</t>
  </si>
  <si>
    <t>Actividades Manuales</t>
  </si>
  <si>
    <t>Vaciado de Devoluciones</t>
  </si>
  <si>
    <t>TOTAL OTRAS ACTIVIDADES</t>
  </si>
  <si>
    <t>DESPACHOS NACIONALES</t>
  </si>
  <si>
    <t>COTIZACION DE ESTIBAS PLASTICAS PARA EL PRIMER NIVEL DE ALMACENAMIENTO</t>
  </si>
  <si>
    <t xml:space="preserve"> TOTAL ALMACENAMIENTO TODOS LOS CONCEPTOS NO INCLUYE TRANSPORTE
IVA INCLUIDO 19%</t>
  </si>
  <si>
    <t xml:space="preserve"> TOTAL ALMACENAMIENTO TODOS LOS CONCEPTOS
IVA INCLUIDO 19% + TTE</t>
  </si>
  <si>
    <t># horas extras (HISTORICO)</t>
  </si>
  <si>
    <t>Valor hora extra</t>
  </si>
  <si>
    <t>Total Hora extra</t>
  </si>
  <si>
    <t>No de Minutos</t>
  </si>
  <si>
    <t>Valor minuto por actividad manual ($/minuto)</t>
  </si>
  <si>
    <t>Total por actividad manual ($)</t>
  </si>
  <si>
    <t>No de Unidades</t>
  </si>
  <si>
    <t>Valor Vaciado/Unidad</t>
  </si>
  <si>
    <t>Total Vaciado Devoluciones</t>
  </si>
  <si>
    <t>MES</t>
  </si>
  <si>
    <t>NÚMERO DE POSICIONES DE ESTIBAS TIPO FLA</t>
  </si>
  <si>
    <t>TARIFA/ Posición de Estiba
(Antes de IVA)</t>
  </si>
  <si>
    <t>FACTURACIÓN</t>
  </si>
  <si>
    <t>NÚMERO DE POSICIONES DE ESTIBAS ESTANDAR</t>
  </si>
  <si>
    <t>TARIFA/ Posición de Estiba
(Antes de IVA) Tipo FLA</t>
  </si>
  <si>
    <t>TARIFA/ Posición de Estiba
(Antes de IVA) Tipo Estandar</t>
  </si>
  <si>
    <t>ESTIBAS-FLA</t>
  </si>
  <si>
    <t>TARIFA Alquiler/Estiba Mes
(Antes de IVA)</t>
  </si>
  <si>
    <t>ESTIBAS-ESTANDAR</t>
  </si>
  <si>
    <t>CANTIDAD ESQUINEROS</t>
  </si>
  <si>
    <t>CANTIDAD DE COLBON EN KILOS</t>
  </si>
  <si>
    <t>CANTIDAD DE ZUNCHOS (rollos de 500 mts)</t>
  </si>
  <si>
    <t>Rollos de Stretch</t>
  </si>
  <si>
    <t>CANTIDAD DE ESTIBAS</t>
  </si>
  <si>
    <t>TARIFA/Pallet (Estiba incluido todos los materiales para despacho)
(Antes de IVA)</t>
  </si>
  <si>
    <t>FACTURACION MATERIALES Antes de Iva</t>
  </si>
  <si>
    <t>TOTAL DE MINUTOS DE REVISION POR ESTIBA DE EXPORTACION</t>
  </si>
  <si>
    <t>TARIFA/Minuto  (Revisión de Estiba antes de Iva)</t>
  </si>
  <si>
    <t>FACTURACIÓN REVISION DE ESTIBAS antes de Iva</t>
  </si>
  <si>
    <t>FACTURACION TOTAL ANTES DE IVA</t>
  </si>
  <si>
    <t>FACTURACION
(Antes de IVA)</t>
  </si>
  <si>
    <t>FACT. IVA INCLUIDO
del 19%</t>
  </si>
  <si>
    <t>VIAJES PT</t>
  </si>
  <si>
    <t>FLETE ($/Viaje)</t>
  </si>
  <si>
    <t>FACTURACION</t>
  </si>
  <si>
    <t>VALOR ESTIMADO MERCANCIA POR VIAJE PARA EL SEGURO</t>
  </si>
  <si>
    <t xml:space="preserve">Seguro Transporte </t>
  </si>
  <si>
    <t>VIAJES MP</t>
  </si>
  <si>
    <t>VALOR ESTIMADO MERCANCIA POR VIAJE</t>
  </si>
  <si>
    <t>Seguro Transporte</t>
  </si>
  <si>
    <t>EXENTO DE IVA</t>
  </si>
  <si>
    <t>$/Hora Extra
(Antes de IVA)</t>
  </si>
  <si>
    <t>Minutos</t>
  </si>
  <si>
    <t>$/minuto
(Antes de IVA)</t>
  </si>
  <si>
    <t>Unidades Vaciadas</t>
  </si>
  <si>
    <t>$/Unidad
(Antes de IVA)</t>
  </si>
  <si>
    <t>SUMINISTRO DE MONTACARGAS MENSUAL</t>
  </si>
  <si>
    <t>VALOR MONTACARGA + OPERARIO MES</t>
  </si>
  <si>
    <t>VALOR SOLO OPERARIO MONCARGA MES</t>
  </si>
  <si>
    <t>FACTURACION OPERARIO ANTES DE IVA</t>
  </si>
  <si>
    <t>FACTURACION MONTACARGA+OPERARIO ANTES DE IVA</t>
  </si>
  <si>
    <t>FACTURACION
ANTES DE IVA</t>
  </si>
  <si>
    <t>FACT. IVA INCLUIDO</t>
  </si>
  <si>
    <t>Número  de estibas mensuales</t>
  </si>
  <si>
    <t>Promedio minutos por estiba</t>
  </si>
  <si>
    <t>Valor Minuto de Revisión</t>
  </si>
  <si>
    <t>Total Facturación sin Iva</t>
  </si>
  <si>
    <t>NÚMERO DE POSICIONES DE ESTIBAS EN PISO EN INHOUSE</t>
  </si>
  <si>
    <t>VALOR DE ALQUILER MENSUAL ESTIBAS PLASTICA SIN IVA</t>
  </si>
  <si>
    <t>FACTURACION SIN IVA</t>
  </si>
  <si>
    <t>FACT. IVA INCLUIDO+ TRANSPORTE</t>
  </si>
  <si>
    <t>TOTAL 2021</t>
  </si>
  <si>
    <t>FÁBRICA DE LICORES DE ANTIOQUIA - EICE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</si>
</sst>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(&quot;$&quot;\ * #,##0_);_(&quot;$&quot;\ * \(#,##0\);_(&quot;$&quot;\ * &quot;-&quot;??_);_(@_)"/>
    <numFmt numFmtId="169" formatCode="0.0000%"/>
    <numFmt numFmtId="170" formatCode="_-[$$-240A]\ * #,##0_-;\-[$$-240A]\ * #,##0_-;_-[$$-240A]\ * &quot;-&quot;??_-;_-@_-"/>
    <numFmt numFmtId="171" formatCode="&quot;$&quot;\ #,##0_);\(&quot;$&quot;\ #,##0\)"/>
    <numFmt numFmtId="172" formatCode="_(* #,##0_);_(* \(#,##0\);_(* &quot;-&quot;??_);_(@_)"/>
    <numFmt numFmtId="173" formatCode="_-* #,##0.000000_-;\-* #,##0.00000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0" tint="-0.249977111117893"/>
        <bgColor rgb="FF000000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3" fillId="0" borderId="0" xfId="0" applyFont="1" applyProtection="1"/>
    <xf numFmtId="0" fontId="4" fillId="2" borderId="0" xfId="0" applyFont="1" applyFill="1" applyBorder="1" applyProtection="1"/>
    <xf numFmtId="0" fontId="4" fillId="2" borderId="0" xfId="0" applyFont="1" applyFill="1" applyBorder="1" applyAlignment="1" applyProtection="1"/>
    <xf numFmtId="168" fontId="4" fillId="2" borderId="0" xfId="3" applyNumberFormat="1" applyFont="1" applyFill="1" applyBorder="1" applyProtection="1"/>
    <xf numFmtId="10" fontId="4" fillId="0" borderId="0" xfId="5" applyNumberFormat="1" applyFont="1" applyFill="1" applyBorder="1" applyProtection="1"/>
    <xf numFmtId="43" fontId="4" fillId="2" borderId="0" xfId="0" applyNumberFormat="1" applyFont="1" applyFill="1" applyBorder="1" applyProtection="1"/>
    <xf numFmtId="0" fontId="6" fillId="5" borderId="19" xfId="0" applyFont="1" applyFill="1" applyBorder="1" applyAlignment="1" applyProtection="1">
      <alignment horizontal="center" vertical="center" wrapText="1"/>
    </xf>
    <xf numFmtId="0" fontId="6" fillId="5" borderId="20" xfId="0" applyFont="1" applyFill="1" applyBorder="1" applyAlignment="1" applyProtection="1">
      <alignment horizontal="center" vertical="center" wrapText="1"/>
    </xf>
    <xf numFmtId="0" fontId="6" fillId="5" borderId="21" xfId="0" applyFont="1" applyFill="1" applyBorder="1" applyAlignment="1" applyProtection="1">
      <alignment horizontal="center" vertical="center" wrapText="1"/>
    </xf>
    <xf numFmtId="0" fontId="6" fillId="5" borderId="22" xfId="0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7" borderId="26" xfId="0" applyFont="1" applyFill="1" applyBorder="1" applyAlignment="1" applyProtection="1">
      <alignment horizontal="center" vertical="center" wrapText="1"/>
    </xf>
    <xf numFmtId="0" fontId="5" fillId="0" borderId="27" xfId="0" applyFont="1" applyFill="1" applyBorder="1" applyAlignment="1" applyProtection="1">
      <alignment horizontal="center" vertical="center" wrapText="1"/>
    </xf>
    <xf numFmtId="0" fontId="5" fillId="7" borderId="28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7" borderId="6" xfId="0" applyFont="1" applyFill="1" applyBorder="1" applyAlignment="1" applyProtection="1">
      <alignment horizontal="center" vertical="center" wrapText="1"/>
    </xf>
    <xf numFmtId="0" fontId="5" fillId="7" borderId="29" xfId="0" applyFont="1" applyFill="1" applyBorder="1" applyAlignment="1" applyProtection="1">
      <alignment horizontal="center" vertical="center" wrapText="1"/>
    </xf>
    <xf numFmtId="0" fontId="5" fillId="7" borderId="30" xfId="0" applyFont="1" applyFill="1" applyBorder="1" applyAlignment="1" applyProtection="1">
      <alignment horizontal="center" vertical="center" wrapText="1"/>
    </xf>
    <xf numFmtId="0" fontId="5" fillId="7" borderId="27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center" vertical="center" wrapText="1"/>
    </xf>
    <xf numFmtId="0" fontId="5" fillId="7" borderId="13" xfId="0" applyFont="1" applyFill="1" applyBorder="1" applyAlignment="1" applyProtection="1">
      <alignment horizontal="center" vertical="center" wrapText="1"/>
    </xf>
    <xf numFmtId="0" fontId="7" fillId="7" borderId="31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7" fillId="7" borderId="6" xfId="0" applyFont="1" applyFill="1" applyBorder="1" applyAlignment="1" applyProtection="1">
      <alignment horizontal="center" vertical="center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8" fillId="7" borderId="6" xfId="0" applyFont="1" applyFill="1" applyBorder="1" applyAlignment="1" applyProtection="1">
      <alignment horizontal="center" vertical="center" wrapText="1"/>
    </xf>
    <xf numFmtId="0" fontId="5" fillId="6" borderId="13" xfId="0" applyFont="1" applyFill="1" applyBorder="1" applyAlignment="1" applyProtection="1">
      <alignment horizontal="center" vertical="center" wrapText="1"/>
    </xf>
    <xf numFmtId="17" fontId="3" fillId="0" borderId="3" xfId="0" applyNumberFormat="1" applyFont="1" applyBorder="1" applyAlignment="1" applyProtection="1">
      <alignment horizontal="left"/>
    </xf>
    <xf numFmtId="3" fontId="3" fillId="0" borderId="3" xfId="0" applyNumberFormat="1" applyFont="1" applyFill="1" applyBorder="1" applyAlignment="1" applyProtection="1">
      <alignment horizontal="center"/>
    </xf>
    <xf numFmtId="168" fontId="9" fillId="9" borderId="3" xfId="0" applyNumberFormat="1" applyFont="1" applyFill="1" applyBorder="1" applyProtection="1">
      <protection locked="0"/>
    </xf>
    <xf numFmtId="168" fontId="4" fillId="0" borderId="3" xfId="3" applyNumberFormat="1" applyFont="1" applyFill="1" applyBorder="1" applyProtection="1"/>
    <xf numFmtId="3" fontId="4" fillId="0" borderId="3" xfId="0" applyNumberFormat="1" applyFont="1" applyFill="1" applyBorder="1" applyAlignment="1" applyProtection="1">
      <alignment horizontal="center"/>
    </xf>
    <xf numFmtId="170" fontId="0" fillId="10" borderId="3" xfId="0" applyNumberFormat="1" applyFill="1" applyBorder="1" applyProtection="1">
      <protection locked="0"/>
    </xf>
    <xf numFmtId="168" fontId="9" fillId="11" borderId="3" xfId="0" applyNumberFormat="1" applyFont="1" applyFill="1" applyBorder="1" applyProtection="1">
      <protection locked="0"/>
    </xf>
    <xf numFmtId="171" fontId="4" fillId="0" borderId="3" xfId="3" applyNumberFormat="1" applyFont="1" applyFill="1" applyBorder="1" applyAlignment="1" applyProtection="1">
      <alignment horizontal="center" vertical="center" wrapText="1"/>
    </xf>
    <xf numFmtId="1" fontId="4" fillId="0" borderId="3" xfId="0" applyNumberFormat="1" applyFont="1" applyFill="1" applyBorder="1" applyAlignment="1" applyProtection="1">
      <alignment horizontal="center"/>
    </xf>
    <xf numFmtId="165" fontId="4" fillId="0" borderId="3" xfId="2" applyNumberFormat="1" applyFont="1" applyFill="1" applyBorder="1" applyAlignment="1" applyProtection="1">
      <alignment horizontal="center"/>
    </xf>
    <xf numFmtId="165" fontId="4" fillId="0" borderId="3" xfId="2" applyFont="1" applyFill="1" applyBorder="1" applyAlignment="1" applyProtection="1">
      <alignment horizontal="center" vertical="center" wrapText="1"/>
    </xf>
    <xf numFmtId="170" fontId="0" fillId="4" borderId="3" xfId="0" applyNumberFormat="1" applyFill="1" applyBorder="1" applyProtection="1">
      <protection locked="0"/>
    </xf>
    <xf numFmtId="168" fontId="4" fillId="0" borderId="3" xfId="3" applyNumberFormat="1" applyFont="1" applyFill="1" applyBorder="1" applyAlignment="1" applyProtection="1">
      <alignment horizontal="justify" wrapText="1"/>
    </xf>
    <xf numFmtId="168" fontId="9" fillId="0" borderId="3" xfId="0" applyNumberFormat="1" applyFont="1" applyFill="1" applyBorder="1" applyProtection="1"/>
    <xf numFmtId="168" fontId="4" fillId="0" borderId="3" xfId="0" applyNumberFormat="1" applyFont="1" applyFill="1" applyBorder="1" applyProtection="1"/>
    <xf numFmtId="1" fontId="5" fillId="0" borderId="3" xfId="0" applyNumberFormat="1" applyFont="1" applyFill="1" applyBorder="1" applyAlignment="1" applyProtection="1">
      <alignment horizontal="center"/>
    </xf>
    <xf numFmtId="3" fontId="4" fillId="2" borderId="3" xfId="0" applyNumberFormat="1" applyFont="1" applyFill="1" applyBorder="1" applyAlignment="1" applyProtection="1">
      <alignment horizontal="center" vertical="center"/>
    </xf>
    <xf numFmtId="172" fontId="9" fillId="0" borderId="3" xfId="1" applyNumberFormat="1" applyFont="1" applyFill="1" applyBorder="1" applyProtection="1"/>
    <xf numFmtId="172" fontId="9" fillId="0" borderId="3" xfId="0" applyNumberFormat="1" applyFont="1" applyFill="1" applyBorder="1" applyAlignment="1" applyProtection="1">
      <alignment horizontal="center" wrapText="1"/>
    </xf>
    <xf numFmtId="172" fontId="4" fillId="0" borderId="3" xfId="1" applyNumberFormat="1" applyFont="1" applyFill="1" applyBorder="1" applyAlignment="1" applyProtection="1">
      <alignment horizontal="center"/>
    </xf>
    <xf numFmtId="172" fontId="4" fillId="8" borderId="3" xfId="1" applyNumberFormat="1" applyFont="1" applyFill="1" applyBorder="1" applyProtection="1"/>
    <xf numFmtId="172" fontId="4" fillId="0" borderId="3" xfId="1" applyNumberFormat="1" applyFont="1" applyFill="1" applyBorder="1" applyProtection="1"/>
    <xf numFmtId="165" fontId="3" fillId="0" borderId="3" xfId="2" applyFont="1" applyBorder="1" applyProtection="1"/>
    <xf numFmtId="172" fontId="5" fillId="0" borderId="3" xfId="1" applyNumberFormat="1" applyFont="1" applyFill="1" applyBorder="1" applyProtection="1"/>
    <xf numFmtId="168" fontId="9" fillId="3" borderId="3" xfId="0" applyNumberFormat="1" applyFont="1" applyFill="1" applyBorder="1" applyProtection="1"/>
    <xf numFmtId="168" fontId="9" fillId="3" borderId="3" xfId="3" applyNumberFormat="1" applyFont="1" applyFill="1" applyBorder="1" applyAlignment="1" applyProtection="1">
      <alignment horizontal="justify" wrapText="1"/>
    </xf>
    <xf numFmtId="172" fontId="4" fillId="8" borderId="3" xfId="1" applyNumberFormat="1" applyFont="1" applyFill="1" applyBorder="1" applyAlignment="1" applyProtection="1">
      <alignment horizontal="center"/>
    </xf>
    <xf numFmtId="165" fontId="3" fillId="0" borderId="3" xfId="2" applyFont="1" applyBorder="1" applyAlignment="1" applyProtection="1"/>
    <xf numFmtId="168" fontId="4" fillId="2" borderId="3" xfId="3" applyNumberFormat="1" applyFont="1" applyFill="1" applyBorder="1" applyAlignment="1" applyProtection="1">
      <alignment horizontal="justify" wrapText="1"/>
    </xf>
    <xf numFmtId="3" fontId="8" fillId="12" borderId="3" xfId="0" applyNumberFormat="1" applyFont="1" applyFill="1" applyBorder="1" applyAlignment="1" applyProtection="1">
      <alignment horizontal="center"/>
    </xf>
    <xf numFmtId="3" fontId="5" fillId="12" borderId="3" xfId="0" applyNumberFormat="1" applyFont="1" applyFill="1" applyBorder="1" applyAlignment="1" applyProtection="1">
      <alignment horizontal="center"/>
    </xf>
    <xf numFmtId="168" fontId="9" fillId="12" borderId="3" xfId="0" applyNumberFormat="1" applyFont="1" applyFill="1" applyBorder="1" applyProtection="1"/>
    <xf numFmtId="168" fontId="5" fillId="12" borderId="3" xfId="3" applyNumberFormat="1" applyFont="1" applyFill="1" applyBorder="1" applyAlignment="1" applyProtection="1">
      <alignment horizontal="center"/>
    </xf>
    <xf numFmtId="37" fontId="5" fillId="12" borderId="3" xfId="3" applyNumberFormat="1" applyFont="1" applyFill="1" applyBorder="1" applyAlignment="1" applyProtection="1">
      <alignment horizontal="center"/>
    </xf>
    <xf numFmtId="165" fontId="9" fillId="12" borderId="3" xfId="2" applyFont="1" applyFill="1" applyBorder="1" applyProtection="1"/>
    <xf numFmtId="168" fontId="5" fillId="12" borderId="3" xfId="0" applyNumberFormat="1" applyFont="1" applyFill="1" applyBorder="1" applyAlignment="1" applyProtection="1">
      <alignment horizontal="center"/>
    </xf>
    <xf numFmtId="164" fontId="5" fillId="12" borderId="3" xfId="4" applyFont="1" applyFill="1" applyBorder="1" applyAlignment="1" applyProtection="1">
      <alignment horizontal="center"/>
    </xf>
    <xf numFmtId="172" fontId="5" fillId="12" borderId="3" xfId="1" applyNumberFormat="1" applyFont="1" applyFill="1" applyBorder="1" applyAlignment="1" applyProtection="1">
      <alignment horizontal="center"/>
    </xf>
    <xf numFmtId="172" fontId="5" fillId="10" borderId="3" xfId="1" applyNumberFormat="1" applyFont="1" applyFill="1" applyBorder="1" applyAlignment="1" applyProtection="1">
      <alignment horizontal="center"/>
    </xf>
    <xf numFmtId="168" fontId="3" fillId="0" borderId="0" xfId="0" applyNumberFormat="1" applyFont="1" applyProtection="1"/>
    <xf numFmtId="172" fontId="3" fillId="0" borderId="0" xfId="0" applyNumberFormat="1" applyFont="1" applyProtection="1"/>
    <xf numFmtId="173" fontId="3" fillId="0" borderId="0" xfId="2" applyNumberFormat="1" applyFont="1" applyProtection="1"/>
    <xf numFmtId="3" fontId="3" fillId="0" borderId="0" xfId="0" applyNumberFormat="1" applyFont="1" applyProtection="1"/>
    <xf numFmtId="169" fontId="0" fillId="4" borderId="3" xfId="5" applyNumberFormat="1" applyFont="1" applyFill="1" applyBorder="1" applyProtection="1">
      <protection locked="0"/>
    </xf>
    <xf numFmtId="0" fontId="6" fillId="5" borderId="4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13" xfId="0" applyFont="1" applyFill="1" applyBorder="1" applyAlignment="1" applyProtection="1">
      <alignment horizontal="center" vertical="center" wrapText="1"/>
    </xf>
    <xf numFmtId="0" fontId="6" fillId="5" borderId="15" xfId="0" applyFont="1" applyFill="1" applyBorder="1" applyAlignment="1" applyProtection="1">
      <alignment horizontal="center" vertical="center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25" xfId="0" applyFont="1" applyFill="1" applyBorder="1" applyAlignment="1" applyProtection="1">
      <alignment horizontal="center" vertical="center" wrapText="1"/>
    </xf>
    <xf numFmtId="0" fontId="5" fillId="6" borderId="13" xfId="0" applyFont="1" applyFill="1" applyBorder="1" applyAlignment="1" applyProtection="1">
      <alignment horizontal="center" vertical="center" wrapText="1"/>
    </xf>
    <xf numFmtId="0" fontId="5" fillId="6" borderId="24" xfId="0" applyFont="1" applyFill="1" applyBorder="1" applyAlignment="1" applyProtection="1">
      <alignment horizontal="center" vertical="center" wrapText="1"/>
    </xf>
    <xf numFmtId="168" fontId="4" fillId="4" borderId="3" xfId="3" applyNumberFormat="1" applyFont="1" applyFill="1" applyBorder="1" applyAlignment="1" applyProtection="1">
      <alignment horizontal="center" vertical="center"/>
      <protection locked="0"/>
    </xf>
    <xf numFmtId="172" fontId="4" fillId="4" borderId="3" xfId="1" applyNumberFormat="1" applyFont="1" applyFill="1" applyBorder="1" applyAlignment="1" applyProtection="1">
      <alignment horizontal="center" vertical="center" wrapText="1"/>
      <protection locked="0"/>
    </xf>
    <xf numFmtId="172" fontId="4" fillId="8" borderId="3" xfId="1" applyNumberFormat="1" applyFont="1" applyFill="1" applyBorder="1" applyAlignment="1" applyProtection="1">
      <alignment horizontal="center" vertical="center" wrapText="1"/>
    </xf>
    <xf numFmtId="165" fontId="8" fillId="9" borderId="3" xfId="2" applyFont="1" applyFill="1" applyBorder="1" applyAlignment="1" applyProtection="1">
      <alignment horizontal="center" vertical="center" wrapText="1"/>
      <protection locked="0"/>
    </xf>
    <xf numFmtId="0" fontId="6" fillId="5" borderId="11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22" xfId="0" applyFont="1" applyFill="1" applyBorder="1" applyAlignment="1" applyProtection="1">
      <alignment horizontal="center" vertical="center" wrapText="1"/>
    </xf>
    <xf numFmtId="0" fontId="6" fillId="5" borderId="20" xfId="0" applyFont="1" applyFill="1" applyBorder="1" applyAlignment="1" applyProtection="1">
      <alignment horizontal="center" vertical="center" wrapText="1"/>
    </xf>
    <xf numFmtId="0" fontId="6" fillId="5" borderId="21" xfId="0" applyFont="1" applyFill="1" applyBorder="1" applyAlignment="1" applyProtection="1">
      <alignment horizontal="center" vertical="center" wrapText="1"/>
    </xf>
    <xf numFmtId="0" fontId="6" fillId="5" borderId="12" xfId="0" applyFont="1" applyFill="1" applyBorder="1" applyAlignment="1" applyProtection="1">
      <alignment horizontal="center" vertical="center" wrapText="1"/>
    </xf>
    <xf numFmtId="0" fontId="6" fillId="5" borderId="23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/>
    </xf>
    <xf numFmtId="0" fontId="6" fillId="5" borderId="9" xfId="0" applyFont="1" applyFill="1" applyBorder="1" applyAlignment="1" applyProtection="1">
      <alignment horizontal="center" vertical="center"/>
    </xf>
    <xf numFmtId="0" fontId="6" fillId="5" borderId="10" xfId="0" applyFont="1" applyFill="1" applyBorder="1" applyAlignment="1" applyProtection="1">
      <alignment horizontal="center" vertical="center"/>
    </xf>
    <xf numFmtId="0" fontId="6" fillId="5" borderId="11" xfId="0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19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6" fillId="5" borderId="18" xfId="0" applyFont="1" applyFill="1" applyBorder="1" applyAlignment="1" applyProtection="1">
      <alignment horizontal="center" vertical="center" wrapText="1"/>
    </xf>
    <xf numFmtId="0" fontId="6" fillId="5" borderId="19" xfId="0" applyFont="1" applyFill="1" applyBorder="1" applyAlignment="1" applyProtection="1">
      <alignment horizontal="center" vertical="center"/>
    </xf>
    <xf numFmtId="0" fontId="6" fillId="5" borderId="20" xfId="0" applyFont="1" applyFill="1" applyBorder="1" applyAlignment="1" applyProtection="1">
      <alignment horizontal="center" vertical="center"/>
    </xf>
    <xf numFmtId="0" fontId="6" fillId="5" borderId="21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 applyProtection="1">
      <alignment horizontal="center" vertical="center"/>
    </xf>
    <xf numFmtId="0" fontId="6" fillId="5" borderId="23" xfId="0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5" borderId="2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7"/>
  <sheetViews>
    <sheetView showGridLines="0" tabSelected="1" zoomScale="58" zoomScaleNormal="58" workbookViewId="0">
      <selection activeCell="BI5" sqref="BI5:BK6"/>
    </sheetView>
  </sheetViews>
  <sheetFormatPr baseColWidth="10" defaultColWidth="11.42578125" defaultRowHeight="12.75" x14ac:dyDescent="0.2"/>
  <cols>
    <col min="1" max="1" width="15.42578125" style="1" bestFit="1" customWidth="1"/>
    <col min="2" max="2" width="15.85546875" style="1" bestFit="1" customWidth="1"/>
    <col min="3" max="3" width="31.85546875" style="1" customWidth="1"/>
    <col min="4" max="4" width="18.7109375" style="1" bestFit="1" customWidth="1"/>
    <col min="5" max="5" width="15.42578125" style="1" customWidth="1"/>
    <col min="6" max="6" width="14.42578125" style="1" bestFit="1" customWidth="1"/>
    <col min="7" max="7" width="23.140625" style="1" customWidth="1"/>
    <col min="8" max="9" width="21.140625" style="1" customWidth="1"/>
    <col min="10" max="10" width="24.5703125" style="1" customWidth="1"/>
    <col min="11" max="11" width="23.5703125" style="1" customWidth="1"/>
    <col min="12" max="12" width="24.7109375" style="1" customWidth="1"/>
    <col min="13" max="13" width="22.140625" style="1" customWidth="1"/>
    <col min="14" max="14" width="19.5703125" style="1" customWidth="1"/>
    <col min="15" max="15" width="20.42578125" style="1" customWidth="1"/>
    <col min="16" max="16" width="33.140625" style="1" customWidth="1"/>
    <col min="17" max="17" width="26.28515625" style="1" customWidth="1"/>
    <col min="18" max="18" width="16.5703125" style="1" customWidth="1"/>
    <col min="19" max="19" width="17.7109375" style="1" customWidth="1"/>
    <col min="20" max="20" width="15.7109375" style="1" customWidth="1"/>
    <col min="21" max="21" width="20.28515625" style="1" customWidth="1"/>
    <col min="22" max="22" width="22.85546875" style="1" customWidth="1"/>
    <col min="23" max="23" width="20.5703125" style="1" customWidth="1"/>
    <col min="24" max="24" width="23.140625" style="1" customWidth="1"/>
    <col min="25" max="25" width="20.140625" style="1" customWidth="1"/>
    <col min="26" max="26" width="23.7109375" style="1" customWidth="1"/>
    <col min="27" max="27" width="30.140625" style="1" customWidth="1"/>
    <col min="28" max="28" width="22.5703125" style="1" bestFit="1" customWidth="1"/>
    <col min="29" max="29" width="25.5703125" style="1" bestFit="1" customWidth="1"/>
    <col min="30" max="30" width="17.5703125" style="1" customWidth="1"/>
    <col min="31" max="31" width="20.42578125" style="1" customWidth="1"/>
    <col min="32" max="32" width="24" style="1" customWidth="1"/>
    <col min="33" max="33" width="26.5703125" style="1" customWidth="1"/>
    <col min="34" max="34" width="19.140625" style="1" bestFit="1" customWidth="1"/>
    <col min="35" max="35" width="23.42578125" style="1" customWidth="1"/>
    <col min="36" max="36" width="19.140625" style="1" customWidth="1"/>
    <col min="37" max="37" width="24" style="1" customWidth="1"/>
    <col min="38" max="38" width="27.42578125" style="1" customWidth="1"/>
    <col min="39" max="39" width="29" style="1" customWidth="1"/>
    <col min="40" max="40" width="25.140625" style="1" customWidth="1"/>
    <col min="41" max="41" width="26" style="1" customWidth="1"/>
    <col min="42" max="42" width="26.140625" style="1" customWidth="1"/>
    <col min="43" max="43" width="26.85546875" style="1" customWidth="1"/>
    <col min="44" max="44" width="20.42578125" style="1" customWidth="1"/>
    <col min="45" max="45" width="21.42578125" style="1" customWidth="1"/>
    <col min="46" max="46" width="27.5703125" style="1" customWidth="1"/>
    <col min="47" max="47" width="18.5703125" style="1" customWidth="1"/>
    <col min="48" max="48" width="17.28515625" style="1" customWidth="1"/>
    <col min="49" max="49" width="19.85546875" style="1" customWidth="1"/>
    <col min="50" max="50" width="20.140625" style="1" customWidth="1"/>
    <col min="51" max="56" width="22.5703125" style="1" customWidth="1"/>
    <col min="57" max="57" width="18.140625" style="1" customWidth="1"/>
    <col min="58" max="58" width="20.140625" style="1" customWidth="1"/>
    <col min="59" max="59" width="19.5703125" style="1" customWidth="1"/>
    <col min="60" max="60" width="23.42578125" style="1" customWidth="1"/>
    <col min="61" max="61" width="18.85546875" style="1" bestFit="1" customWidth="1"/>
    <col min="62" max="62" width="17" style="1" bestFit="1" customWidth="1"/>
    <col min="63" max="63" width="18.140625" style="1" bestFit="1" customWidth="1"/>
    <col min="64" max="64" width="33.28515625" style="1" customWidth="1"/>
    <col min="65" max="65" width="40.28515625" style="1" customWidth="1"/>
    <col min="66" max="16384" width="11.42578125" style="1"/>
  </cols>
  <sheetData>
    <row r="1" spans="1:65" ht="23.25" x14ac:dyDescent="0.35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</row>
    <row r="2" spans="1:65" ht="23.25" x14ac:dyDescent="0.35">
      <c r="A2" s="110" t="s">
        <v>87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</row>
    <row r="3" spans="1:65" ht="24" thickBot="1" x14ac:dyDescent="0.4">
      <c r="A3" s="110" t="s">
        <v>1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</row>
    <row r="4" spans="1:65" ht="30" customHeight="1" thickBot="1" x14ac:dyDescent="0.3">
      <c r="A4" s="2"/>
      <c r="B4" s="3"/>
      <c r="C4" s="3"/>
      <c r="D4" s="3"/>
      <c r="E4" s="3"/>
      <c r="F4" s="3"/>
      <c r="G4" s="3"/>
      <c r="H4" s="3"/>
      <c r="I4" s="3"/>
      <c r="J4" s="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111" t="s">
        <v>2</v>
      </c>
      <c r="AE4" s="112"/>
      <c r="AF4" s="112"/>
      <c r="AG4" s="112"/>
      <c r="AH4" s="72"/>
      <c r="AI4" s="111" t="s">
        <v>3</v>
      </c>
      <c r="AJ4" s="112"/>
      <c r="AK4" s="112"/>
      <c r="AL4" s="112"/>
      <c r="AM4" s="72"/>
      <c r="AN4" s="5"/>
      <c r="AO4" s="6"/>
      <c r="AP4" s="2"/>
      <c r="AQ4" s="2"/>
    </row>
    <row r="5" spans="1:65" ht="60" customHeight="1" x14ac:dyDescent="0.2">
      <c r="A5" s="73" t="s">
        <v>4</v>
      </c>
      <c r="B5" s="73" t="s">
        <v>5</v>
      </c>
      <c r="C5" s="74"/>
      <c r="D5" s="74"/>
      <c r="E5" s="73" t="s">
        <v>6</v>
      </c>
      <c r="F5" s="74"/>
      <c r="G5" s="74"/>
      <c r="H5" s="113" t="s">
        <v>7</v>
      </c>
      <c r="I5" s="113" t="s">
        <v>8</v>
      </c>
      <c r="J5" s="99" t="s">
        <v>9</v>
      </c>
      <c r="K5" s="93" t="s">
        <v>10</v>
      </c>
      <c r="L5" s="94"/>
      <c r="M5" s="95"/>
      <c r="N5" s="96" t="s">
        <v>11</v>
      </c>
      <c r="O5" s="94"/>
      <c r="P5" s="104"/>
      <c r="Q5" s="73" t="s">
        <v>12</v>
      </c>
      <c r="R5" s="74"/>
      <c r="S5" s="74"/>
      <c r="T5" s="74"/>
      <c r="U5" s="74"/>
      <c r="V5" s="74"/>
      <c r="W5" s="74"/>
      <c r="X5" s="74"/>
      <c r="Y5" s="74"/>
      <c r="Z5" s="74"/>
      <c r="AA5" s="75"/>
      <c r="AB5" s="97" t="s">
        <v>13</v>
      </c>
      <c r="AC5" s="91"/>
      <c r="AD5" s="85" t="s">
        <v>14</v>
      </c>
      <c r="AE5" s="86"/>
      <c r="AF5" s="86"/>
      <c r="AG5" s="86"/>
      <c r="AH5" s="87"/>
      <c r="AI5" s="85" t="s">
        <v>15</v>
      </c>
      <c r="AJ5" s="86"/>
      <c r="AK5" s="86"/>
      <c r="AL5" s="86"/>
      <c r="AM5" s="87"/>
      <c r="AN5" s="91" t="s">
        <v>16</v>
      </c>
      <c r="AO5" s="93" t="s">
        <v>17</v>
      </c>
      <c r="AP5" s="94"/>
      <c r="AQ5" s="95"/>
      <c r="AR5" s="96" t="s">
        <v>18</v>
      </c>
      <c r="AS5" s="94"/>
      <c r="AT5" s="95"/>
      <c r="AU5" s="96" t="s">
        <v>19</v>
      </c>
      <c r="AV5" s="94"/>
      <c r="AW5" s="95"/>
      <c r="AX5" s="85" t="s">
        <v>20</v>
      </c>
      <c r="AY5" s="97"/>
      <c r="AZ5" s="97"/>
      <c r="BA5" s="97"/>
      <c r="BB5" s="97"/>
      <c r="BC5" s="97"/>
      <c r="BD5" s="91"/>
      <c r="BE5" s="73" t="s">
        <v>21</v>
      </c>
      <c r="BF5" s="74"/>
      <c r="BG5" s="74"/>
      <c r="BH5" s="75"/>
      <c r="BI5" s="73" t="s">
        <v>22</v>
      </c>
      <c r="BJ5" s="74"/>
      <c r="BK5" s="74"/>
      <c r="BL5" s="79" t="s">
        <v>23</v>
      </c>
      <c r="BM5" s="79" t="s">
        <v>24</v>
      </c>
    </row>
    <row r="6" spans="1:65" ht="60" customHeight="1" thickBot="1" x14ac:dyDescent="0.25">
      <c r="A6" s="107"/>
      <c r="B6" s="76"/>
      <c r="C6" s="77"/>
      <c r="D6" s="77"/>
      <c r="E6" s="76"/>
      <c r="F6" s="77"/>
      <c r="G6" s="77"/>
      <c r="H6" s="114"/>
      <c r="I6" s="114"/>
      <c r="J6" s="100"/>
      <c r="K6" s="101"/>
      <c r="L6" s="102"/>
      <c r="M6" s="103"/>
      <c r="N6" s="105"/>
      <c r="O6" s="102"/>
      <c r="P6" s="106"/>
      <c r="Q6" s="107"/>
      <c r="R6" s="108"/>
      <c r="S6" s="108"/>
      <c r="T6" s="108"/>
      <c r="U6" s="108"/>
      <c r="V6" s="108"/>
      <c r="W6" s="108"/>
      <c r="X6" s="108"/>
      <c r="Y6" s="108"/>
      <c r="Z6" s="108"/>
      <c r="AA6" s="109"/>
      <c r="AB6" s="98"/>
      <c r="AC6" s="92"/>
      <c r="AD6" s="88"/>
      <c r="AE6" s="89"/>
      <c r="AF6" s="89"/>
      <c r="AG6" s="89"/>
      <c r="AH6" s="90"/>
      <c r="AI6" s="88"/>
      <c r="AJ6" s="89"/>
      <c r="AK6" s="89"/>
      <c r="AL6" s="89"/>
      <c r="AM6" s="90"/>
      <c r="AN6" s="92"/>
      <c r="AO6" s="7" t="s">
        <v>25</v>
      </c>
      <c r="AP6" s="8" t="s">
        <v>26</v>
      </c>
      <c r="AQ6" s="9" t="s">
        <v>27</v>
      </c>
      <c r="AR6" s="10" t="s">
        <v>28</v>
      </c>
      <c r="AS6" s="8" t="s">
        <v>29</v>
      </c>
      <c r="AT6" s="9" t="s">
        <v>30</v>
      </c>
      <c r="AU6" s="11" t="s">
        <v>31</v>
      </c>
      <c r="AV6" s="8" t="s">
        <v>32</v>
      </c>
      <c r="AW6" s="9" t="s">
        <v>33</v>
      </c>
      <c r="AX6" s="88"/>
      <c r="AY6" s="98"/>
      <c r="AZ6" s="98"/>
      <c r="BA6" s="98"/>
      <c r="BB6" s="98"/>
      <c r="BC6" s="98"/>
      <c r="BD6" s="92"/>
      <c r="BE6" s="76"/>
      <c r="BF6" s="77"/>
      <c r="BG6" s="77"/>
      <c r="BH6" s="78"/>
      <c r="BI6" s="76"/>
      <c r="BJ6" s="77"/>
      <c r="BK6" s="77"/>
      <c r="BL6" s="80"/>
      <c r="BM6" s="80"/>
    </row>
    <row r="7" spans="1:65" ht="76.5" x14ac:dyDescent="0.2">
      <c r="A7" s="12" t="s">
        <v>34</v>
      </c>
      <c r="B7" s="13" t="s">
        <v>35</v>
      </c>
      <c r="C7" s="14" t="s">
        <v>36</v>
      </c>
      <c r="D7" s="15" t="s">
        <v>37</v>
      </c>
      <c r="E7" s="13" t="s">
        <v>38</v>
      </c>
      <c r="F7" s="14" t="s">
        <v>36</v>
      </c>
      <c r="G7" s="15" t="s">
        <v>37</v>
      </c>
      <c r="H7" s="16" t="s">
        <v>39</v>
      </c>
      <c r="I7" s="16" t="s">
        <v>40</v>
      </c>
      <c r="J7" s="17" t="s">
        <v>37</v>
      </c>
      <c r="K7" s="18" t="s">
        <v>41</v>
      </c>
      <c r="L7" s="14" t="s">
        <v>42</v>
      </c>
      <c r="M7" s="15" t="s">
        <v>37</v>
      </c>
      <c r="N7" s="13" t="s">
        <v>43</v>
      </c>
      <c r="O7" s="14" t="s">
        <v>42</v>
      </c>
      <c r="P7" s="19" t="s">
        <v>37</v>
      </c>
      <c r="Q7" s="13" t="s">
        <v>44</v>
      </c>
      <c r="R7" s="18" t="s">
        <v>45</v>
      </c>
      <c r="S7" s="18" t="s">
        <v>46</v>
      </c>
      <c r="T7" s="20" t="s">
        <v>47</v>
      </c>
      <c r="U7" s="20" t="s">
        <v>48</v>
      </c>
      <c r="V7" s="14" t="s">
        <v>49</v>
      </c>
      <c r="W7" s="15" t="s">
        <v>50</v>
      </c>
      <c r="X7" s="17" t="s">
        <v>51</v>
      </c>
      <c r="Y7" s="21" t="s">
        <v>52</v>
      </c>
      <c r="Z7" s="19" t="s">
        <v>53</v>
      </c>
      <c r="AA7" s="22" t="s">
        <v>54</v>
      </c>
      <c r="AB7" s="18" t="s">
        <v>55</v>
      </c>
      <c r="AC7" s="19" t="s">
        <v>56</v>
      </c>
      <c r="AD7" s="13" t="s">
        <v>57</v>
      </c>
      <c r="AE7" s="14" t="s">
        <v>58</v>
      </c>
      <c r="AF7" s="20" t="s">
        <v>59</v>
      </c>
      <c r="AG7" s="20" t="s">
        <v>60</v>
      </c>
      <c r="AH7" s="15" t="s">
        <v>61</v>
      </c>
      <c r="AI7" s="13" t="s">
        <v>62</v>
      </c>
      <c r="AJ7" s="14" t="s">
        <v>58</v>
      </c>
      <c r="AK7" s="20" t="s">
        <v>37</v>
      </c>
      <c r="AL7" s="20" t="s">
        <v>63</v>
      </c>
      <c r="AM7" s="15" t="s">
        <v>64</v>
      </c>
      <c r="AN7" s="19" t="s">
        <v>65</v>
      </c>
      <c r="AO7" s="18" t="s">
        <v>17</v>
      </c>
      <c r="AP7" s="14" t="s">
        <v>66</v>
      </c>
      <c r="AQ7" s="23" t="s">
        <v>37</v>
      </c>
      <c r="AR7" s="13" t="s">
        <v>67</v>
      </c>
      <c r="AS7" s="14" t="s">
        <v>68</v>
      </c>
      <c r="AT7" s="23" t="s">
        <v>37</v>
      </c>
      <c r="AU7" s="13" t="s">
        <v>69</v>
      </c>
      <c r="AV7" s="14" t="s">
        <v>70</v>
      </c>
      <c r="AW7" s="23" t="s">
        <v>37</v>
      </c>
      <c r="AX7" s="13" t="s">
        <v>71</v>
      </c>
      <c r="AY7" s="21" t="s">
        <v>72</v>
      </c>
      <c r="AZ7" s="21" t="s">
        <v>73</v>
      </c>
      <c r="BA7" s="18" t="s">
        <v>74</v>
      </c>
      <c r="BB7" s="18" t="s">
        <v>75</v>
      </c>
      <c r="BC7" s="13" t="s">
        <v>76</v>
      </c>
      <c r="BD7" s="19" t="s">
        <v>77</v>
      </c>
      <c r="BE7" s="13" t="s">
        <v>78</v>
      </c>
      <c r="BF7" s="22" t="s">
        <v>79</v>
      </c>
      <c r="BG7" s="24" t="s">
        <v>80</v>
      </c>
      <c r="BH7" s="22" t="s">
        <v>81</v>
      </c>
      <c r="BI7" s="25" t="s">
        <v>82</v>
      </c>
      <c r="BJ7" s="26" t="s">
        <v>83</v>
      </c>
      <c r="BK7" s="27" t="s">
        <v>84</v>
      </c>
      <c r="BL7" s="28" t="s">
        <v>77</v>
      </c>
      <c r="BM7" s="28" t="s">
        <v>85</v>
      </c>
    </row>
    <row r="8" spans="1:65" ht="30" customHeight="1" x14ac:dyDescent="0.25">
      <c r="A8" s="29">
        <v>44256</v>
      </c>
      <c r="B8" s="30"/>
      <c r="C8" s="34"/>
      <c r="D8" s="32"/>
      <c r="E8" s="30"/>
      <c r="F8" s="34"/>
      <c r="G8" s="32"/>
      <c r="H8" s="81"/>
      <c r="I8" s="81"/>
      <c r="J8" s="31"/>
      <c r="K8" s="33"/>
      <c r="L8" s="34"/>
      <c r="M8" s="32">
        <f t="shared" ref="M8:M17" si="0">+K8*L8</f>
        <v>0</v>
      </c>
      <c r="N8" s="33"/>
      <c r="O8" s="35"/>
      <c r="P8" s="36">
        <f t="shared" ref="P8:P17" si="1">+N8*O8</f>
        <v>0</v>
      </c>
      <c r="Q8" s="37"/>
      <c r="R8" s="38"/>
      <c r="S8" s="37"/>
      <c r="T8" s="37"/>
      <c r="U8" s="37"/>
      <c r="V8" s="35"/>
      <c r="W8" s="36"/>
      <c r="X8" s="39"/>
      <c r="Y8" s="35"/>
      <c r="Z8" s="39">
        <f>+X8*U8*Y8</f>
        <v>0</v>
      </c>
      <c r="AA8" s="36"/>
      <c r="AB8" s="32"/>
      <c r="AC8" s="32"/>
      <c r="AD8" s="37"/>
      <c r="AE8" s="40"/>
      <c r="AF8" s="41">
        <f t="shared" ref="AF8:AF13" si="2">+AD8*AE8</f>
        <v>0</v>
      </c>
      <c r="AG8" s="42"/>
      <c r="AH8" s="43">
        <f>+AD8*AG8*$AH$4</f>
        <v>0</v>
      </c>
      <c r="AI8" s="44"/>
      <c r="AJ8" s="40"/>
      <c r="AK8" s="43">
        <f t="shared" ref="AK8:AK17" si="3">+AI8*AJ8</f>
        <v>0</v>
      </c>
      <c r="AL8" s="44"/>
      <c r="AM8" s="43">
        <f t="shared" ref="AM8:AM17" si="4">AI8*($AM$4*AL8)</f>
        <v>0</v>
      </c>
      <c r="AN8" s="43">
        <f t="shared" ref="AN8" si="5">+AF8+AH8+AK8+AM8</f>
        <v>0</v>
      </c>
      <c r="AO8" s="45"/>
      <c r="AP8" s="40"/>
      <c r="AQ8" s="46">
        <f t="shared" ref="AQ8:AQ17" si="6">+AP8*AO8</f>
        <v>0</v>
      </c>
      <c r="AR8" s="47"/>
      <c r="AS8" s="40"/>
      <c r="AT8" s="41">
        <f t="shared" ref="AT8:AT17" si="7">+AS8*AR8</f>
        <v>0</v>
      </c>
      <c r="AU8" s="48"/>
      <c r="AV8" s="40"/>
      <c r="AW8" s="41">
        <f t="shared" ref="AW8:AW17" si="8">+AU8*AV8</f>
        <v>0</v>
      </c>
      <c r="AX8" s="49">
        <v>0</v>
      </c>
      <c r="AY8" s="82"/>
      <c r="AZ8" s="82"/>
      <c r="BA8" s="50">
        <f>+AX8*$AY$8</f>
        <v>0</v>
      </c>
      <c r="BB8" s="50">
        <f>+AX8*$AZ$8</f>
        <v>0</v>
      </c>
      <c r="BC8" s="50">
        <f>+IF(BA8&gt;BB8,BA8,BB8)</f>
        <v>0</v>
      </c>
      <c r="BD8" s="50">
        <f>+BC8*1.19</f>
        <v>0</v>
      </c>
      <c r="BE8" s="50"/>
      <c r="BF8" s="83">
        <v>30</v>
      </c>
      <c r="BG8" s="40"/>
      <c r="BH8" s="50"/>
      <c r="BI8" s="51"/>
      <c r="BJ8" s="84"/>
      <c r="BK8" s="51">
        <f>+BJ8*$BI$8</f>
        <v>0</v>
      </c>
      <c r="BL8" s="52">
        <f>+(AB8+AQ8+AT8+AW8+BC8+BH8+BK8)*1.19</f>
        <v>0</v>
      </c>
      <c r="BM8" s="52">
        <f>+BL8+AN8</f>
        <v>0</v>
      </c>
    </row>
    <row r="9" spans="1:65" ht="30" customHeight="1" x14ac:dyDescent="0.2">
      <c r="A9" s="29">
        <v>44287</v>
      </c>
      <c r="B9" s="30">
        <f>(931.505683023873)*1.018</f>
        <v>948.27278531830268</v>
      </c>
      <c r="C9" s="42">
        <f t="shared" ref="C9:C17" si="9">C8</f>
        <v>0</v>
      </c>
      <c r="D9" s="32">
        <f>+B9*C9/30*14</f>
        <v>0</v>
      </c>
      <c r="E9" s="30">
        <v>18937.510535875343</v>
      </c>
      <c r="F9" s="42">
        <f t="shared" ref="F9:F17" si="10">F8</f>
        <v>0</v>
      </c>
      <c r="G9" s="32">
        <f>+E9*F9/30*14</f>
        <v>0</v>
      </c>
      <c r="H9" s="81"/>
      <c r="I9" s="81"/>
      <c r="J9" s="53">
        <f>J8/30*14</f>
        <v>0</v>
      </c>
      <c r="K9" s="33">
        <v>1716</v>
      </c>
      <c r="L9" s="42">
        <f>+L8</f>
        <v>0</v>
      </c>
      <c r="M9" s="32">
        <f>+K9*L9/30*14</f>
        <v>0</v>
      </c>
      <c r="N9" s="33">
        <v>17698.60797745359</v>
      </c>
      <c r="O9" s="42">
        <f>+O8</f>
        <v>0</v>
      </c>
      <c r="P9" s="36">
        <f>+N9*O9/30*14</f>
        <v>0</v>
      </c>
      <c r="Q9" s="37">
        <v>0</v>
      </c>
      <c r="R9" s="38">
        <v>0</v>
      </c>
      <c r="S9" s="37">
        <v>0</v>
      </c>
      <c r="T9" s="37">
        <v>0</v>
      </c>
      <c r="U9" s="37">
        <v>0</v>
      </c>
      <c r="V9" s="42">
        <f>+V8</f>
        <v>0</v>
      </c>
      <c r="W9" s="36">
        <f t="shared" ref="W9:W17" si="11">+V9*U9</f>
        <v>0</v>
      </c>
      <c r="X9" s="39">
        <v>0</v>
      </c>
      <c r="Y9" s="42">
        <f t="shared" ref="Y9:Y17" si="12">Y8</f>
        <v>0</v>
      </c>
      <c r="Z9" s="39">
        <f>+X9*Y9</f>
        <v>0</v>
      </c>
      <c r="AA9" s="36">
        <f t="shared" ref="AA9:AA17" si="13">+Z9+W9</f>
        <v>0</v>
      </c>
      <c r="AB9" s="32">
        <f>+D9+J9+M9+AA9+P9+G9</f>
        <v>0</v>
      </c>
      <c r="AC9" s="32">
        <f t="shared" ref="AC9:AC18" si="14">+AB9*1.19</f>
        <v>0</v>
      </c>
      <c r="AD9" s="37">
        <v>83</v>
      </c>
      <c r="AE9" s="42">
        <f t="shared" ref="AE9:AE17" si="15">AE8</f>
        <v>0</v>
      </c>
      <c r="AF9" s="41">
        <f t="shared" si="2"/>
        <v>0</v>
      </c>
      <c r="AG9" s="42">
        <v>521089888.7096774</v>
      </c>
      <c r="AH9" s="43">
        <f t="shared" ref="AH9:AH17" si="16">+AD9*AG9*$AH$4</f>
        <v>0</v>
      </c>
      <c r="AI9" s="44">
        <v>5</v>
      </c>
      <c r="AJ9" s="42">
        <f t="shared" ref="AJ9:AJ17" si="17">AJ8</f>
        <v>0</v>
      </c>
      <c r="AK9" s="43">
        <f t="shared" si="3"/>
        <v>0</v>
      </c>
      <c r="AL9" s="41">
        <v>34162261.155000001</v>
      </c>
      <c r="AM9" s="43">
        <f t="shared" si="4"/>
        <v>0</v>
      </c>
      <c r="AN9" s="43">
        <f>+AF9+AH9+AK9+AM9</f>
        <v>0</v>
      </c>
      <c r="AO9" s="45">
        <v>153</v>
      </c>
      <c r="AP9" s="54">
        <f t="shared" ref="AP9:AP17" si="18">AP8</f>
        <v>0</v>
      </c>
      <c r="AQ9" s="46">
        <f t="shared" si="6"/>
        <v>0</v>
      </c>
      <c r="AR9" s="47">
        <v>53509.171428571426</v>
      </c>
      <c r="AS9" s="54">
        <f t="shared" ref="AS9:AS17" si="19">AS8</f>
        <v>0</v>
      </c>
      <c r="AT9" s="41">
        <f t="shared" si="7"/>
        <v>0</v>
      </c>
      <c r="AU9" s="48">
        <v>2001</v>
      </c>
      <c r="AV9" s="54">
        <f t="shared" ref="AV9:AV17" si="20">AV8</f>
        <v>0</v>
      </c>
      <c r="AW9" s="41">
        <f t="shared" si="8"/>
        <v>0</v>
      </c>
      <c r="AX9" s="55">
        <v>3</v>
      </c>
      <c r="AY9" s="82"/>
      <c r="AZ9" s="82"/>
      <c r="BA9" s="50">
        <f>+AX9*$AY$8</f>
        <v>0</v>
      </c>
      <c r="BB9" s="50">
        <f t="shared" ref="BB9:BB17" si="21">+AX9*$AZ$8</f>
        <v>0</v>
      </c>
      <c r="BC9" s="50">
        <f t="shared" ref="BC9:BC17" si="22">+IF(BA9&gt;BB9,BA9,BB9)</f>
        <v>0</v>
      </c>
      <c r="BD9" s="50">
        <f>+BC9*1.19</f>
        <v>0</v>
      </c>
      <c r="BE9" s="50"/>
      <c r="BF9" s="83"/>
      <c r="BG9" s="54">
        <f t="shared" ref="BG9:BG17" si="23">BG8</f>
        <v>0</v>
      </c>
      <c r="BH9" s="50">
        <f>+BE9*$BF$8*BG9</f>
        <v>0</v>
      </c>
      <c r="BI9" s="56">
        <v>5106</v>
      </c>
      <c r="BJ9" s="84"/>
      <c r="BK9" s="51">
        <f>+BI9*$BJ$8/30*14</f>
        <v>0</v>
      </c>
      <c r="BL9" s="52">
        <f>+(AB9+AQ9+AT9+AW9+BC9+BH9+BK9)*1.19</f>
        <v>0</v>
      </c>
      <c r="BM9" s="52">
        <f>+BL9+AN9</f>
        <v>0</v>
      </c>
    </row>
    <row r="10" spans="1:65" ht="30" customHeight="1" x14ac:dyDescent="0.2">
      <c r="A10" s="29">
        <v>44317</v>
      </c>
      <c r="B10" s="30">
        <v>1020.9889123347778</v>
      </c>
      <c r="C10" s="42">
        <f t="shared" si="9"/>
        <v>0</v>
      </c>
      <c r="D10" s="32">
        <f t="shared" ref="D10:D17" si="24">+B10*C10</f>
        <v>0</v>
      </c>
      <c r="E10" s="30">
        <v>20389.690164799642</v>
      </c>
      <c r="F10" s="42">
        <f t="shared" si="10"/>
        <v>0</v>
      </c>
      <c r="G10" s="32">
        <f t="shared" ref="G10:G17" si="25">+E10*F10</f>
        <v>0</v>
      </c>
      <c r="H10" s="81"/>
      <c r="I10" s="81"/>
      <c r="J10" s="53">
        <f>+J8</f>
        <v>0</v>
      </c>
      <c r="K10" s="33">
        <v>1716</v>
      </c>
      <c r="L10" s="42">
        <f t="shared" ref="L10:L17" si="26">L9</f>
        <v>0</v>
      </c>
      <c r="M10" s="32">
        <f t="shared" si="0"/>
        <v>0</v>
      </c>
      <c r="N10" s="33">
        <v>19055.785200747327</v>
      </c>
      <c r="O10" s="42">
        <f t="shared" ref="O10:O17" si="27">+O9</f>
        <v>0</v>
      </c>
      <c r="P10" s="36">
        <f t="shared" si="1"/>
        <v>0</v>
      </c>
      <c r="Q10" s="37">
        <v>0</v>
      </c>
      <c r="R10" s="38">
        <v>0</v>
      </c>
      <c r="S10" s="37">
        <v>0</v>
      </c>
      <c r="T10" s="37">
        <v>0</v>
      </c>
      <c r="U10" s="37">
        <v>0</v>
      </c>
      <c r="V10" s="42">
        <f t="shared" ref="V10:V17" si="28">V9</f>
        <v>0</v>
      </c>
      <c r="W10" s="36">
        <f t="shared" si="11"/>
        <v>0</v>
      </c>
      <c r="X10" s="39">
        <v>0</v>
      </c>
      <c r="Y10" s="42">
        <f t="shared" si="12"/>
        <v>0</v>
      </c>
      <c r="Z10" s="39">
        <f>+X10*Y10</f>
        <v>0</v>
      </c>
      <c r="AA10" s="36">
        <f t="shared" si="13"/>
        <v>0</v>
      </c>
      <c r="AB10" s="32">
        <f t="shared" ref="AB10:AB17" si="29">+D10+J10+M10+AA10+P10+G10</f>
        <v>0</v>
      </c>
      <c r="AC10" s="32">
        <f t="shared" si="14"/>
        <v>0</v>
      </c>
      <c r="AD10" s="37">
        <v>146</v>
      </c>
      <c r="AE10" s="42">
        <f t="shared" si="15"/>
        <v>0</v>
      </c>
      <c r="AF10" s="41">
        <f t="shared" si="2"/>
        <v>0</v>
      </c>
      <c r="AG10" s="42">
        <v>345538915.83333331</v>
      </c>
      <c r="AH10" s="43">
        <f t="shared" si="16"/>
        <v>0</v>
      </c>
      <c r="AI10" s="44">
        <v>5</v>
      </c>
      <c r="AJ10" s="42">
        <f t="shared" si="17"/>
        <v>0</v>
      </c>
      <c r="AK10" s="43">
        <f t="shared" si="3"/>
        <v>0</v>
      </c>
      <c r="AL10" s="41">
        <v>34162261.155000001</v>
      </c>
      <c r="AM10" s="43">
        <f t="shared" si="4"/>
        <v>0</v>
      </c>
      <c r="AN10" s="43">
        <f t="shared" ref="AN10:AN17" si="30">+AF10+AH10+AK10+AM10</f>
        <v>0</v>
      </c>
      <c r="AO10" s="45">
        <v>522</v>
      </c>
      <c r="AP10" s="54">
        <f t="shared" si="18"/>
        <v>0</v>
      </c>
      <c r="AQ10" s="46">
        <f t="shared" si="6"/>
        <v>0</v>
      </c>
      <c r="AR10" s="46">
        <v>37323.314285714274</v>
      </c>
      <c r="AS10" s="54">
        <f t="shared" si="19"/>
        <v>0</v>
      </c>
      <c r="AT10" s="41">
        <f t="shared" si="7"/>
        <v>0</v>
      </c>
      <c r="AU10" s="48">
        <v>2240</v>
      </c>
      <c r="AV10" s="54">
        <f t="shared" si="20"/>
        <v>0</v>
      </c>
      <c r="AW10" s="41">
        <f t="shared" si="8"/>
        <v>0</v>
      </c>
      <c r="AX10" s="55">
        <v>3</v>
      </c>
      <c r="AY10" s="82"/>
      <c r="AZ10" s="82"/>
      <c r="BA10" s="50">
        <f t="shared" ref="BA10:BA17" si="31">+AX10*$AY$8</f>
        <v>0</v>
      </c>
      <c r="BB10" s="50">
        <f t="shared" si="21"/>
        <v>0</v>
      </c>
      <c r="BC10" s="50">
        <f t="shared" si="22"/>
        <v>0</v>
      </c>
      <c r="BD10" s="50">
        <f t="shared" ref="BD10:BD17" si="32">+BC10*1.19</f>
        <v>0</v>
      </c>
      <c r="BE10" s="50">
        <v>500</v>
      </c>
      <c r="BF10" s="83"/>
      <c r="BG10" s="54">
        <f t="shared" si="23"/>
        <v>0</v>
      </c>
      <c r="BH10" s="50">
        <f t="shared" ref="BH10:BH17" si="33">+BE10*$BF$8*BG10</f>
        <v>0</v>
      </c>
      <c r="BI10" s="56">
        <v>5106</v>
      </c>
      <c r="BJ10" s="84"/>
      <c r="BK10" s="51">
        <f t="shared" ref="BK10:BK17" si="34">+BI10*$BJ$8</f>
        <v>0</v>
      </c>
      <c r="BL10" s="52">
        <f t="shared" ref="BL10:BL17" si="35">+(AB10+AQ10+AT10+AW10+BC10+BH10+BK10)*1.19</f>
        <v>0</v>
      </c>
      <c r="BM10" s="52">
        <f t="shared" ref="BM10:BM17" si="36">+BL10+AN10</f>
        <v>0</v>
      </c>
    </row>
    <row r="11" spans="1:65" ht="30" customHeight="1" x14ac:dyDescent="0.2">
      <c r="A11" s="29">
        <v>44348</v>
      </c>
      <c r="B11" s="30">
        <v>1068.2630939530011</v>
      </c>
      <c r="C11" s="42">
        <f t="shared" si="9"/>
        <v>0</v>
      </c>
      <c r="D11" s="32">
        <f t="shared" si="24"/>
        <v>0</v>
      </c>
      <c r="E11" s="30">
        <v>21333.780648393426</v>
      </c>
      <c r="F11" s="42">
        <f t="shared" si="10"/>
        <v>0</v>
      </c>
      <c r="G11" s="32">
        <f t="shared" si="25"/>
        <v>0</v>
      </c>
      <c r="H11" s="81"/>
      <c r="I11" s="81"/>
      <c r="J11" s="53">
        <f t="shared" ref="J11:J17" si="37">J10</f>
        <v>0</v>
      </c>
      <c r="K11" s="33">
        <v>1716</v>
      </c>
      <c r="L11" s="42">
        <f t="shared" si="26"/>
        <v>0</v>
      </c>
      <c r="M11" s="32">
        <f t="shared" si="0"/>
        <v>0</v>
      </c>
      <c r="N11" s="33">
        <v>19938.112755507875</v>
      </c>
      <c r="O11" s="42">
        <f t="shared" si="27"/>
        <v>0</v>
      </c>
      <c r="P11" s="36">
        <f t="shared" si="1"/>
        <v>0</v>
      </c>
      <c r="Q11" s="37">
        <v>206.93616311116062</v>
      </c>
      <c r="R11" s="38">
        <v>1034.6808155558031</v>
      </c>
      <c r="S11" s="37">
        <v>2.4832339573339279</v>
      </c>
      <c r="T11" s="37">
        <v>8.6223401296316933</v>
      </c>
      <c r="U11" s="37">
        <v>51.734040777790156</v>
      </c>
      <c r="V11" s="42">
        <f t="shared" si="28"/>
        <v>0</v>
      </c>
      <c r="W11" s="36">
        <f t="shared" si="11"/>
        <v>0</v>
      </c>
      <c r="X11" s="39">
        <v>1552.0212233337047</v>
      </c>
      <c r="Y11" s="42">
        <f t="shared" si="12"/>
        <v>0</v>
      </c>
      <c r="Z11" s="39">
        <f>+X11*Y11</f>
        <v>0</v>
      </c>
      <c r="AA11" s="36">
        <f t="shared" si="13"/>
        <v>0</v>
      </c>
      <c r="AB11" s="32">
        <f t="shared" si="29"/>
        <v>0</v>
      </c>
      <c r="AC11" s="32">
        <f t="shared" si="14"/>
        <v>0</v>
      </c>
      <c r="AD11" s="37">
        <v>188</v>
      </c>
      <c r="AE11" s="42">
        <f t="shared" si="15"/>
        <v>0</v>
      </c>
      <c r="AF11" s="41">
        <f t="shared" si="2"/>
        <v>0</v>
      </c>
      <c r="AG11" s="42">
        <v>574925330.33333302</v>
      </c>
      <c r="AH11" s="43">
        <f t="shared" si="16"/>
        <v>0</v>
      </c>
      <c r="AI11" s="44">
        <v>5</v>
      </c>
      <c r="AJ11" s="42">
        <f t="shared" si="17"/>
        <v>0</v>
      </c>
      <c r="AK11" s="43">
        <f t="shared" si="3"/>
        <v>0</v>
      </c>
      <c r="AL11" s="41">
        <v>34162261.155000001</v>
      </c>
      <c r="AM11" s="43">
        <f t="shared" si="4"/>
        <v>0</v>
      </c>
      <c r="AN11" s="43">
        <f t="shared" si="30"/>
        <v>0</v>
      </c>
      <c r="AO11" s="45">
        <v>379</v>
      </c>
      <c r="AP11" s="54">
        <f t="shared" si="18"/>
        <v>0</v>
      </c>
      <c r="AQ11" s="46">
        <f t="shared" si="6"/>
        <v>0</v>
      </c>
      <c r="AR11" s="46">
        <v>314508.71428571455</v>
      </c>
      <c r="AS11" s="54">
        <f t="shared" si="19"/>
        <v>0</v>
      </c>
      <c r="AT11" s="41">
        <f t="shared" si="7"/>
        <v>0</v>
      </c>
      <c r="AU11" s="48">
        <v>2743</v>
      </c>
      <c r="AV11" s="54">
        <f t="shared" si="20"/>
        <v>0</v>
      </c>
      <c r="AW11" s="41">
        <f t="shared" si="8"/>
        <v>0</v>
      </c>
      <c r="AX11" s="55">
        <v>3</v>
      </c>
      <c r="AY11" s="82"/>
      <c r="AZ11" s="82"/>
      <c r="BA11" s="50">
        <f t="shared" si="31"/>
        <v>0</v>
      </c>
      <c r="BB11" s="50">
        <f t="shared" si="21"/>
        <v>0</v>
      </c>
      <c r="BC11" s="50">
        <f t="shared" si="22"/>
        <v>0</v>
      </c>
      <c r="BD11" s="50">
        <f t="shared" si="32"/>
        <v>0</v>
      </c>
      <c r="BE11" s="50">
        <v>500</v>
      </c>
      <c r="BF11" s="83"/>
      <c r="BG11" s="54">
        <f t="shared" si="23"/>
        <v>0</v>
      </c>
      <c r="BH11" s="50">
        <f t="shared" si="33"/>
        <v>0</v>
      </c>
      <c r="BI11" s="56">
        <v>5106</v>
      </c>
      <c r="BJ11" s="84"/>
      <c r="BK11" s="51">
        <f t="shared" si="34"/>
        <v>0</v>
      </c>
      <c r="BL11" s="52">
        <f t="shared" si="35"/>
        <v>0</v>
      </c>
      <c r="BM11" s="52">
        <f t="shared" si="36"/>
        <v>0</v>
      </c>
    </row>
    <row r="12" spans="1:65" ht="30" customHeight="1" x14ac:dyDescent="0.2">
      <c r="A12" s="29">
        <v>44378</v>
      </c>
      <c r="B12" s="30">
        <v>1195.9316150153004</v>
      </c>
      <c r="C12" s="42">
        <f t="shared" si="9"/>
        <v>0</v>
      </c>
      <c r="D12" s="32">
        <f t="shared" si="24"/>
        <v>0</v>
      </c>
      <c r="E12" s="30">
        <v>23883.388736012825</v>
      </c>
      <c r="F12" s="42">
        <f t="shared" si="10"/>
        <v>0</v>
      </c>
      <c r="G12" s="32">
        <f t="shared" si="25"/>
        <v>0</v>
      </c>
      <c r="H12" s="81"/>
      <c r="I12" s="81"/>
      <c r="J12" s="53">
        <f t="shared" si="37"/>
        <v>0</v>
      </c>
      <c r="K12" s="33">
        <v>1716</v>
      </c>
      <c r="L12" s="42">
        <f t="shared" si="26"/>
        <v>0</v>
      </c>
      <c r="M12" s="32">
        <f t="shared" si="0"/>
        <v>0</v>
      </c>
      <c r="N12" s="33">
        <v>22320.924052348433</v>
      </c>
      <c r="O12" s="42">
        <f t="shared" si="27"/>
        <v>0</v>
      </c>
      <c r="P12" s="36">
        <f t="shared" si="1"/>
        <v>0</v>
      </c>
      <c r="Q12" s="37">
        <v>2400.4594920894638</v>
      </c>
      <c r="R12" s="38">
        <v>12002.297460447318</v>
      </c>
      <c r="S12" s="37">
        <v>28.805513905073568</v>
      </c>
      <c r="T12" s="37">
        <v>100.01914550372766</v>
      </c>
      <c r="U12" s="37">
        <v>600.11487302236594</v>
      </c>
      <c r="V12" s="42">
        <f t="shared" si="28"/>
        <v>0</v>
      </c>
      <c r="W12" s="36">
        <f t="shared" si="11"/>
        <v>0</v>
      </c>
      <c r="X12" s="39">
        <v>18003.446190670977</v>
      </c>
      <c r="Y12" s="42">
        <f t="shared" si="12"/>
        <v>0</v>
      </c>
      <c r="Z12" s="39">
        <f t="shared" ref="Z12:Z17" si="38">+X12*Y12</f>
        <v>0</v>
      </c>
      <c r="AA12" s="36">
        <f t="shared" si="13"/>
        <v>0</v>
      </c>
      <c r="AB12" s="32">
        <f t="shared" si="29"/>
        <v>0</v>
      </c>
      <c r="AC12" s="32">
        <f t="shared" si="14"/>
        <v>0</v>
      </c>
      <c r="AD12" s="37">
        <v>196</v>
      </c>
      <c r="AE12" s="42">
        <f t="shared" si="15"/>
        <v>0</v>
      </c>
      <c r="AF12" s="41">
        <f t="shared" si="2"/>
        <v>0</v>
      </c>
      <c r="AG12" s="42">
        <v>586106310</v>
      </c>
      <c r="AH12" s="43">
        <f t="shared" si="16"/>
        <v>0</v>
      </c>
      <c r="AI12" s="37">
        <v>5</v>
      </c>
      <c r="AJ12" s="42">
        <f t="shared" si="17"/>
        <v>0</v>
      </c>
      <c r="AK12" s="43">
        <f t="shared" si="3"/>
        <v>0</v>
      </c>
      <c r="AL12" s="41">
        <v>34162261.155000001</v>
      </c>
      <c r="AM12" s="43">
        <f t="shared" si="4"/>
        <v>0</v>
      </c>
      <c r="AN12" s="43">
        <f t="shared" si="30"/>
        <v>0</v>
      </c>
      <c r="AO12" s="45">
        <v>239</v>
      </c>
      <c r="AP12" s="54">
        <f t="shared" si="18"/>
        <v>0</v>
      </c>
      <c r="AQ12" s="46">
        <f t="shared" si="6"/>
        <v>0</v>
      </c>
      <c r="AR12" s="46">
        <v>251854.85714285716</v>
      </c>
      <c r="AS12" s="54">
        <f t="shared" si="19"/>
        <v>0</v>
      </c>
      <c r="AT12" s="41">
        <f t="shared" si="7"/>
        <v>0</v>
      </c>
      <c r="AU12" s="48">
        <v>9786</v>
      </c>
      <c r="AV12" s="54">
        <f t="shared" si="20"/>
        <v>0</v>
      </c>
      <c r="AW12" s="41">
        <f t="shared" si="8"/>
        <v>0</v>
      </c>
      <c r="AX12" s="55">
        <v>4</v>
      </c>
      <c r="AY12" s="82"/>
      <c r="AZ12" s="82"/>
      <c r="BA12" s="50">
        <f t="shared" si="31"/>
        <v>0</v>
      </c>
      <c r="BB12" s="50">
        <f t="shared" si="21"/>
        <v>0</v>
      </c>
      <c r="BC12" s="50">
        <f t="shared" si="22"/>
        <v>0</v>
      </c>
      <c r="BD12" s="50">
        <f t="shared" si="32"/>
        <v>0</v>
      </c>
      <c r="BE12" s="50">
        <v>500</v>
      </c>
      <c r="BF12" s="83"/>
      <c r="BG12" s="54">
        <f t="shared" si="23"/>
        <v>0</v>
      </c>
      <c r="BH12" s="50">
        <f t="shared" si="33"/>
        <v>0</v>
      </c>
      <c r="BI12" s="56">
        <v>5106</v>
      </c>
      <c r="BJ12" s="84"/>
      <c r="BK12" s="51">
        <f t="shared" si="34"/>
        <v>0</v>
      </c>
      <c r="BL12" s="52">
        <f t="shared" si="35"/>
        <v>0</v>
      </c>
      <c r="BM12" s="52">
        <f t="shared" si="36"/>
        <v>0</v>
      </c>
    </row>
    <row r="13" spans="1:65" ht="30" customHeight="1" x14ac:dyDescent="0.2">
      <c r="A13" s="29">
        <v>44409</v>
      </c>
      <c r="B13" s="30">
        <v>1201.7179548399909</v>
      </c>
      <c r="C13" s="42">
        <f t="shared" si="9"/>
        <v>0</v>
      </c>
      <c r="D13" s="32">
        <f t="shared" si="24"/>
        <v>0</v>
      </c>
      <c r="E13" s="30">
        <v>23998.94501168665</v>
      </c>
      <c r="F13" s="42">
        <f t="shared" si="10"/>
        <v>0</v>
      </c>
      <c r="G13" s="32">
        <f t="shared" si="25"/>
        <v>0</v>
      </c>
      <c r="H13" s="81"/>
      <c r="I13" s="81"/>
      <c r="J13" s="53">
        <f t="shared" si="37"/>
        <v>0</v>
      </c>
      <c r="K13" s="33">
        <v>1716</v>
      </c>
      <c r="L13" s="42">
        <f t="shared" si="26"/>
        <v>0</v>
      </c>
      <c r="M13" s="32">
        <f t="shared" si="0"/>
        <v>0</v>
      </c>
      <c r="N13" s="33">
        <v>22428.920571669765</v>
      </c>
      <c r="O13" s="42">
        <f t="shared" si="27"/>
        <v>0</v>
      </c>
      <c r="P13" s="36">
        <f t="shared" si="1"/>
        <v>0</v>
      </c>
      <c r="Q13" s="37">
        <v>524.42766115427742</v>
      </c>
      <c r="R13" s="38">
        <v>2622.138305771387</v>
      </c>
      <c r="S13" s="37">
        <v>6.2931319338513294</v>
      </c>
      <c r="T13" s="37">
        <v>21.851152548094891</v>
      </c>
      <c r="U13" s="37">
        <v>131.10691528856935</v>
      </c>
      <c r="V13" s="42">
        <f t="shared" si="28"/>
        <v>0</v>
      </c>
      <c r="W13" s="36">
        <f t="shared" si="11"/>
        <v>0</v>
      </c>
      <c r="X13" s="39">
        <v>3933.2074586570807</v>
      </c>
      <c r="Y13" s="42">
        <f t="shared" si="12"/>
        <v>0</v>
      </c>
      <c r="Z13" s="39">
        <f t="shared" si="38"/>
        <v>0</v>
      </c>
      <c r="AA13" s="36">
        <f t="shared" si="13"/>
        <v>0</v>
      </c>
      <c r="AB13" s="32">
        <f t="shared" si="29"/>
        <v>0</v>
      </c>
      <c r="AC13" s="32">
        <f t="shared" si="14"/>
        <v>0</v>
      </c>
      <c r="AD13" s="37">
        <v>185</v>
      </c>
      <c r="AE13" s="42">
        <f t="shared" si="15"/>
        <v>0</v>
      </c>
      <c r="AF13" s="57">
        <f t="shared" si="2"/>
        <v>0</v>
      </c>
      <c r="AG13" s="42">
        <v>504149890.24390244</v>
      </c>
      <c r="AH13" s="43">
        <f t="shared" si="16"/>
        <v>0</v>
      </c>
      <c r="AI13" s="37">
        <v>8</v>
      </c>
      <c r="AJ13" s="42">
        <f t="shared" si="17"/>
        <v>0</v>
      </c>
      <c r="AK13" s="43">
        <f t="shared" si="3"/>
        <v>0</v>
      </c>
      <c r="AL13" s="41">
        <v>34162261.155000001</v>
      </c>
      <c r="AM13" s="43">
        <f t="shared" si="4"/>
        <v>0</v>
      </c>
      <c r="AN13" s="43">
        <f t="shared" si="30"/>
        <v>0</v>
      </c>
      <c r="AO13" s="45">
        <v>343.5</v>
      </c>
      <c r="AP13" s="54">
        <f t="shared" si="18"/>
        <v>0</v>
      </c>
      <c r="AQ13" s="46">
        <f t="shared" si="6"/>
        <v>0</v>
      </c>
      <c r="AR13" s="46">
        <v>100515.42857142861</v>
      </c>
      <c r="AS13" s="54">
        <f t="shared" si="19"/>
        <v>0</v>
      </c>
      <c r="AT13" s="41">
        <f t="shared" si="7"/>
        <v>0</v>
      </c>
      <c r="AU13" s="48">
        <v>683</v>
      </c>
      <c r="AV13" s="54">
        <f t="shared" si="20"/>
        <v>0</v>
      </c>
      <c r="AW13" s="41">
        <f t="shared" si="8"/>
        <v>0</v>
      </c>
      <c r="AX13" s="55">
        <v>4</v>
      </c>
      <c r="AY13" s="82"/>
      <c r="AZ13" s="82"/>
      <c r="BA13" s="50">
        <f t="shared" si="31"/>
        <v>0</v>
      </c>
      <c r="BB13" s="50">
        <f t="shared" si="21"/>
        <v>0</v>
      </c>
      <c r="BC13" s="50">
        <f t="shared" si="22"/>
        <v>0</v>
      </c>
      <c r="BD13" s="50">
        <f t="shared" si="32"/>
        <v>0</v>
      </c>
      <c r="BE13" s="50">
        <v>500</v>
      </c>
      <c r="BF13" s="83"/>
      <c r="BG13" s="54">
        <f t="shared" si="23"/>
        <v>0</v>
      </c>
      <c r="BH13" s="50">
        <f t="shared" si="33"/>
        <v>0</v>
      </c>
      <c r="BI13" s="56">
        <v>5106</v>
      </c>
      <c r="BJ13" s="84"/>
      <c r="BK13" s="51">
        <f t="shared" si="34"/>
        <v>0</v>
      </c>
      <c r="BL13" s="52">
        <f t="shared" si="35"/>
        <v>0</v>
      </c>
      <c r="BM13" s="52">
        <f t="shared" si="36"/>
        <v>0</v>
      </c>
    </row>
    <row r="14" spans="1:65" ht="30" customHeight="1" x14ac:dyDescent="0.2">
      <c r="A14" s="29">
        <v>44440</v>
      </c>
      <c r="B14" s="30">
        <v>1298.375616653411</v>
      </c>
      <c r="C14" s="42">
        <f t="shared" si="9"/>
        <v>0</v>
      </c>
      <c r="D14" s="32">
        <f t="shared" si="24"/>
        <v>0</v>
      </c>
      <c r="E14" s="30">
        <v>25929.249790337763</v>
      </c>
      <c r="F14" s="42">
        <f t="shared" si="10"/>
        <v>0</v>
      </c>
      <c r="G14" s="32">
        <f t="shared" si="25"/>
        <v>0</v>
      </c>
      <c r="H14" s="81"/>
      <c r="I14" s="81"/>
      <c r="J14" s="53">
        <f t="shared" si="37"/>
        <v>0</v>
      </c>
      <c r="K14" s="33">
        <v>1716</v>
      </c>
      <c r="L14" s="42">
        <f t="shared" si="26"/>
        <v>0</v>
      </c>
      <c r="M14" s="32">
        <f t="shared" si="0"/>
        <v>0</v>
      </c>
      <c r="N14" s="33">
        <v>24232.943729287628</v>
      </c>
      <c r="O14" s="42">
        <f t="shared" si="27"/>
        <v>0</v>
      </c>
      <c r="P14" s="36">
        <f t="shared" si="1"/>
        <v>0</v>
      </c>
      <c r="Q14" s="37">
        <v>1038.8820545845431</v>
      </c>
      <c r="R14" s="38">
        <v>5194.4102729227152</v>
      </c>
      <c r="S14" s="37">
        <v>12.466584655014518</v>
      </c>
      <c r="T14" s="37">
        <v>43.286752274355962</v>
      </c>
      <c r="U14" s="37">
        <v>259.72051364613577</v>
      </c>
      <c r="V14" s="42">
        <f t="shared" si="28"/>
        <v>0</v>
      </c>
      <c r="W14" s="36">
        <f t="shared" si="11"/>
        <v>0</v>
      </c>
      <c r="X14" s="39">
        <v>7791.6154093840732</v>
      </c>
      <c r="Y14" s="42">
        <f t="shared" si="12"/>
        <v>0</v>
      </c>
      <c r="Z14" s="39">
        <f t="shared" si="38"/>
        <v>0</v>
      </c>
      <c r="AA14" s="36">
        <f t="shared" si="13"/>
        <v>0</v>
      </c>
      <c r="AB14" s="32">
        <f t="shared" si="29"/>
        <v>0</v>
      </c>
      <c r="AC14" s="32">
        <f t="shared" si="14"/>
        <v>0</v>
      </c>
      <c r="AD14" s="37">
        <v>250.5</v>
      </c>
      <c r="AE14" s="42">
        <f t="shared" si="15"/>
        <v>0</v>
      </c>
      <c r="AF14" s="41">
        <f t="shared" ref="AF14:AF17" si="39">+AE14*AD14</f>
        <v>0</v>
      </c>
      <c r="AG14" s="42">
        <v>479571487.7685287</v>
      </c>
      <c r="AH14" s="43">
        <f t="shared" si="16"/>
        <v>0</v>
      </c>
      <c r="AI14" s="37">
        <v>8</v>
      </c>
      <c r="AJ14" s="42">
        <f t="shared" si="17"/>
        <v>0</v>
      </c>
      <c r="AK14" s="43">
        <f t="shared" si="3"/>
        <v>0</v>
      </c>
      <c r="AL14" s="41">
        <v>34162261.155000001</v>
      </c>
      <c r="AM14" s="43">
        <f t="shared" si="4"/>
        <v>0</v>
      </c>
      <c r="AN14" s="43">
        <f t="shared" si="30"/>
        <v>0</v>
      </c>
      <c r="AO14" s="45">
        <v>412</v>
      </c>
      <c r="AP14" s="54">
        <f t="shared" si="18"/>
        <v>0</v>
      </c>
      <c r="AQ14" s="46">
        <f t="shared" si="6"/>
        <v>0</v>
      </c>
      <c r="AR14" s="46">
        <v>17940</v>
      </c>
      <c r="AS14" s="54">
        <f t="shared" si="19"/>
        <v>0</v>
      </c>
      <c r="AT14" s="41">
        <f t="shared" si="7"/>
        <v>0</v>
      </c>
      <c r="AU14" s="48">
        <v>1829</v>
      </c>
      <c r="AV14" s="54">
        <f t="shared" si="20"/>
        <v>0</v>
      </c>
      <c r="AW14" s="41">
        <f t="shared" si="8"/>
        <v>0</v>
      </c>
      <c r="AX14" s="55"/>
      <c r="AY14" s="82"/>
      <c r="AZ14" s="82"/>
      <c r="BA14" s="50">
        <f t="shared" si="31"/>
        <v>0</v>
      </c>
      <c r="BB14" s="50">
        <f t="shared" si="21"/>
        <v>0</v>
      </c>
      <c r="BC14" s="50">
        <f t="shared" si="22"/>
        <v>0</v>
      </c>
      <c r="BD14" s="50">
        <f t="shared" si="32"/>
        <v>0</v>
      </c>
      <c r="BE14" s="50">
        <v>500</v>
      </c>
      <c r="BF14" s="83"/>
      <c r="BG14" s="54">
        <f t="shared" si="23"/>
        <v>0</v>
      </c>
      <c r="BH14" s="50">
        <f t="shared" si="33"/>
        <v>0</v>
      </c>
      <c r="BI14" s="56">
        <v>5106</v>
      </c>
      <c r="BJ14" s="84"/>
      <c r="BK14" s="51">
        <f t="shared" si="34"/>
        <v>0</v>
      </c>
      <c r="BL14" s="52">
        <f t="shared" si="35"/>
        <v>0</v>
      </c>
      <c r="BM14" s="52">
        <f t="shared" si="36"/>
        <v>0</v>
      </c>
    </row>
    <row r="15" spans="1:65" ht="30" customHeight="1" x14ac:dyDescent="0.2">
      <c r="A15" s="29">
        <v>44470</v>
      </c>
      <c r="B15" s="30">
        <v>1286.6704906093698</v>
      </c>
      <c r="C15" s="42">
        <f t="shared" si="9"/>
        <v>0</v>
      </c>
      <c r="D15" s="32">
        <f t="shared" si="24"/>
        <v>0</v>
      </c>
      <c r="E15" s="30">
        <v>25700</v>
      </c>
      <c r="F15" s="42">
        <f t="shared" si="10"/>
        <v>0</v>
      </c>
      <c r="G15" s="32">
        <f t="shared" si="25"/>
        <v>0</v>
      </c>
      <c r="H15" s="81"/>
      <c r="I15" s="81"/>
      <c r="J15" s="53">
        <f t="shared" si="37"/>
        <v>0</v>
      </c>
      <c r="K15" s="33">
        <v>1716</v>
      </c>
      <c r="L15" s="42">
        <f t="shared" si="26"/>
        <v>0</v>
      </c>
      <c r="M15" s="32">
        <f t="shared" si="0"/>
        <v>0</v>
      </c>
      <c r="N15" s="33">
        <v>24014.478704890007</v>
      </c>
      <c r="O15" s="42">
        <f t="shared" si="27"/>
        <v>0</v>
      </c>
      <c r="P15" s="36">
        <f t="shared" si="1"/>
        <v>0</v>
      </c>
      <c r="Q15" s="37">
        <v>3517.9147728897306</v>
      </c>
      <c r="R15" s="38">
        <v>17589.573864448652</v>
      </c>
      <c r="S15" s="37">
        <v>42.21497727467677</v>
      </c>
      <c r="T15" s="37">
        <v>146.57978220373877</v>
      </c>
      <c r="U15" s="37">
        <v>879.47869322243264</v>
      </c>
      <c r="V15" s="42">
        <f t="shared" si="28"/>
        <v>0</v>
      </c>
      <c r="W15" s="36">
        <f t="shared" si="11"/>
        <v>0</v>
      </c>
      <c r="X15" s="39">
        <v>26384.36079667298</v>
      </c>
      <c r="Y15" s="42">
        <f t="shared" si="12"/>
        <v>0</v>
      </c>
      <c r="Z15" s="39">
        <f t="shared" si="38"/>
        <v>0</v>
      </c>
      <c r="AA15" s="36">
        <f t="shared" si="13"/>
        <v>0</v>
      </c>
      <c r="AB15" s="32">
        <f t="shared" si="29"/>
        <v>0</v>
      </c>
      <c r="AC15" s="32">
        <f t="shared" si="14"/>
        <v>0</v>
      </c>
      <c r="AD15" s="37">
        <v>323.25</v>
      </c>
      <c r="AE15" s="42">
        <f t="shared" si="15"/>
        <v>0</v>
      </c>
      <c r="AF15" s="41">
        <f t="shared" si="39"/>
        <v>0</v>
      </c>
      <c r="AG15" s="42">
        <v>517125995</v>
      </c>
      <c r="AH15" s="43">
        <f t="shared" si="16"/>
        <v>0</v>
      </c>
      <c r="AI15" s="37">
        <v>6.75</v>
      </c>
      <c r="AJ15" s="42">
        <f t="shared" si="17"/>
        <v>0</v>
      </c>
      <c r="AK15" s="43">
        <f t="shared" si="3"/>
        <v>0</v>
      </c>
      <c r="AL15" s="41">
        <v>34162261.155000001</v>
      </c>
      <c r="AM15" s="43">
        <f t="shared" si="4"/>
        <v>0</v>
      </c>
      <c r="AN15" s="43">
        <f t="shared" si="30"/>
        <v>0</v>
      </c>
      <c r="AO15" s="45">
        <v>1240</v>
      </c>
      <c r="AP15" s="54">
        <f t="shared" si="18"/>
        <v>0</v>
      </c>
      <c r="AQ15" s="46">
        <f t="shared" si="6"/>
        <v>0</v>
      </c>
      <c r="AR15" s="46">
        <v>9570</v>
      </c>
      <c r="AS15" s="54">
        <f t="shared" si="19"/>
        <v>0</v>
      </c>
      <c r="AT15" s="41">
        <f t="shared" si="7"/>
        <v>0</v>
      </c>
      <c r="AU15" s="48">
        <v>21433</v>
      </c>
      <c r="AV15" s="54">
        <f t="shared" si="20"/>
        <v>0</v>
      </c>
      <c r="AW15" s="41">
        <f t="shared" si="8"/>
        <v>0</v>
      </c>
      <c r="AX15" s="55">
        <v>0</v>
      </c>
      <c r="AY15" s="82"/>
      <c r="AZ15" s="82"/>
      <c r="BA15" s="50">
        <f t="shared" si="31"/>
        <v>0</v>
      </c>
      <c r="BB15" s="50">
        <f t="shared" si="21"/>
        <v>0</v>
      </c>
      <c r="BC15" s="50">
        <f t="shared" si="22"/>
        <v>0</v>
      </c>
      <c r="BD15" s="50">
        <f t="shared" si="32"/>
        <v>0</v>
      </c>
      <c r="BE15" s="50">
        <v>500</v>
      </c>
      <c r="BF15" s="83"/>
      <c r="BG15" s="54">
        <f t="shared" si="23"/>
        <v>0</v>
      </c>
      <c r="BH15" s="50">
        <f t="shared" si="33"/>
        <v>0</v>
      </c>
      <c r="BI15" s="56">
        <v>5106</v>
      </c>
      <c r="BJ15" s="84"/>
      <c r="BK15" s="51">
        <f t="shared" si="34"/>
        <v>0</v>
      </c>
      <c r="BL15" s="52">
        <f t="shared" si="35"/>
        <v>0</v>
      </c>
      <c r="BM15" s="52">
        <f t="shared" si="36"/>
        <v>0</v>
      </c>
    </row>
    <row r="16" spans="1:65" ht="30" customHeight="1" x14ac:dyDescent="0.2">
      <c r="A16" s="29">
        <v>44501</v>
      </c>
      <c r="B16" s="30">
        <v>793.37101588641247</v>
      </c>
      <c r="C16" s="42">
        <f t="shared" si="9"/>
        <v>0</v>
      </c>
      <c r="D16" s="32">
        <f t="shared" si="24"/>
        <v>0</v>
      </c>
      <c r="E16" s="30">
        <v>22300</v>
      </c>
      <c r="F16" s="42">
        <f t="shared" si="10"/>
        <v>0</v>
      </c>
      <c r="G16" s="32">
        <f t="shared" si="25"/>
        <v>0</v>
      </c>
      <c r="H16" s="81"/>
      <c r="I16" s="81"/>
      <c r="J16" s="53">
        <f t="shared" si="37"/>
        <v>0</v>
      </c>
      <c r="K16" s="33">
        <v>1716</v>
      </c>
      <c r="L16" s="42">
        <f t="shared" si="26"/>
        <v>0</v>
      </c>
      <c r="M16" s="32">
        <f t="shared" si="0"/>
        <v>0</v>
      </c>
      <c r="N16" s="33">
        <v>14807.514048960544</v>
      </c>
      <c r="O16" s="42">
        <f t="shared" si="27"/>
        <v>0</v>
      </c>
      <c r="P16" s="36">
        <f t="shared" si="1"/>
        <v>0</v>
      </c>
      <c r="Q16" s="37">
        <v>1241.6169786669639</v>
      </c>
      <c r="R16" s="38">
        <v>6208.0848933348188</v>
      </c>
      <c r="S16" s="37">
        <v>14.899403744003566</v>
      </c>
      <c r="T16" s="37">
        <v>51.734040777790163</v>
      </c>
      <c r="U16" s="37">
        <v>310.40424466674096</v>
      </c>
      <c r="V16" s="42">
        <f t="shared" si="28"/>
        <v>0</v>
      </c>
      <c r="W16" s="36">
        <f t="shared" si="11"/>
        <v>0</v>
      </c>
      <c r="X16" s="39">
        <v>9312.1273400022292</v>
      </c>
      <c r="Y16" s="42">
        <f t="shared" si="12"/>
        <v>0</v>
      </c>
      <c r="Z16" s="39">
        <f t="shared" si="38"/>
        <v>0</v>
      </c>
      <c r="AA16" s="36">
        <f t="shared" si="13"/>
        <v>0</v>
      </c>
      <c r="AB16" s="32">
        <f t="shared" si="29"/>
        <v>0</v>
      </c>
      <c r="AC16" s="32">
        <f t="shared" si="14"/>
        <v>0</v>
      </c>
      <c r="AD16" s="37">
        <v>390.75</v>
      </c>
      <c r="AE16" s="42">
        <f t="shared" si="15"/>
        <v>0</v>
      </c>
      <c r="AF16" s="41">
        <f t="shared" si="39"/>
        <v>0</v>
      </c>
      <c r="AG16" s="42">
        <v>517870415.74074072</v>
      </c>
      <c r="AH16" s="43">
        <f t="shared" si="16"/>
        <v>0</v>
      </c>
      <c r="AI16" s="37">
        <v>5</v>
      </c>
      <c r="AJ16" s="42">
        <f t="shared" si="17"/>
        <v>0</v>
      </c>
      <c r="AK16" s="43">
        <f t="shared" si="3"/>
        <v>0</v>
      </c>
      <c r="AL16" s="41">
        <v>34162261.155000001</v>
      </c>
      <c r="AM16" s="43">
        <f t="shared" si="4"/>
        <v>0</v>
      </c>
      <c r="AN16" s="43">
        <f t="shared" si="30"/>
        <v>0</v>
      </c>
      <c r="AO16" s="45">
        <v>3067</v>
      </c>
      <c r="AP16" s="54">
        <f t="shared" si="18"/>
        <v>0</v>
      </c>
      <c r="AQ16" s="46">
        <f t="shared" si="6"/>
        <v>0</v>
      </c>
      <c r="AR16" s="46">
        <v>51701</v>
      </c>
      <c r="AS16" s="54">
        <f t="shared" si="19"/>
        <v>0</v>
      </c>
      <c r="AT16" s="41">
        <f t="shared" si="7"/>
        <v>0</v>
      </c>
      <c r="AU16" s="48">
        <v>4927</v>
      </c>
      <c r="AV16" s="54">
        <f t="shared" si="20"/>
        <v>0</v>
      </c>
      <c r="AW16" s="41">
        <f t="shared" si="8"/>
        <v>0</v>
      </c>
      <c r="AX16" s="55">
        <v>0</v>
      </c>
      <c r="AY16" s="82"/>
      <c r="AZ16" s="82"/>
      <c r="BA16" s="50">
        <f t="shared" si="31"/>
        <v>0</v>
      </c>
      <c r="BB16" s="50">
        <f t="shared" si="21"/>
        <v>0</v>
      </c>
      <c r="BC16" s="50">
        <f t="shared" si="22"/>
        <v>0</v>
      </c>
      <c r="BD16" s="50">
        <f t="shared" si="32"/>
        <v>0</v>
      </c>
      <c r="BE16" s="50">
        <v>500</v>
      </c>
      <c r="BF16" s="83"/>
      <c r="BG16" s="54">
        <f t="shared" si="23"/>
        <v>0</v>
      </c>
      <c r="BH16" s="50">
        <f t="shared" si="33"/>
        <v>0</v>
      </c>
      <c r="BI16" s="56">
        <v>5106</v>
      </c>
      <c r="BJ16" s="84"/>
      <c r="BK16" s="51">
        <f t="shared" si="34"/>
        <v>0</v>
      </c>
      <c r="BL16" s="52">
        <f t="shared" si="35"/>
        <v>0</v>
      </c>
      <c r="BM16" s="52">
        <f t="shared" si="36"/>
        <v>0</v>
      </c>
    </row>
    <row r="17" spans="1:65" ht="30" customHeight="1" x14ac:dyDescent="0.2">
      <c r="A17" s="29">
        <v>44531</v>
      </c>
      <c r="B17" s="30">
        <v>675.59227816080465</v>
      </c>
      <c r="C17" s="42">
        <f t="shared" si="9"/>
        <v>0</v>
      </c>
      <c r="D17" s="32">
        <f t="shared" si="24"/>
        <v>0</v>
      </c>
      <c r="E17" s="30">
        <v>18000</v>
      </c>
      <c r="F17" s="42">
        <f t="shared" si="10"/>
        <v>0</v>
      </c>
      <c r="G17" s="32">
        <f t="shared" si="25"/>
        <v>0</v>
      </c>
      <c r="H17" s="81"/>
      <c r="I17" s="81"/>
      <c r="J17" s="53">
        <f t="shared" si="37"/>
        <v>0</v>
      </c>
      <c r="K17" s="33">
        <v>1716</v>
      </c>
      <c r="L17" s="42">
        <f t="shared" si="26"/>
        <v>0</v>
      </c>
      <c r="M17" s="32">
        <f t="shared" si="0"/>
        <v>0</v>
      </c>
      <c r="N17" s="33">
        <v>12609.286134631911</v>
      </c>
      <c r="O17" s="42">
        <f t="shared" si="27"/>
        <v>0</v>
      </c>
      <c r="P17" s="36">
        <f t="shared" si="1"/>
        <v>0</v>
      </c>
      <c r="Q17" s="37">
        <v>5963.598546137111</v>
      </c>
      <c r="R17" s="38">
        <v>29817.992730685553</v>
      </c>
      <c r="S17" s="37">
        <v>71.563182553645333</v>
      </c>
      <c r="T17" s="37">
        <v>248.48327275571296</v>
      </c>
      <c r="U17" s="37">
        <v>1490.8996365342778</v>
      </c>
      <c r="V17" s="42">
        <f t="shared" si="28"/>
        <v>0</v>
      </c>
      <c r="W17" s="36">
        <f t="shared" si="11"/>
        <v>0</v>
      </c>
      <c r="X17" s="39">
        <v>44726.98909602833</v>
      </c>
      <c r="Y17" s="42">
        <f t="shared" si="12"/>
        <v>0</v>
      </c>
      <c r="Z17" s="39">
        <f t="shared" si="38"/>
        <v>0</v>
      </c>
      <c r="AA17" s="36">
        <f t="shared" si="13"/>
        <v>0</v>
      </c>
      <c r="AB17" s="32">
        <f t="shared" si="29"/>
        <v>0</v>
      </c>
      <c r="AC17" s="32">
        <f t="shared" si="14"/>
        <v>0</v>
      </c>
      <c r="AD17" s="37">
        <v>380.25</v>
      </c>
      <c r="AE17" s="42">
        <f t="shared" si="15"/>
        <v>0</v>
      </c>
      <c r="AF17" s="41">
        <f t="shared" si="39"/>
        <v>0</v>
      </c>
      <c r="AG17" s="42">
        <v>477569253.80952382</v>
      </c>
      <c r="AH17" s="43">
        <f t="shared" si="16"/>
        <v>0</v>
      </c>
      <c r="AI17" s="37">
        <v>5</v>
      </c>
      <c r="AJ17" s="42">
        <f t="shared" si="17"/>
        <v>0</v>
      </c>
      <c r="AK17" s="43">
        <f t="shared" si="3"/>
        <v>0</v>
      </c>
      <c r="AL17" s="41">
        <v>34162261.155000001</v>
      </c>
      <c r="AM17" s="43">
        <f t="shared" si="4"/>
        <v>0</v>
      </c>
      <c r="AN17" s="43">
        <f t="shared" si="30"/>
        <v>0</v>
      </c>
      <c r="AO17" s="45">
        <v>3650</v>
      </c>
      <c r="AP17" s="54">
        <f t="shared" si="18"/>
        <v>0</v>
      </c>
      <c r="AQ17" s="46">
        <f t="shared" si="6"/>
        <v>0</v>
      </c>
      <c r="AR17" s="46">
        <v>13860</v>
      </c>
      <c r="AS17" s="54">
        <f t="shared" si="19"/>
        <v>0</v>
      </c>
      <c r="AT17" s="41">
        <f t="shared" si="7"/>
        <v>0</v>
      </c>
      <c r="AU17" s="48">
        <v>1232</v>
      </c>
      <c r="AV17" s="54">
        <f t="shared" si="20"/>
        <v>0</v>
      </c>
      <c r="AW17" s="41">
        <f t="shared" si="8"/>
        <v>0</v>
      </c>
      <c r="AX17" s="55">
        <v>0</v>
      </c>
      <c r="AY17" s="82"/>
      <c r="AZ17" s="82"/>
      <c r="BA17" s="50">
        <f t="shared" si="31"/>
        <v>0</v>
      </c>
      <c r="BB17" s="50">
        <f t="shared" si="21"/>
        <v>0</v>
      </c>
      <c r="BC17" s="50">
        <f t="shared" si="22"/>
        <v>0</v>
      </c>
      <c r="BD17" s="50">
        <f t="shared" si="32"/>
        <v>0</v>
      </c>
      <c r="BE17" s="50">
        <v>500</v>
      </c>
      <c r="BF17" s="83"/>
      <c r="BG17" s="54">
        <f t="shared" si="23"/>
        <v>0</v>
      </c>
      <c r="BH17" s="50">
        <f t="shared" si="33"/>
        <v>0</v>
      </c>
      <c r="BI17" s="56">
        <v>5106</v>
      </c>
      <c r="BJ17" s="84"/>
      <c r="BK17" s="51">
        <f t="shared" si="34"/>
        <v>0</v>
      </c>
      <c r="BL17" s="52">
        <f t="shared" si="35"/>
        <v>0</v>
      </c>
      <c r="BM17" s="52">
        <f t="shared" si="36"/>
        <v>0</v>
      </c>
    </row>
    <row r="18" spans="1:65" ht="30" customHeight="1" x14ac:dyDescent="0.2">
      <c r="A18" s="58" t="s">
        <v>86</v>
      </c>
      <c r="B18" s="59">
        <f>SUM(B8:B17)</f>
        <v>9489.1837627713721</v>
      </c>
      <c r="C18" s="60"/>
      <c r="D18" s="61">
        <f>SUM(D9:D17)</f>
        <v>0</v>
      </c>
      <c r="E18" s="59">
        <f>SUM(E8:E17)</f>
        <v>200472.56488710563</v>
      </c>
      <c r="F18" s="60">
        <f>+F17</f>
        <v>0</v>
      </c>
      <c r="G18" s="61">
        <f>SUM(G9:G17)</f>
        <v>0</v>
      </c>
      <c r="H18" s="61"/>
      <c r="I18" s="61"/>
      <c r="J18" s="61">
        <f>SUM(J9:J17)</f>
        <v>0</v>
      </c>
      <c r="K18" s="59">
        <f>SUM(K8:K17)</f>
        <v>15444</v>
      </c>
      <c r="L18" s="60"/>
      <c r="M18" s="61">
        <f>SUM(M9:M17)</f>
        <v>0</v>
      </c>
      <c r="N18" s="59">
        <f>SUM(N9:N17)</f>
        <v>177106.57317549706</v>
      </c>
      <c r="O18" s="60"/>
      <c r="P18" s="61">
        <f t="shared" ref="P18:U18" si="40">SUM(P9:P17)</f>
        <v>0</v>
      </c>
      <c r="Q18" s="62">
        <f t="shared" si="40"/>
        <v>14893.83566863325</v>
      </c>
      <c r="R18" s="62">
        <f t="shared" si="40"/>
        <v>74469.178343166248</v>
      </c>
      <c r="S18" s="62">
        <f t="shared" si="40"/>
        <v>178.72602802359901</v>
      </c>
      <c r="T18" s="62">
        <f t="shared" si="40"/>
        <v>620.57648619305212</v>
      </c>
      <c r="U18" s="62">
        <f t="shared" si="40"/>
        <v>3723.4589171583125</v>
      </c>
      <c r="V18" s="60">
        <f>+V17</f>
        <v>0</v>
      </c>
      <c r="W18" s="60">
        <f>SUM(W9:W17)</f>
        <v>0</v>
      </c>
      <c r="X18" s="63">
        <f>SUM(X9:X17)</f>
        <v>111703.76751474937</v>
      </c>
      <c r="Y18" s="60"/>
      <c r="Z18" s="60">
        <f>SUM(Z9:Z17)</f>
        <v>0</v>
      </c>
      <c r="AA18" s="64">
        <f>SUM(AA9:AA17)</f>
        <v>0</v>
      </c>
      <c r="AB18" s="64">
        <f>SUM(AB9:AB17)</f>
        <v>0</v>
      </c>
      <c r="AC18" s="64">
        <f t="shared" si="14"/>
        <v>0</v>
      </c>
      <c r="AD18" s="59">
        <f>SUM(AD9:AD17)</f>
        <v>2142.75</v>
      </c>
      <c r="AE18" s="60"/>
      <c r="AF18" s="59">
        <f>SUM(AF9:AF17)</f>
        <v>0</v>
      </c>
      <c r="AG18" s="65">
        <f>SUM(AG8:AG17)</f>
        <v>4523947487.4390392</v>
      </c>
      <c r="AH18" s="65">
        <f>SUM(AH8:AH17)</f>
        <v>0</v>
      </c>
      <c r="AI18" s="59">
        <f>SUM(AI8:AI17)</f>
        <v>52.75</v>
      </c>
      <c r="AJ18" s="60">
        <f>+AJ17</f>
        <v>0</v>
      </c>
      <c r="AK18" s="64">
        <f>SUM(AK8:AK17)</f>
        <v>0</v>
      </c>
      <c r="AL18" s="64">
        <f>SUM(AL8:AL17)</f>
        <v>307460350.39499998</v>
      </c>
      <c r="AM18" s="64">
        <f>SUM(AM8:AM17)</f>
        <v>0</v>
      </c>
      <c r="AN18" s="64">
        <f>SUM(AN8:AN17)</f>
        <v>0</v>
      </c>
      <c r="AO18" s="59">
        <f>SUM(AO8:AO17)</f>
        <v>10005.5</v>
      </c>
      <c r="AP18" s="60">
        <f>+AP17</f>
        <v>0</v>
      </c>
      <c r="AQ18" s="64">
        <f>SUM(AQ8:AQ17)</f>
        <v>0</v>
      </c>
      <c r="AR18" s="59">
        <f>SUM(AR8:AR17)</f>
        <v>850782.4857142861</v>
      </c>
      <c r="AS18" s="60">
        <f>+AS17</f>
        <v>0</v>
      </c>
      <c r="AT18" s="64">
        <f>SUM(AT8:AT17)</f>
        <v>0</v>
      </c>
      <c r="AU18" s="59">
        <f>SUM(AU8:AU17)</f>
        <v>46874</v>
      </c>
      <c r="AV18" s="60"/>
      <c r="AW18" s="64">
        <f>SUM(AW8:AW17)</f>
        <v>0</v>
      </c>
      <c r="AX18" s="59">
        <f>SUM(AX8:AX17)</f>
        <v>17</v>
      </c>
      <c r="AY18" s="64"/>
      <c r="AZ18" s="64"/>
      <c r="BA18" s="64">
        <f>SUM(BA9:BA17)</f>
        <v>0</v>
      </c>
      <c r="BB18" s="64">
        <f>SUM(BB9:BB17)</f>
        <v>0</v>
      </c>
      <c r="BC18" s="64">
        <f>SUM(BC9:BC17)</f>
        <v>0</v>
      </c>
      <c r="BD18" s="64">
        <f>SUM(BD9:BD17)</f>
        <v>0</v>
      </c>
      <c r="BE18" s="64"/>
      <c r="BF18" s="64"/>
      <c r="BG18" s="64"/>
      <c r="BH18" s="64">
        <f>SUM(BH9:BH17)</f>
        <v>0</v>
      </c>
      <c r="BI18" s="66">
        <f>SUM(BI8:BI17)</f>
        <v>45954</v>
      </c>
      <c r="BJ18" s="64"/>
      <c r="BK18" s="66">
        <f>SUM(BK9:BK17)</f>
        <v>0</v>
      </c>
      <c r="BL18" s="67">
        <f>SUM(BL8:BL17)</f>
        <v>0</v>
      </c>
      <c r="BM18" s="67">
        <f>SUM(BM8:BM17)</f>
        <v>0</v>
      </c>
    </row>
    <row r="20" spans="1:65" x14ac:dyDescent="0.2">
      <c r="D20" s="68"/>
      <c r="G20" s="68"/>
      <c r="J20" s="68"/>
      <c r="M20" s="68"/>
      <c r="P20" s="68"/>
      <c r="AA20" s="68"/>
      <c r="AW20" s="68"/>
    </row>
    <row r="21" spans="1:65" x14ac:dyDescent="0.2">
      <c r="BM21" s="69"/>
    </row>
    <row r="22" spans="1:65" x14ac:dyDescent="0.2">
      <c r="E22" s="70"/>
      <c r="BL22" s="69"/>
    </row>
    <row r="25" spans="1:65" x14ac:dyDescent="0.2">
      <c r="E25" s="71"/>
    </row>
    <row r="27" spans="1:65" x14ac:dyDescent="0.2">
      <c r="E27" s="71"/>
    </row>
  </sheetData>
  <sheetProtection password="EF77" sheet="1" objects="1" scenarios="1"/>
  <mergeCells count="32">
    <mergeCell ref="AD5:AH6"/>
    <mergeCell ref="A1:AQ1"/>
    <mergeCell ref="A2:AQ2"/>
    <mergeCell ref="A3:AQ3"/>
    <mergeCell ref="AD4:AG4"/>
    <mergeCell ref="AI4:AL4"/>
    <mergeCell ref="A5:A6"/>
    <mergeCell ref="B5:D6"/>
    <mergeCell ref="E5:G6"/>
    <mergeCell ref="H5:H6"/>
    <mergeCell ref="I5:I6"/>
    <mergeCell ref="J5:J6"/>
    <mergeCell ref="K5:M6"/>
    <mergeCell ref="N5:P6"/>
    <mergeCell ref="Q5:AA6"/>
    <mergeCell ref="AB5:AC6"/>
    <mergeCell ref="BE5:BH6"/>
    <mergeCell ref="BI5:BK6"/>
    <mergeCell ref="BL5:BL6"/>
    <mergeCell ref="BM5:BM6"/>
    <mergeCell ref="H8:H17"/>
    <mergeCell ref="I8:I17"/>
    <mergeCell ref="AY8:AY17"/>
    <mergeCell ref="AZ8:AZ17"/>
    <mergeCell ref="BF8:BF17"/>
    <mergeCell ref="BJ8:BJ17"/>
    <mergeCell ref="AI5:AM6"/>
    <mergeCell ref="AN5:AN6"/>
    <mergeCell ref="AO5:AQ5"/>
    <mergeCell ref="AR5:AT5"/>
    <mergeCell ref="AU5:AW5"/>
    <mergeCell ref="AX5:BD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GILMA GARCIA ACEVEDO</dc:creator>
  <cp:lastModifiedBy>LILIANA MARGARITA GARCIA CALLE</cp:lastModifiedBy>
  <dcterms:created xsi:type="dcterms:W3CDTF">2021-03-02T00:57:39Z</dcterms:created>
  <dcterms:modified xsi:type="dcterms:W3CDTF">2021-03-12T13:14:55Z</dcterms:modified>
</cp:coreProperties>
</file>