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345" windowWidth="20730" windowHeight="11760"/>
  </bookViews>
  <sheets>
    <sheet name="RESUMEN PE" sheetId="2" r:id="rId1"/>
    <sheet name="Prueba_TyT_Sin_descuento" sheetId="1" r:id="rId2"/>
    <sheet name="Prueba_TyT_Con_descuento" sheetId="5" r:id="rId3"/>
  </sheets>
  <definedNames>
    <definedName name="_xlnm.Print_Area" localSheetId="2">Prueba_TyT_Con_descuento!$B$2:$I$73</definedName>
    <definedName name="_xlnm.Print_Area" localSheetId="1">Prueba_TyT_Sin_descuento!$B$2:$I$73</definedName>
    <definedName name="_xlnm.Print_Area" localSheetId="0">'RESUMEN PE'!$B$2:$J$43</definedName>
    <definedName name="_xlnm.Print_Titles" localSheetId="2">Prueba_TyT_Con_descuento!$2:$10</definedName>
    <definedName name="_xlnm.Print_Titles" localSheetId="1">Prueba_TyT_Sin_descuento!$2:$10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7" i="5" l="1"/>
  <c r="I57" i="5" s="1"/>
  <c r="H58" i="5"/>
  <c r="I58" i="5" s="1"/>
  <c r="H59" i="5"/>
  <c r="I59" i="5" s="1"/>
  <c r="H60" i="5"/>
  <c r="I60" i="5" s="1"/>
  <c r="H61" i="5"/>
  <c r="I61" i="5" s="1"/>
  <c r="H62" i="5"/>
  <c r="I62" i="5" s="1"/>
  <c r="H63" i="5"/>
  <c r="I63" i="5" s="1"/>
  <c r="H64" i="5"/>
  <c r="I64" i="5" s="1"/>
  <c r="I57" i="1"/>
  <c r="I58" i="1"/>
  <c r="I59" i="1"/>
  <c r="I60" i="1"/>
  <c r="I61" i="1"/>
  <c r="I62" i="1"/>
  <c r="I63" i="1"/>
  <c r="I64" i="1"/>
  <c r="I65" i="1"/>
  <c r="I65" i="5" s="1"/>
  <c r="H65" i="5" s="1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F30" i="5"/>
  <c r="I30" i="5" s="1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F30" i="1"/>
  <c r="I30" i="1" s="1"/>
  <c r="I66" i="1" l="1"/>
  <c r="I66" i="5"/>
  <c r="I52" i="5"/>
  <c r="I52" i="1"/>
  <c r="I53" i="5" l="1"/>
  <c r="D31" i="2" l="1"/>
  <c r="I4" i="5"/>
  <c r="E4" i="5"/>
  <c r="I54" i="5" l="1"/>
  <c r="I67" i="5" s="1"/>
  <c r="D30" i="2"/>
  <c r="D32" i="2" l="1"/>
  <c r="I54" i="1"/>
  <c r="I67" i="1" s="1"/>
  <c r="I68" i="1" l="1"/>
  <c r="C31" i="2"/>
  <c r="I69" i="1" l="1"/>
  <c r="I68" i="5"/>
  <c r="H68" i="5" s="1"/>
  <c r="I4" i="1"/>
  <c r="E4" i="1"/>
  <c r="C30" i="2" l="1"/>
  <c r="I25" i="2" l="1" a="1"/>
  <c r="I25" i="2" s="1"/>
  <c r="J25" i="2" s="1"/>
  <c r="C32" i="2" l="1"/>
  <c r="C34" i="2" l="1"/>
  <c r="C33" i="2" l="1"/>
  <c r="D33" i="2"/>
  <c r="E33" i="2" l="1"/>
  <c r="I70" i="1" l="1"/>
  <c r="C36" i="2" s="1"/>
  <c r="C35" i="2"/>
  <c r="I71" i="1" l="1"/>
  <c r="C37" i="2" s="1"/>
  <c r="D40" i="2" s="1"/>
  <c r="E40" i="2" s="1"/>
  <c r="D34" i="2"/>
  <c r="E34" i="2" s="1"/>
  <c r="I69" i="5" l="1"/>
  <c r="D35" i="2" s="1"/>
  <c r="I70" i="5" l="1"/>
  <c r="D36" i="2" s="1"/>
  <c r="I71" i="5" l="1"/>
  <c r="D37" i="2" s="1"/>
</calcChain>
</file>

<file path=xl/sharedStrings.xml><?xml version="1.0" encoding="utf-8"?>
<sst xmlns="http://schemas.openxmlformats.org/spreadsheetml/2006/main" count="205" uniqueCount="119">
  <si>
    <t>NOMBRE O RAZÓN SOCIAL OFERENTE:</t>
  </si>
  <si>
    <t>Viáticos y transporte</t>
  </si>
  <si>
    <t>IVA (19%)</t>
  </si>
  <si>
    <t>Firma del representante legal</t>
  </si>
  <si>
    <t>Nit:</t>
  </si>
  <si>
    <t>Sesiones por aplicación</t>
  </si>
  <si>
    <t>Cantidad de examinadores  estimada</t>
  </si>
  <si>
    <t>Servicios Técnicos</t>
  </si>
  <si>
    <t>Utilidad</t>
  </si>
  <si>
    <t>Notas</t>
  </si>
  <si>
    <t>Total servicios técnicos más viáticos y transporte antes de IVA</t>
  </si>
  <si>
    <t>Valor total</t>
  </si>
  <si>
    <t>Total por prueba antes de IVA</t>
  </si>
  <si>
    <t>Total por prueba incluyendo IVA (12) =11+IVA</t>
  </si>
  <si>
    <r>
      <rPr>
        <b/>
        <sz val="9"/>
        <color rgb="FFFF0000"/>
        <rFont val="Arial"/>
        <family val="2"/>
      </rPr>
      <t>(1)</t>
    </r>
    <r>
      <rPr>
        <b/>
        <sz val="9"/>
        <color theme="1"/>
        <rFont val="Arial"/>
        <family val="2"/>
      </rPr>
      <t xml:space="preserve"> Servicios Técnicos  y viáticos y transporte: </t>
    </r>
    <r>
      <rPr>
        <sz val="9"/>
        <color theme="1"/>
        <rFont val="Arial"/>
        <family val="2"/>
      </rPr>
      <t xml:space="preserve">Son calculados por el ICFES de acuerdo con proyecciones de examinandos y cantidades históricas, estos valores pueden cambiar de acuerdo con la solicitud definitiva de aplicación para la presente prueba. </t>
    </r>
  </si>
  <si>
    <r>
      <t xml:space="preserve">Servicios Técnicos  y viáticos y transporte </t>
    </r>
    <r>
      <rPr>
        <b/>
        <sz val="10"/>
        <color rgb="FFFF0000"/>
        <rFont val="Arial"/>
        <family val="2"/>
      </rPr>
      <t>(1)</t>
    </r>
  </si>
  <si>
    <t>Valor sesión (Mínimo a reconocer a los examinadores)</t>
  </si>
  <si>
    <t>Valor Total</t>
  </si>
  <si>
    <t>Observaciones sobre propuesta económica</t>
  </si>
  <si>
    <r>
      <t xml:space="preserve">Valor Propuesta </t>
    </r>
    <r>
      <rPr>
        <b/>
        <sz val="10"/>
        <color rgb="FFFF0000"/>
        <rFont val="Arial"/>
        <family val="2"/>
      </rPr>
      <t>sin descuento</t>
    </r>
  </si>
  <si>
    <t>Control</t>
  </si>
  <si>
    <t>Puntaje a asignar de acuerdo con el porcentaje de descuento ofertado</t>
  </si>
  <si>
    <t>Puntaje Total</t>
  </si>
  <si>
    <t xml:space="preserve">Por favor seleccionar de la celda desplegable el porcentaje de descuento a ofertar </t>
  </si>
  <si>
    <t>Porcentaje de descuento otorgado por proponente</t>
  </si>
  <si>
    <t>Puntaje Maximo por porcentaje de descuento</t>
  </si>
  <si>
    <t>CALIFICACIÓN DE LAS PROPUESTAS ECONOMICAS</t>
  </si>
  <si>
    <t xml:space="preserve">La oferta económica tiene los siguientes criterios y puntajes de evaluación </t>
  </si>
  <si>
    <t>Revisar todos los requerimientos que se exponen en los documentos del proceso y formular la propuesta economica en concordancia con estos documentos, garantizando que los bienes y/o servicios ofrecidos cumplan en su totalidad con las especificaciones técnicas requeridas por el ICFES.</t>
  </si>
  <si>
    <t>Instrucciones formato de propuesta económica.</t>
  </si>
  <si>
    <t>Por favor diligenciar solo las celdas con relleno de color Azul.</t>
  </si>
  <si>
    <t>FECHA:</t>
  </si>
  <si>
    <t>NIT</t>
  </si>
  <si>
    <t>OBJETO:</t>
  </si>
  <si>
    <t>Sin descuento</t>
  </si>
  <si>
    <t>Con descuento</t>
  </si>
  <si>
    <t>% Descuento</t>
  </si>
  <si>
    <t>CONCEPTO (Discriminado)</t>
  </si>
  <si>
    <t>Valor Total estimado</t>
  </si>
  <si>
    <t>NOMBRE O RAZÓN SOCIAL:</t>
  </si>
  <si>
    <t>Total servicios técnicos (+) viáticos y transporte</t>
  </si>
  <si>
    <t>Total prueba incluyendo IVA</t>
  </si>
  <si>
    <t>Total prueba antes de IVA</t>
  </si>
  <si>
    <t>Instrucciones para el diligenciamiento de la propuesta</t>
  </si>
  <si>
    <r>
      <t xml:space="preserve">• Por favor diligenciar solo las celdas en AZUL.
• Revisar todos los requerimientos que se exponen en los documentos técnico y formular su cotización en concordancia con este, de tal forma que cumplan con la necesidad del Icfes. 
</t>
    </r>
    <r>
      <rPr>
        <sz val="9"/>
        <rFont val="Arial"/>
        <family val="2"/>
      </rPr>
      <t>• Los precios unitarios deberán ser expresado en PESOS COLOMBIANOS.
• Los precios deberán apr</t>
    </r>
    <r>
      <rPr>
        <sz val="9"/>
        <color theme="1"/>
        <rFont val="Arial"/>
        <family val="2"/>
      </rPr>
      <t>oximarse por exceso o por defecto al entero más cercano así: (i) si es igual o superior a 50 centavos, se aproxima al entero siguiente; (ii) si es inferior a 50 centavos se baja al entero anterior.
• El formato contiene los insumos de costos estimados por el Icfes por lo tanto no se permite modificar, agregar o quitar ningún ítem o sub-ítem.</t>
    </r>
  </si>
  <si>
    <t>La oferta será rechazada cuando:</t>
  </si>
  <si>
    <t xml:space="preserve"> - Cuando algún ítem de la oferta sea modificado o incluido un ítem no requerido
 - Cuando el proponente no oferte la totalidad de los servicios o elementos (ítem) descritos en la oferta económica.
 - En el evento en que el proponente no indique ningún valor o indique cero (0) en algún ítem de la oferta económica.
 - Cuando el proponente supere el presupuesto estimado por el Icfes.</t>
  </si>
  <si>
    <t>La oferta económica se evaluará sobre el valor total incluyendo IVA y después de aplicar los descuentos (si aplican) que oferte el proponente.</t>
  </si>
  <si>
    <t>REPÚBLICA DE COLOMBIA
INSTITUTO COLOMBIANO PARA LA EVALUACIÓN DE LA EDUCACIÓN - ICFES
LOGÍSTICA DE APLICACIÓN
FORMATO - PROPUESTA ECONÓMICA</t>
  </si>
  <si>
    <t>Contratar la prestación del servicio de organización, administración y ejecución de la logística para la aplicación electrónica de la prueba SABER TyT primer semestre 2021.</t>
  </si>
  <si>
    <r>
      <t xml:space="preserve">Registre en las hojas </t>
    </r>
    <r>
      <rPr>
        <b/>
        <sz val="9"/>
        <color theme="1"/>
        <rFont val="Arial"/>
        <family val="2"/>
      </rPr>
      <t xml:space="preserve">"Prueba_TyT_Sin_descuento" </t>
    </r>
    <r>
      <rPr>
        <sz val="9"/>
        <color theme="1"/>
        <rFont val="Arial"/>
        <family val="2"/>
      </rPr>
      <t>el costo fijo, el porcentaje de costos variables, el porcentaje de utilidad</t>
    </r>
  </si>
  <si>
    <t xml:space="preserve">Porcentaje Individual (subtotal).Para la selección del método a aplicar, se tomarán los primeros dos dígitos decimales de la TRM que rija el día hábil siguiente a la fecha prevista para el cierre del proceso en el cronograma establecido en la Apertura del proceso, independientemente que dicha fecha sea modificada por medio de adendas. </t>
  </si>
  <si>
    <t>El proponente podrá otorgar descuento del 3%,5% y 8%. A continuación se discrimina el puntaje que podrá obtener el proponente por cada porcentaje de descuento.</t>
  </si>
  <si>
    <r>
      <t>El porcentaje de descuento se aplicará sobre los valores unitarios diligenciados en las hojas</t>
    </r>
    <r>
      <rPr>
        <b/>
        <sz val="8"/>
        <rFont val="Arial"/>
        <family val="2"/>
      </rPr>
      <t xml:space="preserve"> "Prueba_TyT_Sin_descuento". </t>
    </r>
    <r>
      <rPr>
        <sz val="8"/>
        <rFont val="Arial"/>
        <family val="2"/>
      </rPr>
      <t>Los valores unitarios y el valor total de la propuesta se pueden visualizar en la hojas</t>
    </r>
    <r>
      <rPr>
        <b/>
        <sz val="8"/>
        <rFont val="Arial"/>
        <family val="2"/>
      </rPr>
      <t xml:space="preserve"> "Prueba_TyT_Con_descuento"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Si el proponente decide no ofertar descuentos, no deberá seleccionar ninguna opción y los campos de la tabla deberán quedar en blanco. En este caso tendrá asignación de 0 puntos por este factor.</t>
    </r>
  </si>
  <si>
    <t>SABER TYT</t>
  </si>
  <si>
    <t>DELEGADO DE 1 SESIÓN DE APLICACIÓN (entre 1 y 12 salones)</t>
  </si>
  <si>
    <t>DELEGADO DE 2 SESIONES DE APLICACIÓN (entre 1 y 12 salones)</t>
  </si>
  <si>
    <t>DELEGADO DE 3 SESIONES DE APLICACIÓN (entre 1 y 12 salones)</t>
  </si>
  <si>
    <t>DELEGADO DE 4 SESIONES DE APLICACIÓN (entre 1 y 12 salones)</t>
  </si>
  <si>
    <t>DELEGADO DE 1 SESIÓN DE APLICACIÓN (entre 13 y 24 salones)</t>
  </si>
  <si>
    <t>DELEGADO DE 2 SESIONES DE APLICACIÓN  (entre 13 y 24 salones)</t>
  </si>
  <si>
    <t>DELEGADO DE 3 SESIONES DE APLICACIÓN  (entre 13 y 24 salones)</t>
  </si>
  <si>
    <t>DELEGADO DE 4 SESIONES DE APLICACIÓN  (entre 13 y 24 salones)</t>
  </si>
  <si>
    <t>DELEGADO TÉCNICO DE 1 SESIÓN DE APLICACIÓN</t>
  </si>
  <si>
    <t>DELEGADO TÉCNICO DE 2 SESIONES DE APLICACIÓN</t>
  </si>
  <si>
    <t>DELEGADO TÉCNICO DE 3 SESIONES DE APLICACIÓN</t>
  </si>
  <si>
    <t>DELEGADO TÉCNICO DE 4 SESIONES DE APLICACIÓN</t>
  </si>
  <si>
    <t>COORDINADOR DE SITIO O BIOSEGURIDAD DE 1 SESIÓN DE APLICACIÓN</t>
  </si>
  <si>
    <t xml:space="preserve">COORDINADOR DE SITIO O BIOSEGURIDAD DE 2 SESIONES DE APLICACIÓN </t>
  </si>
  <si>
    <t xml:space="preserve">COORDINADOR DE SITIO O BIOSEGURIDAD DE 3 SESIONES DE APLICACIÓN </t>
  </si>
  <si>
    <t xml:space="preserve">COORDINADOR DE SITIO O BIOSEGURIDAD DE 4 SESIONES DE APLICACIÓN </t>
  </si>
  <si>
    <t>JEFE DE SALÓN DE 1 SESIÓN DE APLICACIÓN</t>
  </si>
  <si>
    <t xml:space="preserve">JEFE DE SALÓN DE 2 SESIONES DE APLICACIÓN </t>
  </si>
  <si>
    <t xml:space="preserve">JEFE DE SALÓN DE 3 SESIONES DE APLICACIÓN </t>
  </si>
  <si>
    <t xml:space="preserve">JEFE DE SALÓN DE 4 SESIONES DE APLICACIÓN </t>
  </si>
  <si>
    <t>AUXILIAR DE 1 SESIÓN DE APLICACIÓN</t>
  </si>
  <si>
    <t xml:space="preserve">AUXILIAR DE 2 SESIONES DE APLICACIÓN </t>
  </si>
  <si>
    <t xml:space="preserve">AUXILIAR DE 3 SESIONES DE APLICACIÓN </t>
  </si>
  <si>
    <t xml:space="preserve">AUXILIAR DE 4 SESIONES DE APLICACIÓN </t>
  </si>
  <si>
    <t>Apoyo cognitivo - 1 SESIÓN DE APLICACIÓN</t>
  </si>
  <si>
    <t xml:space="preserve">Apoyo cognitivo - 2 SESIONES DE APLICACIÓN </t>
  </si>
  <si>
    <t>Lector especializado - 1 SESIÓN DE APLICACIÓN</t>
  </si>
  <si>
    <t xml:space="preserve">Lector especializado -  2 SESIONES DE APLICACIÓN </t>
  </si>
  <si>
    <t xml:space="preserve"> Interprete Lenguaje Señas -1 SESIÓN DE APLICACIÓN</t>
  </si>
  <si>
    <t xml:space="preserve"> Interprete Lenguaje Señas -  2 SESIONES DE APLICACIÓN </t>
  </si>
  <si>
    <t>Guía intérprete - 1 SESIÓN DE APLICACIÓN</t>
  </si>
  <si>
    <t xml:space="preserve">Guía intérprete -  2 SESIONES DE APLICACIÓN </t>
  </si>
  <si>
    <t>Jefe de salón de apoyo - 1 SESIÓN DE APLICACIÓN</t>
  </si>
  <si>
    <t xml:space="preserve">Jefe de salón de apoyo -  2 SESIONES DE APLICACIÓN </t>
  </si>
  <si>
    <t>PENITENCIARIAS</t>
  </si>
  <si>
    <t>COORDINADOR DE SALÓN DE 1 SESIÓN DE APLICACIÓN</t>
  </si>
  <si>
    <t>COSTOS OPERATIVOS (En este concepto se deben cargar todos los costos en los que incurre el operador para garantizar el cumplimiento del objeto contractual)</t>
  </si>
  <si>
    <t>CONVOCATORIA, SELECCIÓN Y NOMBRAMIENTO (Incluye todas las actividades y personas requeridos para el cumplimiento de este proceso)</t>
  </si>
  <si>
    <t>CAPACITACIÓN DE EXAMINADORES (Incluye herramienta tecnologica y proceso administrativo y logístico)</t>
  </si>
  <si>
    <t>GIRO DE VIÁTICOS Y TRANSPORTE</t>
  </si>
  <si>
    <t>CONECTIVIDAD EN LOS SITIOS OFFLINE (100% de los sitios)</t>
  </si>
  <si>
    <t>ESPACIOS PARA RECEPCIÓN DE INFORMES (CARPETAS DE DELEGADO)</t>
  </si>
  <si>
    <t>TRASLADO DE CARPETAS (CANTIDAD DE SITIOS)</t>
  </si>
  <si>
    <t>DIGITALIZACIÓN DE CARPETAS</t>
  </si>
  <si>
    <t>GIRO DE SERVICIOS TÉCNICOS</t>
  </si>
  <si>
    <t>CARGA IMPOSITIVA ASOCIADA A LOS SERVICIOS TÉCNICOS Y VIÁTICOS (porcentaje)</t>
  </si>
  <si>
    <t>CANTIDAD ESTIMADA</t>
  </si>
  <si>
    <t>GENERALIDADES (CANTIDADES ESTIMADAS)</t>
  </si>
  <si>
    <t>CANTIDAD DE SITIOS</t>
  </si>
  <si>
    <t>CANTIDAD DE EXAMINADORES</t>
  </si>
  <si>
    <t>CANTIDAD DE SALONES</t>
  </si>
  <si>
    <t>TOTAL EXAMINADORES CON VIÁTICOS (DELEGADOS Y APOYOS)</t>
  </si>
  <si>
    <t>COSTO UNITARIO</t>
  </si>
  <si>
    <t>COSTO TOTAL</t>
  </si>
  <si>
    <t>ITEM</t>
  </si>
  <si>
    <t>TOTAL COSTOS OPERATIVOS</t>
  </si>
  <si>
    <t>TOTAL PRUEBA SIN IVA (SERVICIOS TÉCNICOS + VIÁTICOS Y TRANSPORTE + COSTOS OPERATIVOS)</t>
  </si>
  <si>
    <r>
      <rPr>
        <b/>
        <sz val="9"/>
        <color rgb="FFFF0000"/>
        <rFont val="Arial"/>
        <family val="2"/>
      </rPr>
      <t>(2)</t>
    </r>
    <r>
      <rPr>
        <b/>
        <sz val="9"/>
        <color theme="1"/>
        <rFont val="Arial"/>
        <family val="2"/>
      </rPr>
      <t xml:space="preserve"> Utilidad: </t>
    </r>
    <r>
      <rPr>
        <sz val="9"/>
        <color theme="1"/>
        <rFont val="Arial"/>
        <family val="2"/>
      </rPr>
      <t xml:space="preserve">Establecer el porcentaje de la utilidad que espera obtener el operador por el desarrollo del objeto del contrato. </t>
    </r>
  </si>
  <si>
    <r>
      <t>(2)</t>
    </r>
    <r>
      <rPr>
        <b/>
        <sz val="9"/>
        <color theme="1"/>
        <rFont val="Arial"/>
        <family val="2"/>
      </rPr>
      <t xml:space="preserve"> Utilidad: </t>
    </r>
    <r>
      <rPr>
        <sz val="9"/>
        <color theme="1"/>
        <rFont val="Arial"/>
        <family val="2"/>
      </rPr>
      <t xml:space="preserve">Establecer el porcentaje de la utilidad que espera obtener el operador por el desarrollo del objeto del contrato. </t>
    </r>
  </si>
  <si>
    <r>
      <rPr>
        <b/>
        <sz val="10"/>
        <color rgb="FF000000"/>
        <rFont val="Arial"/>
        <family val="2"/>
      </rPr>
      <t>Utilidad del operador</t>
    </r>
    <r>
      <rPr>
        <sz val="10"/>
        <color rgb="FF000000"/>
        <rFont val="Arial"/>
        <family val="2"/>
      </rPr>
      <t xml:space="preserve"> (CALCULADA SOBRE TOTAL PRUEBA SIN IVA) </t>
    </r>
    <r>
      <rPr>
        <b/>
        <sz val="10"/>
        <color rgb="FFFF0000"/>
        <rFont val="Arial"/>
        <family val="2"/>
      </rPr>
      <t>(2)</t>
    </r>
  </si>
  <si>
    <r>
      <t>Utilidad del operador</t>
    </r>
    <r>
      <rPr>
        <sz val="10"/>
        <color rgb="FF000000"/>
        <rFont val="Arial"/>
        <family val="2"/>
      </rPr>
      <t xml:space="preserve"> (CALCULADA SOBRE TOTAL PRUEBA SIN IVA) </t>
    </r>
    <r>
      <rPr>
        <b/>
        <sz val="10"/>
        <color rgb="FFFF0000"/>
        <rFont val="Arial"/>
        <family val="2"/>
      </rPr>
      <t>(2)</t>
    </r>
  </si>
  <si>
    <t>Total costos operativos</t>
  </si>
  <si>
    <t>REPÚBLICA DE COLOMBIA
INSTITUTO COLOMBIANO PARA LA EVALUACIÓN DE LA EDUCACIÓN - ICFES
LOGÍSTICA DE APLICACIÓN
FORMATO PROPUESTA ECONÓMICA Prueba TyT-Sitio</t>
  </si>
  <si>
    <t xml:space="preserve">DESCUENTOS SOBRE EL VALOR TOTAL DE LOS COSTOS OPERATIVOS Y ADMINISTRATIVOS ANTES DE IVA (Máximo 340 Puntos)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</si>
</sst>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$&quot;* #,##0_-;\-&quot;$&quot;* #,##0_-;_-&quot;$&quot;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(&quot;$&quot;\ * #,##0.00_);_(&quot;$&quot;\ * \(#,##0.00\);_(&quot;$&quot;\ * &quot;-&quot;??_);_(@_)"/>
    <numFmt numFmtId="167" formatCode="_(&quot;$ &quot;* #,##0_);_(&quot;$ &quot;* \(#,##0\);_(&quot;$ &quot;* \-??_);_(@_)"/>
    <numFmt numFmtId="168" formatCode="&quot;$&quot;#,##0"/>
    <numFmt numFmtId="169" formatCode="_-* #,##0_-;\-* #,##0_-;_-* &quot;-&quot;??_-;_-@_-"/>
    <numFmt numFmtId="170" formatCode="#,##0\ &quot;Puntos&quot;"/>
    <numFmt numFmtId="171" formatCode="&quot;Descuento del&quot;\ 0%"/>
    <numFmt numFmtId="172" formatCode="0.0%"/>
    <numFmt numFmtId="173" formatCode="&quot;$&quot;#,##0.0"/>
    <numFmt numFmtId="174" formatCode="0.000%"/>
  </numFmts>
  <fonts count="2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8"/>
      <color theme="0"/>
      <name val="Arial"/>
      <family val="2"/>
    </font>
    <font>
      <sz val="9"/>
      <color theme="0"/>
      <name val="Arial"/>
      <family val="2"/>
    </font>
    <font>
      <sz val="10"/>
      <color rgb="FFFF000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auto="1"/>
      </bottom>
      <diagonal/>
    </border>
    <border>
      <left/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202">
    <xf numFmtId="0" fontId="0" fillId="0" borderId="0" xfId="0"/>
    <xf numFmtId="42" fontId="7" fillId="0" borderId="0" xfId="5" applyFont="1" applyAlignment="1" applyProtection="1">
      <alignment vertical="center" wrapText="1"/>
    </xf>
    <xf numFmtId="0" fontId="7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horizontal="center" vertical="center" wrapText="1"/>
    </xf>
    <xf numFmtId="167" fontId="6" fillId="0" borderId="0" xfId="1" applyNumberFormat="1" applyFont="1" applyFill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9" fillId="0" borderId="0" xfId="3" applyFont="1" applyBorder="1" applyAlignment="1" applyProtection="1">
      <alignment vertical="center" wrapText="1"/>
    </xf>
    <xf numFmtId="0" fontId="9" fillId="0" borderId="0" xfId="3" applyFont="1" applyBorder="1" applyAlignment="1" applyProtection="1">
      <alignment horizontal="center" vertical="center" wrapText="1"/>
    </xf>
    <xf numFmtId="168" fontId="7" fillId="0" borderId="0" xfId="0" applyNumberFormat="1" applyFont="1" applyAlignment="1" applyProtection="1">
      <alignment vertical="center" wrapText="1"/>
    </xf>
    <xf numFmtId="10" fontId="7" fillId="0" borderId="0" xfId="2" applyNumberFormat="1" applyFont="1" applyAlignment="1" applyProtection="1">
      <alignment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168" fontId="5" fillId="0" borderId="0" xfId="0" applyNumberFormat="1" applyFont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right" vertical="center" wrapText="1"/>
    </xf>
    <xf numFmtId="0" fontId="23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center" vertical="center" wrapText="1"/>
    </xf>
    <xf numFmtId="0" fontId="18" fillId="0" borderId="14" xfId="3" applyFont="1" applyBorder="1" applyAlignment="1" applyProtection="1">
      <alignment vertical="center" wrapText="1"/>
    </xf>
    <xf numFmtId="0" fontId="22" fillId="0" borderId="0" xfId="0" applyFont="1" applyAlignment="1" applyProtection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</xf>
    <xf numFmtId="0" fontId="3" fillId="0" borderId="14" xfId="12" applyBorder="1" applyAlignment="1" applyProtection="1">
      <alignment vertical="center"/>
    </xf>
    <xf numFmtId="0" fontId="17" fillId="0" borderId="0" xfId="0" applyFont="1" applyAlignment="1" applyProtection="1">
      <alignment horizontal="center" vertical="center" wrapText="1"/>
    </xf>
    <xf numFmtId="0" fontId="18" fillId="0" borderId="0" xfId="3" applyFont="1" applyAlignment="1" applyProtection="1">
      <alignment horizontal="center" vertical="center" wrapText="1"/>
    </xf>
    <xf numFmtId="0" fontId="26" fillId="0" borderId="0" xfId="0" applyFont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20" fillId="0" borderId="0" xfId="3" applyFont="1" applyAlignment="1" applyProtection="1">
      <alignment horizontal="center" vertical="center" wrapText="1"/>
    </xf>
    <xf numFmtId="0" fontId="7" fillId="0" borderId="0" xfId="0" applyFont="1" applyBorder="1" applyAlignment="1" applyProtection="1">
      <alignment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8" fillId="0" borderId="0" xfId="3" applyFont="1" applyBorder="1" applyAlignment="1" applyProtection="1">
      <alignment horizontal="center" vertical="center" wrapText="1"/>
    </xf>
    <xf numFmtId="170" fontId="18" fillId="0" borderId="0" xfId="3" applyNumberFormat="1" applyFont="1" applyBorder="1" applyAlignment="1" applyProtection="1">
      <alignment horizontal="center" vertical="center" wrapText="1"/>
    </xf>
    <xf numFmtId="0" fontId="18" fillId="0" borderId="0" xfId="3" applyFont="1" applyBorder="1" applyAlignment="1" applyProtection="1">
      <alignment horizontal="left" vertical="center" wrapText="1"/>
    </xf>
    <xf numFmtId="0" fontId="26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justify" vertical="center" wrapText="1"/>
    </xf>
    <xf numFmtId="0" fontId="20" fillId="0" borderId="0" xfId="3" applyFont="1" applyAlignment="1" applyProtection="1">
      <alignment horizontal="justify" vertical="center" wrapText="1"/>
    </xf>
    <xf numFmtId="171" fontId="18" fillId="0" borderId="0" xfId="2" applyNumberFormat="1" applyFont="1" applyBorder="1" applyAlignment="1" applyProtection="1">
      <alignment horizontal="left" vertical="center" wrapText="1"/>
    </xf>
    <xf numFmtId="170" fontId="19" fillId="0" borderId="0" xfId="3" applyNumberFormat="1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center" wrapText="1"/>
    </xf>
    <xf numFmtId="0" fontId="11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172" fontId="8" fillId="0" borderId="0" xfId="2" applyNumberFormat="1" applyFont="1" applyBorder="1" applyAlignment="1" applyProtection="1">
      <alignment vertical="center"/>
    </xf>
    <xf numFmtId="0" fontId="7" fillId="0" borderId="0" xfId="0" applyFont="1" applyAlignment="1" applyProtection="1">
      <alignment vertical="top" wrapText="1"/>
    </xf>
    <xf numFmtId="10" fontId="7" fillId="0" borderId="0" xfId="2" applyNumberFormat="1" applyFont="1" applyBorder="1" applyAlignment="1" applyProtection="1">
      <alignment vertical="center" wrapText="1"/>
    </xf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vertical="center"/>
    </xf>
    <xf numFmtId="168" fontId="15" fillId="0" borderId="3" xfId="0" applyNumberFormat="1" applyFont="1" applyBorder="1" applyAlignment="1" applyProtection="1">
      <alignment vertical="center" wrapText="1"/>
    </xf>
    <xf numFmtId="0" fontId="26" fillId="0" borderId="0" xfId="0" applyFont="1" applyAlignment="1" applyProtection="1">
      <alignment vertical="center" wrapText="1"/>
    </xf>
    <xf numFmtId="0" fontId="15" fillId="0" borderId="0" xfId="0" applyFont="1" applyAlignment="1" applyProtection="1">
      <alignment horizontal="left" vertical="center" wrapText="1"/>
    </xf>
    <xf numFmtId="0" fontId="15" fillId="0" borderId="0" xfId="4" applyFont="1" applyAlignment="1" applyProtection="1">
      <alignment vertical="center" wrapText="1"/>
    </xf>
    <xf numFmtId="168" fontId="13" fillId="3" borderId="3" xfId="0" applyNumberFormat="1" applyFont="1" applyFill="1" applyBorder="1" applyAlignment="1" applyProtection="1">
      <alignment vertical="center" wrapText="1"/>
    </xf>
    <xf numFmtId="9" fontId="5" fillId="0" borderId="3" xfId="2" applyFont="1" applyFill="1" applyBorder="1" applyAlignment="1" applyProtection="1">
      <alignment horizontal="center" vertical="center" wrapText="1"/>
    </xf>
    <xf numFmtId="168" fontId="6" fillId="0" borderId="3" xfId="1" applyNumberFormat="1" applyFont="1" applyFill="1" applyBorder="1" applyAlignment="1" applyProtection="1">
      <alignment vertical="center" wrapText="1"/>
    </xf>
    <xf numFmtId="171" fontId="18" fillId="3" borderId="14" xfId="2" applyNumberFormat="1" applyFont="1" applyFill="1" applyBorder="1" applyAlignment="1" applyProtection="1">
      <alignment horizontal="center" vertical="center" wrapText="1"/>
      <protection locked="0" hidden="1"/>
    </xf>
    <xf numFmtId="0" fontId="18" fillId="0" borderId="16" xfId="3" applyFont="1" applyBorder="1" applyAlignment="1" applyProtection="1">
      <alignment horizontal="center" vertical="center" wrapText="1"/>
    </xf>
    <xf numFmtId="170" fontId="19" fillId="0" borderId="18" xfId="3" applyNumberFormat="1" applyFont="1" applyBorder="1" applyAlignment="1" applyProtection="1">
      <alignment horizontal="center" vertical="center" wrapText="1"/>
    </xf>
    <xf numFmtId="173" fontId="16" fillId="0" borderId="0" xfId="0" applyNumberFormat="1" applyFont="1" applyBorder="1" applyAlignment="1" applyProtection="1">
      <alignment vertical="center" wrapText="1"/>
    </xf>
    <xf numFmtId="173" fontId="15" fillId="0" borderId="5" xfId="0" applyNumberFormat="1" applyFont="1" applyBorder="1" applyAlignment="1" applyProtection="1">
      <alignment vertical="center" wrapText="1"/>
    </xf>
    <xf numFmtId="173" fontId="15" fillId="0" borderId="21" xfId="0" applyNumberFormat="1" applyFont="1" applyBorder="1" applyAlignment="1" applyProtection="1">
      <alignment vertical="center" wrapText="1"/>
    </xf>
    <xf numFmtId="0" fontId="6" fillId="0" borderId="22" xfId="0" applyFont="1" applyBorder="1" applyAlignment="1" applyProtection="1">
      <alignment vertical="center" wrapText="1"/>
    </xf>
    <xf numFmtId="0" fontId="5" fillId="0" borderId="23" xfId="0" applyFont="1" applyBorder="1" applyAlignment="1" applyProtection="1">
      <alignment vertical="center" wrapText="1"/>
    </xf>
    <xf numFmtId="0" fontId="5" fillId="0" borderId="24" xfId="0" applyFont="1" applyBorder="1" applyAlignment="1" applyProtection="1">
      <alignment vertical="center" wrapText="1"/>
    </xf>
    <xf numFmtId="0" fontId="8" fillId="0" borderId="14" xfId="0" applyFont="1" applyBorder="1" applyAlignment="1" applyProtection="1">
      <alignment vertical="center" wrapText="1"/>
    </xf>
    <xf numFmtId="0" fontId="5" fillId="0" borderId="25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vertical="center" wrapText="1"/>
    </xf>
    <xf numFmtId="173" fontId="15" fillId="0" borderId="25" xfId="0" applyNumberFormat="1" applyFont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6" fillId="0" borderId="27" xfId="0" applyFont="1" applyBorder="1" applyAlignment="1" applyProtection="1">
      <alignment vertical="center" wrapText="1"/>
    </xf>
    <xf numFmtId="173" fontId="16" fillId="0" borderId="12" xfId="0" applyNumberFormat="1" applyFont="1" applyBorder="1" applyAlignment="1" applyProtection="1">
      <alignment vertical="center" wrapText="1"/>
    </xf>
    <xf numFmtId="173" fontId="16" fillId="0" borderId="16" xfId="0" applyNumberFormat="1" applyFont="1" applyBorder="1" applyAlignment="1" applyProtection="1">
      <alignment vertical="center" wrapText="1"/>
    </xf>
    <xf numFmtId="173" fontId="16" fillId="0" borderId="18" xfId="0" applyNumberFormat="1" applyFont="1" applyBorder="1" applyAlignment="1" applyProtection="1">
      <alignment vertical="center" wrapText="1"/>
    </xf>
    <xf numFmtId="173" fontId="15" fillId="0" borderId="26" xfId="0" applyNumberFormat="1" applyFont="1" applyBorder="1" applyAlignment="1" applyProtection="1">
      <alignment vertical="center" wrapText="1"/>
    </xf>
    <xf numFmtId="173" fontId="15" fillId="0" borderId="28" xfId="0" applyNumberFormat="1" applyFont="1" applyBorder="1" applyAlignment="1" applyProtection="1">
      <alignment vertical="center" wrapText="1"/>
    </xf>
    <xf numFmtId="173" fontId="15" fillId="0" borderId="29" xfId="0" applyNumberFormat="1" applyFont="1" applyBorder="1" applyAlignment="1" applyProtection="1">
      <alignment vertical="center" wrapText="1"/>
    </xf>
    <xf numFmtId="0" fontId="23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 wrapText="1"/>
    </xf>
    <xf numFmtId="42" fontId="7" fillId="0" borderId="0" xfId="5" applyFont="1" applyFill="1" applyAlignment="1" applyProtection="1">
      <alignment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9" fillId="0" borderId="0" xfId="3" applyFont="1" applyFill="1" applyBorder="1" applyAlignment="1" applyProtection="1">
      <alignment vertical="center" wrapText="1"/>
    </xf>
    <xf numFmtId="0" fontId="9" fillId="0" borderId="0" xfId="3" applyFont="1" applyFill="1" applyBorder="1" applyAlignment="1" applyProtection="1">
      <alignment horizontal="center" vertical="center" wrapText="1"/>
    </xf>
    <xf numFmtId="167" fontId="5" fillId="0" borderId="3" xfId="1" applyNumberFormat="1" applyFont="1" applyFill="1" applyBorder="1" applyAlignment="1" applyProtection="1">
      <alignment horizontal="center" vertical="center" wrapText="1"/>
    </xf>
    <xf numFmtId="168" fontId="7" fillId="0" borderId="0" xfId="0" applyNumberFormat="1" applyFont="1" applyFill="1" applyAlignment="1" applyProtection="1">
      <alignment vertical="center" wrapText="1"/>
    </xf>
    <xf numFmtId="10" fontId="7" fillId="0" borderId="0" xfId="2" applyNumberFormat="1" applyFont="1" applyFill="1" applyAlignment="1" applyProtection="1">
      <alignment vertical="center" wrapText="1"/>
    </xf>
    <xf numFmtId="168" fontId="5" fillId="0" borderId="3" xfId="1" applyNumberFormat="1" applyFont="1" applyFill="1" applyBorder="1" applyAlignment="1" applyProtection="1">
      <alignment horizontal="right" vertical="center" wrapText="1"/>
    </xf>
    <xf numFmtId="168" fontId="5" fillId="0" borderId="3" xfId="7" applyNumberFormat="1" applyFont="1" applyFill="1" applyBorder="1" applyAlignment="1" applyProtection="1">
      <alignment horizontal="right" vertical="center" wrapText="1"/>
    </xf>
    <xf numFmtId="168" fontId="5" fillId="0" borderId="3" xfId="1" applyNumberFormat="1" applyFont="1" applyFill="1" applyBorder="1" applyAlignment="1" applyProtection="1">
      <alignment vertical="center" wrapText="1"/>
    </xf>
    <xf numFmtId="0" fontId="5" fillId="0" borderId="0" xfId="0" applyFont="1" applyFill="1" applyAlignment="1" applyProtection="1">
      <alignment horizontal="left" vertical="center" wrapText="1"/>
    </xf>
    <xf numFmtId="168" fontId="5" fillId="0" borderId="0" xfId="0" applyNumberFormat="1" applyFont="1" applyFill="1" applyAlignment="1" applyProtection="1">
      <alignment horizontal="left" vertical="center" wrapText="1"/>
    </xf>
    <xf numFmtId="9" fontId="5" fillId="0" borderId="3" xfId="0" applyNumberFormat="1" applyFont="1" applyFill="1" applyBorder="1" applyAlignment="1" applyProtection="1">
      <alignment horizontal="right" vertical="center" wrapText="1"/>
    </xf>
    <xf numFmtId="169" fontId="9" fillId="0" borderId="3" xfId="11" applyNumberFormat="1" applyFont="1" applyFill="1" applyBorder="1" applyAlignment="1" applyProtection="1">
      <alignment vertical="center" wrapText="1"/>
    </xf>
    <xf numFmtId="9" fontId="5" fillId="0" borderId="3" xfId="0" applyNumberFormat="1" applyFont="1" applyFill="1" applyBorder="1" applyAlignment="1" applyProtection="1">
      <alignment horizontal="center" vertical="center" wrapText="1"/>
    </xf>
    <xf numFmtId="0" fontId="18" fillId="0" borderId="0" xfId="3" applyFont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168" fontId="16" fillId="0" borderId="3" xfId="7" applyNumberFormat="1" applyFont="1" applyFill="1" applyBorder="1" applyAlignment="1" applyProtection="1">
      <alignment horizontal="right" vertical="center"/>
    </xf>
    <xf numFmtId="168" fontId="16" fillId="0" borderId="3" xfId="1" applyNumberFormat="1" applyFont="1" applyFill="1" applyBorder="1" applyAlignment="1" applyProtection="1">
      <alignment horizontal="right" vertical="center" wrapText="1"/>
    </xf>
    <xf numFmtId="169" fontId="16" fillId="0" borderId="3" xfId="11" applyNumberFormat="1" applyFont="1" applyFill="1" applyBorder="1" applyAlignment="1" applyProtection="1">
      <alignment horizontal="center" vertical="center" wrapText="1"/>
    </xf>
    <xf numFmtId="169" fontId="11" fillId="0" borderId="3" xfId="11" applyNumberFormat="1" applyFont="1" applyFill="1" applyBorder="1" applyAlignment="1" applyProtection="1">
      <alignment vertical="center"/>
    </xf>
    <xf numFmtId="164" fontId="11" fillId="0" borderId="3" xfId="5" applyNumberFormat="1" applyFont="1" applyBorder="1" applyAlignment="1" applyProtection="1">
      <alignment vertical="center"/>
    </xf>
    <xf numFmtId="168" fontId="28" fillId="0" borderId="3" xfId="1" applyNumberFormat="1" applyFont="1" applyFill="1" applyBorder="1" applyAlignment="1" applyProtection="1">
      <alignment vertical="center" wrapText="1"/>
    </xf>
    <xf numFmtId="164" fontId="13" fillId="0" borderId="30" xfId="5" applyNumberFormat="1" applyFont="1" applyFill="1" applyBorder="1" applyAlignment="1" applyProtection="1">
      <alignment horizontal="right" vertical="center"/>
    </xf>
    <xf numFmtId="165" fontId="11" fillId="2" borderId="3" xfId="5" applyNumberFormat="1" applyFont="1" applyFill="1" applyBorder="1" applyAlignment="1" applyProtection="1">
      <alignment vertical="center"/>
      <protection locked="0"/>
    </xf>
    <xf numFmtId="10" fontId="11" fillId="2" borderId="3" xfId="2" applyNumberFormat="1" applyFont="1" applyFill="1" applyBorder="1" applyAlignment="1" applyProtection="1">
      <alignment vertical="center"/>
      <protection locked="0"/>
    </xf>
    <xf numFmtId="164" fontId="11" fillId="0" borderId="3" xfId="5" applyNumberFormat="1" applyFont="1" applyFill="1" applyBorder="1" applyAlignment="1" applyProtection="1">
      <alignment vertical="center"/>
    </xf>
    <xf numFmtId="164" fontId="13" fillId="0" borderId="3" xfId="5" applyNumberFormat="1" applyFont="1" applyFill="1" applyBorder="1" applyAlignment="1" applyProtection="1">
      <alignment horizontal="right" vertical="center"/>
    </xf>
    <xf numFmtId="174" fontId="5" fillId="0" borderId="3" xfId="2" applyNumberFormat="1" applyFont="1" applyFill="1" applyBorder="1" applyAlignment="1" applyProtection="1">
      <alignment horizontal="right" vertical="center" wrapText="1"/>
    </xf>
    <xf numFmtId="0" fontId="11" fillId="0" borderId="3" xfId="0" applyFont="1" applyBorder="1" applyAlignment="1" applyProtection="1">
      <alignment vertical="center"/>
    </xf>
    <xf numFmtId="169" fontId="11" fillId="0" borderId="3" xfId="11" applyNumberFormat="1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/>
    </xf>
    <xf numFmtId="169" fontId="11" fillId="0" borderId="3" xfId="0" applyNumberFormat="1" applyFont="1" applyBorder="1" applyAlignment="1" applyProtection="1">
      <alignment vertical="center"/>
    </xf>
    <xf numFmtId="169" fontId="11" fillId="4" borderId="3" xfId="0" applyNumberFormat="1" applyFont="1" applyFill="1" applyBorder="1" applyAlignment="1" applyProtection="1">
      <alignment vertical="center"/>
    </xf>
    <xf numFmtId="174" fontId="11" fillId="0" borderId="3" xfId="2" applyNumberFormat="1" applyFont="1" applyFill="1" applyBorder="1" applyAlignment="1" applyProtection="1">
      <alignment vertical="center"/>
    </xf>
    <xf numFmtId="168" fontId="13" fillId="0" borderId="3" xfId="0" applyNumberFormat="1" applyFont="1" applyBorder="1" applyAlignment="1" applyProtection="1">
      <alignment horizontal="right" vertical="center"/>
    </xf>
    <xf numFmtId="168" fontId="13" fillId="0" borderId="30" xfId="0" applyNumberFormat="1" applyFont="1" applyBorder="1" applyAlignment="1" applyProtection="1">
      <alignment horizontal="right" vertical="center"/>
    </xf>
    <xf numFmtId="10" fontId="5" fillId="2" borderId="3" xfId="2" applyNumberFormat="1" applyFont="1" applyFill="1" applyBorder="1" applyAlignment="1" applyProtection="1">
      <alignment horizontal="right" vertical="center" wrapText="1"/>
      <protection locked="0"/>
    </xf>
    <xf numFmtId="170" fontId="17" fillId="0" borderId="0" xfId="0" applyNumberFormat="1" applyFont="1" applyBorder="1" applyAlignment="1" applyProtection="1">
      <alignment horizontal="center" vertical="center" wrapText="1"/>
    </xf>
    <xf numFmtId="0" fontId="18" fillId="0" borderId="0" xfId="3" applyFont="1" applyBorder="1" applyAlignment="1" applyProtection="1">
      <alignment horizontal="left" vertical="center" wrapText="1"/>
    </xf>
    <xf numFmtId="0" fontId="13" fillId="0" borderId="14" xfId="0" applyFont="1" applyBorder="1" applyAlignment="1" applyProtection="1">
      <alignment horizontal="justify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0" xfId="4" applyFont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7" fillId="0" borderId="15" xfId="0" applyFont="1" applyBorder="1" applyAlignment="1" applyProtection="1">
      <alignment horizontal="justify" vertical="center" wrapText="1"/>
    </xf>
    <xf numFmtId="0" fontId="17" fillId="0" borderId="12" xfId="0" applyFont="1" applyBorder="1" applyAlignment="1" applyProtection="1">
      <alignment horizontal="justify" vertical="center" wrapText="1"/>
    </xf>
    <xf numFmtId="0" fontId="17" fillId="0" borderId="17" xfId="0" applyFont="1" applyBorder="1" applyAlignment="1" applyProtection="1">
      <alignment horizontal="justify" vertical="center" wrapText="1"/>
    </xf>
    <xf numFmtId="0" fontId="17" fillId="0" borderId="0" xfId="0" applyFont="1" applyBorder="1" applyAlignment="1" applyProtection="1">
      <alignment horizontal="justify" vertical="center" wrapText="1"/>
    </xf>
    <xf numFmtId="0" fontId="19" fillId="0" borderId="17" xfId="0" applyFont="1" applyBorder="1" applyAlignment="1" applyProtection="1">
      <alignment horizontal="justify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0" fontId="11" fillId="0" borderId="18" xfId="0" applyFont="1" applyBorder="1" applyAlignment="1" applyProtection="1">
      <alignment horizontal="justify" vertical="center" wrapText="1"/>
    </xf>
    <xf numFmtId="0" fontId="11" fillId="0" borderId="19" xfId="0" applyFont="1" applyBorder="1" applyAlignment="1" applyProtection="1">
      <alignment horizontal="justify" vertical="center" wrapText="1"/>
    </xf>
    <xf numFmtId="0" fontId="11" fillId="0" borderId="13" xfId="0" applyFont="1" applyBorder="1" applyAlignment="1" applyProtection="1">
      <alignment horizontal="justify" vertical="center" wrapText="1"/>
    </xf>
    <xf numFmtId="0" fontId="11" fillId="0" borderId="20" xfId="0" applyFont="1" applyBorder="1" applyAlignment="1" applyProtection="1">
      <alignment horizontal="justify" vertical="center" wrapText="1"/>
    </xf>
    <xf numFmtId="0" fontId="20" fillId="0" borderId="0" xfId="3" applyFont="1" applyBorder="1" applyAlignment="1" applyProtection="1">
      <alignment horizontal="center" vertical="center" wrapText="1"/>
    </xf>
    <xf numFmtId="0" fontId="12" fillId="0" borderId="0" xfId="3" applyFont="1" applyBorder="1" applyAlignment="1" applyProtection="1">
      <alignment horizontal="left" vertical="center" wrapText="1"/>
    </xf>
    <xf numFmtId="0" fontId="8" fillId="0" borderId="14" xfId="0" applyFont="1" applyBorder="1" applyAlignment="1" applyProtection="1">
      <alignment horizontal="left" vertical="center"/>
    </xf>
    <xf numFmtId="0" fontId="11" fillId="0" borderId="15" xfId="0" applyFont="1" applyBorder="1" applyAlignment="1" applyProtection="1">
      <alignment horizontal="justify" vertical="center" wrapText="1"/>
    </xf>
    <xf numFmtId="0" fontId="11" fillId="0" borderId="12" xfId="0" applyFont="1" applyBorder="1" applyAlignment="1" applyProtection="1">
      <alignment horizontal="justify" vertical="center" wrapText="1"/>
    </xf>
    <xf numFmtId="0" fontId="11" fillId="0" borderId="16" xfId="0" applyFont="1" applyBorder="1" applyAlignment="1" applyProtection="1">
      <alignment horizontal="justify" vertical="center" wrapText="1"/>
    </xf>
    <xf numFmtId="0" fontId="11" fillId="0" borderId="17" xfId="0" applyFont="1" applyBorder="1" applyAlignment="1" applyProtection="1">
      <alignment horizontal="justify" vertical="center" wrapText="1"/>
    </xf>
    <xf numFmtId="0" fontId="19" fillId="0" borderId="0" xfId="3" applyFont="1" applyBorder="1" applyAlignment="1" applyProtection="1">
      <alignment horizontal="justify" vertical="center" wrapText="1"/>
    </xf>
    <xf numFmtId="0" fontId="9" fillId="0" borderId="14" xfId="3" applyFont="1" applyBorder="1" applyAlignment="1" applyProtection="1">
      <alignment horizontal="left" vertical="center" wrapText="1"/>
    </xf>
    <xf numFmtId="43" fontId="18" fillId="3" borderId="14" xfId="11" applyFont="1" applyFill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 wrapText="1"/>
    </xf>
    <xf numFmtId="0" fontId="17" fillId="3" borderId="14" xfId="0" applyFont="1" applyFill="1" applyBorder="1" applyAlignment="1" applyProtection="1">
      <alignment horizontal="left" vertical="center" wrapText="1"/>
      <protection locked="0" hidden="1"/>
    </xf>
    <xf numFmtId="14" fontId="17" fillId="3" borderId="14" xfId="0" applyNumberFormat="1" applyFont="1" applyFill="1" applyBorder="1" applyAlignment="1" applyProtection="1">
      <alignment horizontal="left" vertical="center" wrapText="1"/>
      <protection locked="0" hidden="1"/>
    </xf>
    <xf numFmtId="0" fontId="8" fillId="0" borderId="0" xfId="0" applyFont="1" applyBorder="1" applyAlignment="1" applyProtection="1">
      <alignment horizontal="left" vertical="center"/>
    </xf>
    <xf numFmtId="2" fontId="9" fillId="0" borderId="14" xfId="3" applyNumberFormat="1" applyFont="1" applyFill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left" vertical="center"/>
    </xf>
    <xf numFmtId="0" fontId="11" fillId="0" borderId="4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13" fillId="0" borderId="3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left" vertical="center"/>
    </xf>
    <xf numFmtId="0" fontId="13" fillId="0" borderId="3" xfId="0" applyFont="1" applyBorder="1" applyAlignment="1" applyProtection="1">
      <alignment horizontal="left" vertical="center" wrapText="1"/>
    </xf>
    <xf numFmtId="0" fontId="16" fillId="0" borderId="3" xfId="4" applyFont="1" applyBorder="1" applyAlignment="1" applyProtection="1">
      <alignment horizontal="center" vertical="center" wrapText="1"/>
    </xf>
    <xf numFmtId="0" fontId="16" fillId="0" borderId="3" xfId="4" applyFont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0" xfId="4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13" fillId="0" borderId="31" xfId="0" applyFont="1" applyBorder="1" applyAlignment="1" applyProtection="1">
      <alignment horizontal="left" vertical="center"/>
    </xf>
    <xf numFmtId="0" fontId="13" fillId="0" borderId="2" xfId="0" applyFont="1" applyBorder="1" applyAlignment="1" applyProtection="1">
      <alignment horizontal="left" vertical="center"/>
    </xf>
    <xf numFmtId="0" fontId="13" fillId="0" borderId="4" xfId="0" applyFont="1" applyBorder="1" applyAlignment="1" applyProtection="1">
      <alignment horizontal="left" vertical="center"/>
    </xf>
    <xf numFmtId="0" fontId="17" fillId="0" borderId="1" xfId="0" applyFont="1" applyBorder="1" applyAlignment="1" applyProtection="1">
      <alignment horizontal="left" vertical="center" wrapText="1"/>
    </xf>
    <xf numFmtId="0" fontId="17" fillId="0" borderId="2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left" vertical="center" wrapText="1"/>
    </xf>
    <xf numFmtId="0" fontId="9" fillId="0" borderId="3" xfId="3" applyFont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left" vertical="center" wrapText="1"/>
    </xf>
    <xf numFmtId="0" fontId="13" fillId="0" borderId="8" xfId="0" applyFont="1" applyFill="1" applyBorder="1" applyAlignment="1" applyProtection="1">
      <alignment horizontal="justify" vertical="center" wrapText="1"/>
    </xf>
    <xf numFmtId="0" fontId="11" fillId="0" borderId="0" xfId="0" applyFont="1" applyFill="1" applyBorder="1" applyAlignment="1" applyProtection="1">
      <alignment horizontal="justify" vertical="center" wrapText="1"/>
    </xf>
    <xf numFmtId="0" fontId="11" fillId="0" borderId="9" xfId="0" applyFont="1" applyFill="1" applyBorder="1" applyAlignment="1" applyProtection="1">
      <alignment horizontal="justify" vertical="center" wrapText="1"/>
    </xf>
    <xf numFmtId="0" fontId="9" fillId="0" borderId="3" xfId="3" applyFont="1" applyBorder="1" applyAlignment="1" applyProtection="1">
      <alignment horizontal="right" vertical="center" wrapText="1"/>
    </xf>
    <xf numFmtId="0" fontId="9" fillId="0" borderId="3" xfId="3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13" fillId="0" borderId="11" xfId="0" applyFont="1" applyFill="1" applyBorder="1" applyAlignment="1" applyProtection="1">
      <alignment horizontal="justify" vertical="center" wrapText="1"/>
    </xf>
    <xf numFmtId="0" fontId="11" fillId="0" borderId="7" xfId="0" applyFont="1" applyFill="1" applyBorder="1" applyAlignment="1" applyProtection="1">
      <alignment horizontal="justify" vertical="center" wrapText="1"/>
    </xf>
    <xf numFmtId="0" fontId="11" fillId="0" borderId="10" xfId="0" applyFont="1" applyFill="1" applyBorder="1" applyAlignment="1" applyProtection="1">
      <alignment horizontal="justify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0" xfId="4" applyFont="1" applyFill="1" applyAlignment="1" applyProtection="1">
      <alignment horizontal="left" vertical="center" wrapText="1"/>
    </xf>
    <xf numFmtId="0" fontId="14" fillId="0" borderId="8" xfId="0" applyFont="1" applyFill="1" applyBorder="1" applyAlignment="1" applyProtection="1">
      <alignment horizontal="justify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9" fillId="0" borderId="3" xfId="3" applyFont="1" applyFill="1" applyBorder="1" applyAlignment="1" applyProtection="1">
      <alignment horizontal="right" vertical="center" wrapText="1"/>
    </xf>
  </cellXfs>
  <cellStyles count="13">
    <cellStyle name="Millares" xfId="11" builtinId="3"/>
    <cellStyle name="Millares 2" xfId="6"/>
    <cellStyle name="Moneda" xfId="1" builtinId="4"/>
    <cellStyle name="Moneda [0]" xfId="5" builtinId="7"/>
    <cellStyle name="Moneda 2" xfId="7"/>
    <cellStyle name="Normal" xfId="0" builtinId="0"/>
    <cellStyle name="Normal 2" xfId="4"/>
    <cellStyle name="Normal 2 2" xfId="8"/>
    <cellStyle name="Normal 3" xfId="9"/>
    <cellStyle name="Normal 4" xfId="3"/>
    <cellStyle name="Normal 4 2" xfId="12"/>
    <cellStyle name="Porcentaje" xfId="2" builtinId="5"/>
    <cellStyle name="Porcentaje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1</xdr:row>
      <xdr:rowOff>28576</xdr:rowOff>
    </xdr:from>
    <xdr:ext cx="1066800" cy="609600"/>
    <xdr:pic>
      <xdr:nvPicPr>
        <xdr:cNvPr id="2" name="Imagen 1">
          <a:extLst>
            <a:ext uri="{FF2B5EF4-FFF2-40B4-BE49-F238E27FC236}">
              <a16:creationId xmlns:a16="http://schemas.microsoft.com/office/drawing/2014/main" xmlns="" id="{65CA7E06-B460-4308-A4BA-E90908ABA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190501"/>
          <a:ext cx="1066800" cy="6096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584200</xdr:colOff>
      <xdr:row>1</xdr:row>
      <xdr:rowOff>66676</xdr:rowOff>
    </xdr:from>
    <xdr:to>
      <xdr:col>2</xdr:col>
      <xdr:colOff>432546</xdr:colOff>
      <xdr:row>1</xdr:row>
      <xdr:rowOff>645584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B3DED7D-225C-49D2-A8EF-65F403B3A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0" y="161926"/>
          <a:ext cx="1377950" cy="5789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584200</xdr:colOff>
      <xdr:row>1</xdr:row>
      <xdr:rowOff>66676</xdr:rowOff>
    </xdr:from>
    <xdr:to>
      <xdr:col>2</xdr:col>
      <xdr:colOff>432547</xdr:colOff>
      <xdr:row>1</xdr:row>
      <xdr:rowOff>645584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A72C7B87-62F2-4E28-A53E-27290F00B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225" y="161926"/>
          <a:ext cx="1381872" cy="578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3"/>
  <sheetViews>
    <sheetView showGridLines="0" tabSelected="1" zoomScale="120" zoomScaleNormal="120" zoomScaleSheetLayoutView="100" workbookViewId="0">
      <selection activeCell="F18" sqref="F18"/>
    </sheetView>
  </sheetViews>
  <sheetFormatPr baseColWidth="10" defaultColWidth="0" defaultRowHeight="12.75" x14ac:dyDescent="0.25"/>
  <cols>
    <col min="1" max="1" width="1.28515625" style="40" customWidth="1"/>
    <col min="2" max="2" width="27" style="42" customWidth="1"/>
    <col min="3" max="10" width="15.42578125" style="42" customWidth="1"/>
    <col min="11" max="11" width="3.28515625" style="42" customWidth="1"/>
    <col min="12" max="18" width="0" style="42" hidden="1" customWidth="1"/>
    <col min="19" max="16384" width="11.42578125" style="42" hidden="1"/>
  </cols>
  <sheetData>
    <row r="1" spans="1:18" ht="6" customHeight="1" x14ac:dyDescent="0.25"/>
    <row r="2" spans="1:18" s="5" customFormat="1" ht="51.75" customHeight="1" x14ac:dyDescent="0.25">
      <c r="A2" s="15"/>
      <c r="B2" s="17"/>
      <c r="C2" s="148" t="s">
        <v>48</v>
      </c>
      <c r="D2" s="148"/>
      <c r="E2" s="148"/>
      <c r="F2" s="148"/>
      <c r="G2" s="148"/>
      <c r="H2" s="148"/>
      <c r="I2" s="148"/>
      <c r="J2" s="148"/>
    </row>
    <row r="3" spans="1:18" s="2" customFormat="1" ht="7.5" customHeight="1" x14ac:dyDescent="0.25">
      <c r="A3" s="14"/>
      <c r="B3" s="3"/>
      <c r="C3" s="3"/>
      <c r="D3" s="3"/>
      <c r="E3" s="3"/>
      <c r="F3" s="3"/>
      <c r="G3" s="3"/>
    </row>
    <row r="4" spans="1:18" s="20" customFormat="1" ht="30" customHeight="1" x14ac:dyDescent="0.25">
      <c r="A4" s="18"/>
      <c r="B4" s="19" t="s">
        <v>33</v>
      </c>
      <c r="C4" s="154" t="s">
        <v>49</v>
      </c>
      <c r="D4" s="154"/>
      <c r="E4" s="154"/>
      <c r="F4" s="154"/>
      <c r="G4" s="154"/>
      <c r="H4" s="154"/>
      <c r="I4" s="154"/>
      <c r="J4" s="154"/>
    </row>
    <row r="5" spans="1:18" s="20" customFormat="1" ht="18" customHeight="1" x14ac:dyDescent="0.25">
      <c r="A5" s="18"/>
      <c r="B5" s="149" t="s">
        <v>30</v>
      </c>
      <c r="C5" s="149"/>
      <c r="D5" s="149"/>
      <c r="E5" s="149"/>
      <c r="F5" s="149"/>
      <c r="G5" s="149"/>
      <c r="H5" s="149"/>
      <c r="I5" s="149"/>
      <c r="J5" s="149"/>
    </row>
    <row r="6" spans="1:18" s="23" customFormat="1" ht="15" customHeight="1" x14ac:dyDescent="0.25">
      <c r="A6" s="21"/>
      <c r="B6" s="22" t="s">
        <v>39</v>
      </c>
      <c r="C6" s="151"/>
      <c r="D6" s="151"/>
      <c r="E6" s="151"/>
      <c r="F6" s="151"/>
      <c r="G6" s="151"/>
      <c r="H6" s="151"/>
      <c r="I6" s="151"/>
      <c r="J6" s="151"/>
    </row>
    <row r="7" spans="1:18" s="23" customFormat="1" ht="15" customHeight="1" x14ac:dyDescent="0.25">
      <c r="A7" s="21"/>
      <c r="B7" s="22" t="s">
        <v>32</v>
      </c>
      <c r="C7" s="151"/>
      <c r="D7" s="151"/>
      <c r="E7" s="151"/>
      <c r="F7" s="151"/>
      <c r="G7" s="151"/>
      <c r="H7" s="151"/>
      <c r="I7" s="151"/>
      <c r="J7" s="151"/>
    </row>
    <row r="8" spans="1:18" s="23" customFormat="1" ht="15" customHeight="1" x14ac:dyDescent="0.25">
      <c r="A8" s="21"/>
      <c r="B8" s="22" t="s">
        <v>31</v>
      </c>
      <c r="C8" s="152"/>
      <c r="D8" s="151"/>
      <c r="E8" s="151"/>
      <c r="F8" s="151"/>
      <c r="G8" s="151"/>
      <c r="H8" s="151"/>
      <c r="I8" s="151"/>
      <c r="J8" s="151"/>
    </row>
    <row r="9" spans="1:18" s="2" customFormat="1" ht="7.5" customHeight="1" x14ac:dyDescent="0.25">
      <c r="A9" s="14"/>
      <c r="B9" s="3"/>
      <c r="C9" s="3"/>
      <c r="D9" s="3"/>
      <c r="E9" s="3"/>
      <c r="F9" s="3"/>
      <c r="G9" s="3"/>
    </row>
    <row r="10" spans="1:18" s="23" customFormat="1" ht="16.5" customHeight="1" x14ac:dyDescent="0.25">
      <c r="A10" s="21"/>
      <c r="B10" s="153" t="s">
        <v>29</v>
      </c>
      <c r="C10" s="153"/>
      <c r="D10" s="153"/>
      <c r="E10" s="153"/>
      <c r="F10" s="153"/>
      <c r="G10" s="153"/>
      <c r="H10" s="153"/>
      <c r="I10" s="153"/>
      <c r="J10" s="153"/>
      <c r="M10" s="24"/>
      <c r="N10" s="24"/>
      <c r="Q10" s="24"/>
      <c r="R10" s="24"/>
    </row>
    <row r="11" spans="1:18" s="26" customFormat="1" ht="27.75" customHeight="1" x14ac:dyDescent="0.25">
      <c r="A11" s="25"/>
      <c r="B11" s="135" t="s">
        <v>28</v>
      </c>
      <c r="C11" s="135"/>
      <c r="D11" s="135"/>
      <c r="E11" s="135"/>
      <c r="F11" s="135"/>
      <c r="G11" s="135"/>
      <c r="H11" s="135"/>
      <c r="I11" s="135"/>
      <c r="J11" s="135"/>
      <c r="M11" s="27"/>
      <c r="N11" s="27"/>
      <c r="Q11" s="27"/>
      <c r="R11" s="27"/>
    </row>
    <row r="12" spans="1:18" s="26" customFormat="1" ht="13.5" customHeight="1" x14ac:dyDescent="0.25">
      <c r="A12" s="25"/>
      <c r="B12" s="135" t="s">
        <v>50</v>
      </c>
      <c r="C12" s="135"/>
      <c r="D12" s="135"/>
      <c r="E12" s="135"/>
      <c r="F12" s="135"/>
      <c r="G12" s="135"/>
      <c r="H12" s="135"/>
      <c r="I12" s="135"/>
      <c r="J12" s="135"/>
      <c r="M12" s="27"/>
      <c r="N12" s="27"/>
      <c r="Q12" s="27"/>
      <c r="R12" s="27"/>
    </row>
    <row r="13" spans="1:18" s="2" customFormat="1" ht="3.75" customHeight="1" x14ac:dyDescent="0.25">
      <c r="A13" s="14"/>
      <c r="B13" s="10"/>
      <c r="C13" s="10"/>
      <c r="D13" s="10"/>
      <c r="E13" s="10"/>
      <c r="F13" s="10"/>
      <c r="G13" s="10"/>
      <c r="H13" s="28"/>
      <c r="I13" s="28"/>
      <c r="J13" s="28"/>
      <c r="K13" s="28"/>
    </row>
    <row r="14" spans="1:18" s="23" customFormat="1" ht="15" customHeight="1" x14ac:dyDescent="0.25">
      <c r="A14" s="21"/>
      <c r="B14" s="150" t="s">
        <v>27</v>
      </c>
      <c r="C14" s="150"/>
      <c r="D14" s="150"/>
      <c r="E14" s="150"/>
      <c r="F14" s="150"/>
      <c r="G14" s="150"/>
      <c r="H14" s="150"/>
      <c r="I14" s="150"/>
      <c r="J14" s="150"/>
      <c r="K14" s="29"/>
      <c r="M14" s="24"/>
      <c r="N14" s="24"/>
      <c r="Q14" s="24"/>
      <c r="R14" s="24"/>
    </row>
    <row r="15" spans="1:18" s="2" customFormat="1" ht="7.5" customHeight="1" x14ac:dyDescent="0.25">
      <c r="A15" s="14"/>
      <c r="B15" s="10"/>
      <c r="C15" s="10"/>
      <c r="D15" s="10"/>
      <c r="E15" s="10"/>
      <c r="F15" s="10"/>
      <c r="G15" s="10"/>
      <c r="H15" s="28"/>
      <c r="I15" s="28"/>
      <c r="J15" s="28"/>
      <c r="K15" s="28"/>
    </row>
    <row r="16" spans="1:18" s="23" customFormat="1" ht="13.5" customHeight="1" x14ac:dyDescent="0.25">
      <c r="A16" s="21"/>
      <c r="B16" s="124" t="s">
        <v>26</v>
      </c>
      <c r="C16" s="124"/>
      <c r="D16" s="29"/>
      <c r="E16" s="29"/>
      <c r="F16" s="29"/>
      <c r="G16" s="29"/>
      <c r="H16" s="30"/>
      <c r="I16" s="30"/>
      <c r="J16" s="30"/>
      <c r="K16" s="29"/>
      <c r="M16" s="24"/>
      <c r="N16" s="24"/>
      <c r="Q16" s="24"/>
      <c r="R16" s="24"/>
    </row>
    <row r="17" spans="1:18" s="23" customFormat="1" ht="24" customHeight="1" x14ac:dyDescent="0.25">
      <c r="A17" s="21"/>
      <c r="B17" s="147" t="s">
        <v>51</v>
      </c>
      <c r="C17" s="147"/>
      <c r="D17" s="147"/>
      <c r="E17" s="147"/>
      <c r="F17" s="147"/>
      <c r="G17" s="147"/>
      <c r="H17" s="147"/>
      <c r="I17" s="147"/>
      <c r="J17" s="31">
        <v>250</v>
      </c>
      <c r="K17" s="29"/>
      <c r="M17" s="24"/>
      <c r="N17" s="24"/>
      <c r="Q17" s="24"/>
      <c r="R17" s="24"/>
    </row>
    <row r="18" spans="1:18" s="23" customFormat="1" ht="6.75" customHeight="1" x14ac:dyDescent="0.25">
      <c r="A18" s="21"/>
      <c r="B18" s="30"/>
      <c r="C18" s="32"/>
      <c r="D18" s="29"/>
      <c r="E18" s="32"/>
      <c r="F18" s="32"/>
      <c r="G18" s="32"/>
      <c r="H18" s="30"/>
      <c r="I18" s="30"/>
      <c r="J18" s="30"/>
      <c r="K18" s="29"/>
      <c r="M18" s="24"/>
      <c r="N18" s="24"/>
      <c r="Q18" s="24"/>
      <c r="R18" s="24"/>
    </row>
    <row r="19" spans="1:18" s="23" customFormat="1" ht="13.5" customHeight="1" x14ac:dyDescent="0.25">
      <c r="A19" s="21"/>
      <c r="B19" s="124" t="s">
        <v>118</v>
      </c>
      <c r="C19" s="124"/>
      <c r="D19" s="124"/>
      <c r="E19" s="124"/>
      <c r="F19" s="124"/>
      <c r="G19" s="124"/>
      <c r="H19" s="124"/>
      <c r="I19" s="124"/>
      <c r="J19" s="124"/>
      <c r="K19" s="29"/>
      <c r="M19" s="24"/>
      <c r="N19" s="24"/>
      <c r="Q19" s="24"/>
      <c r="R19" s="24"/>
    </row>
    <row r="20" spans="1:18" s="23" customFormat="1" ht="6.75" customHeight="1" x14ac:dyDescent="0.25">
      <c r="A20" s="21"/>
      <c r="B20" s="30"/>
      <c r="C20" s="99"/>
      <c r="D20" s="29"/>
      <c r="E20" s="99"/>
      <c r="F20" s="99"/>
      <c r="G20" s="99"/>
      <c r="H20" s="30"/>
      <c r="I20" s="30"/>
      <c r="J20" s="30"/>
      <c r="K20" s="29"/>
      <c r="M20" s="24"/>
      <c r="N20" s="24"/>
      <c r="Q20" s="24"/>
      <c r="R20" s="24"/>
    </row>
    <row r="21" spans="1:18" s="34" customFormat="1" ht="17.25" customHeight="1" x14ac:dyDescent="0.25">
      <c r="A21" s="33"/>
      <c r="B21" s="141" t="s">
        <v>52</v>
      </c>
      <c r="C21" s="141"/>
      <c r="D21" s="141"/>
      <c r="E21" s="141"/>
      <c r="F21" s="141"/>
      <c r="G21" s="141"/>
      <c r="H21" s="141"/>
      <c r="I21" s="141"/>
      <c r="J21" s="141"/>
      <c r="K21" s="16"/>
      <c r="M21" s="35"/>
      <c r="N21" s="35"/>
      <c r="Q21" s="35"/>
      <c r="R21" s="35"/>
    </row>
    <row r="22" spans="1:18" s="2" customFormat="1" ht="7.5" customHeight="1" x14ac:dyDescent="0.25">
      <c r="A22" s="14"/>
      <c r="B22" s="10"/>
      <c r="C22" s="10"/>
      <c r="D22" s="10"/>
      <c r="E22" s="10"/>
      <c r="F22" s="10"/>
      <c r="G22" s="10"/>
      <c r="H22" s="28"/>
      <c r="I22" s="28"/>
      <c r="J22" s="28"/>
      <c r="K22" s="28"/>
    </row>
    <row r="23" spans="1:18" s="23" customFormat="1" ht="17.25" customHeight="1" x14ac:dyDescent="0.25">
      <c r="A23" s="21"/>
      <c r="B23" s="140" t="s">
        <v>25</v>
      </c>
      <c r="C23" s="140"/>
      <c r="D23" s="30"/>
      <c r="E23" s="124" t="s">
        <v>24</v>
      </c>
      <c r="F23" s="124"/>
      <c r="G23" s="124"/>
      <c r="H23" s="124"/>
      <c r="I23" s="124"/>
      <c r="J23" s="124"/>
      <c r="K23" s="29"/>
      <c r="M23" s="24"/>
      <c r="N23" s="24"/>
      <c r="Q23" s="24"/>
      <c r="R23" s="24"/>
    </row>
    <row r="24" spans="1:18" s="23" customFormat="1" ht="23.25" customHeight="1" x14ac:dyDescent="0.25">
      <c r="A24" s="21"/>
      <c r="B24" s="36">
        <v>0.03</v>
      </c>
      <c r="C24" s="31">
        <v>110</v>
      </c>
      <c r="D24" s="29"/>
      <c r="E24" s="130" t="s">
        <v>23</v>
      </c>
      <c r="F24" s="131"/>
      <c r="G24" s="131"/>
      <c r="H24" s="131"/>
      <c r="I24" s="58"/>
      <c r="J24" s="59" t="s">
        <v>22</v>
      </c>
      <c r="K24" s="29"/>
      <c r="M24" s="24"/>
      <c r="N24" s="24"/>
      <c r="Q24" s="24"/>
      <c r="R24" s="24"/>
    </row>
    <row r="25" spans="1:18" s="23" customFormat="1" ht="23.25" customHeight="1" x14ac:dyDescent="0.25">
      <c r="A25" s="21"/>
      <c r="B25" s="36">
        <v>0.05</v>
      </c>
      <c r="C25" s="31">
        <v>220</v>
      </c>
      <c r="D25" s="123"/>
      <c r="E25" s="132" t="s">
        <v>21</v>
      </c>
      <c r="F25" s="133"/>
      <c r="G25" s="133"/>
      <c r="H25" s="133"/>
      <c r="I25" s="37" t="str">
        <f t="array" ref="I25">+IFERROR(INDEX(C24:C27,MATCH(I24,$B24:$B27,0),),"")</f>
        <v/>
      </c>
      <c r="J25" s="60" t="str">
        <f>+I25</f>
        <v/>
      </c>
      <c r="K25" s="29"/>
      <c r="M25" s="24"/>
      <c r="N25" s="24"/>
      <c r="Q25" s="24"/>
      <c r="R25" s="24"/>
    </row>
    <row r="26" spans="1:18" s="23" customFormat="1" ht="23.25" customHeight="1" x14ac:dyDescent="0.25">
      <c r="A26" s="21"/>
      <c r="B26" s="36">
        <v>0.08</v>
      </c>
      <c r="C26" s="31">
        <v>340</v>
      </c>
      <c r="D26" s="123"/>
      <c r="E26" s="134" t="s">
        <v>53</v>
      </c>
      <c r="F26" s="135"/>
      <c r="G26" s="135"/>
      <c r="H26" s="135"/>
      <c r="I26" s="135"/>
      <c r="J26" s="136"/>
      <c r="K26" s="38"/>
      <c r="L26" s="39"/>
      <c r="M26" s="39"/>
      <c r="N26" s="24"/>
      <c r="Q26" s="24"/>
      <c r="R26" s="24"/>
    </row>
    <row r="27" spans="1:18" s="23" customFormat="1" ht="23.25" customHeight="1" x14ac:dyDescent="0.25">
      <c r="A27" s="21"/>
      <c r="B27" s="36"/>
      <c r="C27" s="31"/>
      <c r="D27" s="29"/>
      <c r="E27" s="137"/>
      <c r="F27" s="138"/>
      <c r="G27" s="138"/>
      <c r="H27" s="138"/>
      <c r="I27" s="138"/>
      <c r="J27" s="139"/>
      <c r="K27" s="29"/>
      <c r="M27" s="24"/>
      <c r="N27" s="24"/>
      <c r="Q27" s="24"/>
      <c r="R27" s="24"/>
    </row>
    <row r="28" spans="1:18" s="2" customFormat="1" ht="7.5" customHeight="1" x14ac:dyDescent="0.25">
      <c r="A28" s="14"/>
      <c r="B28" s="10"/>
      <c r="C28" s="10"/>
      <c r="D28" s="10"/>
      <c r="E28" s="10"/>
      <c r="F28" s="10"/>
      <c r="G28" s="10"/>
      <c r="H28" s="28"/>
      <c r="I28" s="28"/>
      <c r="J28" s="28"/>
      <c r="K28" s="28"/>
    </row>
    <row r="29" spans="1:18" ht="26.25" customHeight="1" x14ac:dyDescent="0.25">
      <c r="B29" s="67" t="s">
        <v>37</v>
      </c>
      <c r="C29" s="68" t="s">
        <v>34</v>
      </c>
      <c r="D29" s="69" t="s">
        <v>35</v>
      </c>
      <c r="E29" s="41"/>
      <c r="F29" s="142" t="s">
        <v>45</v>
      </c>
      <c r="G29" s="142"/>
      <c r="H29" s="142"/>
      <c r="I29" s="142"/>
      <c r="J29" s="142"/>
    </row>
    <row r="30" spans="1:18" ht="26.25" customHeight="1" x14ac:dyDescent="0.25">
      <c r="A30" s="43">
        <v>1</v>
      </c>
      <c r="B30" s="73" t="s">
        <v>7</v>
      </c>
      <c r="C30" s="74">
        <f>+INDEX(Prueba_TyT_Sin_descuento!$I$52:$I$71,MATCH($A30,Prueba_TyT_Sin_descuento!$A$52:$A$71,0),)</f>
        <v>589680600</v>
      </c>
      <c r="D30" s="75">
        <f>+INDEX(Prueba_TyT_Con_descuento!$I$52:$I$71,MATCH($A30,Prueba_TyT_Con_descuento!$A$52:$A$71,0),)</f>
        <v>589680600</v>
      </c>
      <c r="E30" s="41"/>
      <c r="F30" s="143" t="s">
        <v>46</v>
      </c>
      <c r="G30" s="144"/>
      <c r="H30" s="144"/>
      <c r="I30" s="144"/>
      <c r="J30" s="145"/>
    </row>
    <row r="31" spans="1:18" ht="26.25" customHeight="1" x14ac:dyDescent="0.25">
      <c r="A31" s="43">
        <v>2</v>
      </c>
      <c r="B31" s="64" t="s">
        <v>1</v>
      </c>
      <c r="C31" s="61">
        <f>+INDEX(Prueba_TyT_Sin_descuento!$I$52:$I$71,MATCH($A31,Prueba_TyT_Sin_descuento!$A$52:$A$71,0),)</f>
        <v>145514750</v>
      </c>
      <c r="D31" s="76">
        <f>+INDEX(Prueba_TyT_Con_descuento!$I$52:$I$71,MATCH($A31,Prueba_TyT_Con_descuento!$A$52:$A$71,0),)</f>
        <v>145514750</v>
      </c>
      <c r="E31" s="41"/>
      <c r="F31" s="146"/>
      <c r="G31" s="135"/>
      <c r="H31" s="135"/>
      <c r="I31" s="135"/>
      <c r="J31" s="136"/>
    </row>
    <row r="32" spans="1:18" ht="26.25" customHeight="1" x14ac:dyDescent="0.25">
      <c r="A32" s="43">
        <v>3</v>
      </c>
      <c r="B32" s="70" t="s">
        <v>40</v>
      </c>
      <c r="C32" s="71">
        <f>+INDEX(Prueba_TyT_Sin_descuento!$I$53:$I$71,MATCH($A32,Prueba_TyT_Sin_descuento!$A$53:$A$71,0),)</f>
        <v>735195350</v>
      </c>
      <c r="D32" s="77">
        <f>+INDEX(Prueba_TyT_Con_descuento!$I$53:$I$71,MATCH($A32,Prueba_TyT_Con_descuento!$A$53:$A$71,0),)</f>
        <v>735195350</v>
      </c>
      <c r="E32" s="44" t="s">
        <v>36</v>
      </c>
      <c r="F32" s="137"/>
      <c r="G32" s="138"/>
      <c r="H32" s="138"/>
      <c r="I32" s="138"/>
      <c r="J32" s="139"/>
    </row>
    <row r="33" spans="1:13" ht="26.25" customHeight="1" x14ac:dyDescent="0.25">
      <c r="A33" s="43">
        <v>4</v>
      </c>
      <c r="B33" s="64" t="s">
        <v>116</v>
      </c>
      <c r="C33" s="61">
        <f>+INDEX(Prueba_TyT_Sin_descuento!$I$53:$I$71,MATCH($A33,Prueba_TyT_Sin_descuento!$A$53:$A$71,0),)</f>
        <v>0</v>
      </c>
      <c r="D33" s="76">
        <f>+INDEX(Prueba_TyT_Con_descuento!$I$53:$I$71,MATCH($A33,Prueba_TyT_Con_descuento!$A$53:$A$71,0),)</f>
        <v>0</v>
      </c>
      <c r="E33" s="45" t="str">
        <f t="shared" ref="E33:E34" si="0">+IFERROR(ABS((D33/C33)-1),"")</f>
        <v/>
      </c>
    </row>
    <row r="34" spans="1:13" ht="26.25" customHeight="1" x14ac:dyDescent="0.25">
      <c r="A34" s="40">
        <v>6</v>
      </c>
      <c r="B34" s="64" t="s">
        <v>8</v>
      </c>
      <c r="C34" s="61">
        <f>+INDEX(Prueba_TyT_Sin_descuento!$I$53:$I$71,MATCH($A34,Prueba_TyT_Sin_descuento!$A$53:$A$71,0),)</f>
        <v>0</v>
      </c>
      <c r="D34" s="76">
        <f>+INDEX(Prueba_TyT_Con_descuento!$I$53:$I$71,MATCH($A34,Prueba_TyT_Con_descuento!$A$53:$A$71,0),)</f>
        <v>0</v>
      </c>
      <c r="E34" s="45" t="str">
        <f t="shared" si="0"/>
        <v/>
      </c>
      <c r="F34" s="46"/>
      <c r="G34" s="46"/>
      <c r="H34" s="46"/>
      <c r="I34" s="46"/>
      <c r="J34" s="46"/>
    </row>
    <row r="35" spans="1:13" s="2" customFormat="1" ht="26.25" customHeight="1" x14ac:dyDescent="0.25">
      <c r="A35" s="14">
        <v>8</v>
      </c>
      <c r="B35" s="65" t="s">
        <v>42</v>
      </c>
      <c r="C35" s="62">
        <f>+INDEX(Prueba_TyT_Sin_descuento!$I$53:$I$71,MATCH($A35,Prueba_TyT_Sin_descuento!$A$53:$A$71,0),)</f>
        <v>735195350</v>
      </c>
      <c r="D35" s="78">
        <f>+INDEX(Prueba_TyT_Con_descuento!$I$53:$I$71,MATCH($A35,Prueba_TyT_Con_descuento!$A$53:$A$71,0),)</f>
        <v>735195350</v>
      </c>
      <c r="E35" s="28"/>
    </row>
    <row r="36" spans="1:13" s="2" customFormat="1" ht="26.25" customHeight="1" x14ac:dyDescent="0.25">
      <c r="A36" s="14">
        <v>9</v>
      </c>
      <c r="B36" s="64" t="s">
        <v>2</v>
      </c>
      <c r="C36" s="61">
        <f>+INDEX(Prueba_TyT_Sin_descuento!$I$53:$I$71,MATCH($A36,Prueba_TyT_Sin_descuento!$A$53:$A$71,0),)</f>
        <v>139687117</v>
      </c>
      <c r="D36" s="76">
        <f>+INDEX(Prueba_TyT_Con_descuento!$I$53:$I$71,MATCH($A36,Prueba_TyT_Con_descuento!$A$53:$A$71,0),)</f>
        <v>139687117</v>
      </c>
      <c r="E36" s="44" t="s">
        <v>36</v>
      </c>
    </row>
    <row r="37" spans="1:13" ht="26.25" customHeight="1" x14ac:dyDescent="0.25">
      <c r="A37" s="40">
        <v>11</v>
      </c>
      <c r="B37" s="66" t="s">
        <v>41</v>
      </c>
      <c r="C37" s="63">
        <f>+INDEX(Prueba_TyT_Sin_descuento!$I$53:$I$71,MATCH($A37,Prueba_TyT_Sin_descuento!$A$53:$A$71,0),)</f>
        <v>874882467</v>
      </c>
      <c r="D37" s="79">
        <f>+INDEX(Prueba_TyT_Con_descuento!$I$53:$I$71,MATCH($A37,Prueba_TyT_Con_descuento!$A$53:$A$71,0),)</f>
        <v>874882467</v>
      </c>
      <c r="E37" s="47"/>
      <c r="F37" s="125" t="s">
        <v>47</v>
      </c>
      <c r="G37" s="125"/>
      <c r="H37" s="125"/>
      <c r="I37" s="125"/>
      <c r="J37" s="125"/>
    </row>
    <row r="39" spans="1:13" ht="29.25" customHeight="1" x14ac:dyDescent="0.25">
      <c r="B39" s="48" t="s">
        <v>20</v>
      </c>
      <c r="C39" s="49" t="s">
        <v>38</v>
      </c>
      <c r="D39" s="49" t="s">
        <v>19</v>
      </c>
      <c r="E39" s="128" t="s">
        <v>18</v>
      </c>
      <c r="F39" s="128"/>
      <c r="G39" s="128"/>
      <c r="H39" s="128"/>
      <c r="I39" s="128"/>
      <c r="J39" s="128"/>
    </row>
    <row r="40" spans="1:13" ht="23.1" customHeight="1" x14ac:dyDescent="0.25">
      <c r="B40" s="50" t="s">
        <v>17</v>
      </c>
      <c r="C40" s="55">
        <v>1358107168</v>
      </c>
      <c r="D40" s="51">
        <f>+SUM(C37)</f>
        <v>874882467</v>
      </c>
      <c r="E40" s="129" t="str">
        <f>+IF(D40&gt;C40,"El valor de la propuesta económica sin descuento no puede superar el valor presupuestado por el Icfes","")</f>
        <v/>
      </c>
      <c r="F40" s="129"/>
      <c r="G40" s="129"/>
      <c r="H40" s="129"/>
      <c r="I40" s="129"/>
      <c r="J40" s="129"/>
    </row>
    <row r="42" spans="1:13" s="39" customFormat="1" ht="48.75" customHeight="1" x14ac:dyDescent="0.25">
      <c r="A42" s="52"/>
      <c r="B42" s="126"/>
      <c r="C42" s="126"/>
      <c r="D42" s="126"/>
      <c r="E42" s="126"/>
      <c r="F42" s="53"/>
      <c r="G42" s="53"/>
      <c r="H42" s="53"/>
      <c r="I42" s="53"/>
      <c r="J42" s="53"/>
      <c r="K42" s="53"/>
      <c r="L42" s="53"/>
      <c r="M42" s="53"/>
    </row>
    <row r="43" spans="1:13" s="39" customFormat="1" ht="18.75" customHeight="1" x14ac:dyDescent="0.25">
      <c r="A43" s="52"/>
      <c r="B43" s="127" t="s">
        <v>3</v>
      </c>
      <c r="C43" s="127"/>
      <c r="D43" s="127"/>
      <c r="E43" s="127"/>
      <c r="F43" s="54"/>
      <c r="G43" s="53"/>
      <c r="H43" s="53"/>
      <c r="I43" s="54"/>
      <c r="J43" s="53"/>
      <c r="K43" s="54"/>
      <c r="L43" s="53"/>
      <c r="M43" s="53"/>
    </row>
  </sheetData>
  <mergeCells count="26">
    <mergeCell ref="C2:J2"/>
    <mergeCell ref="B5:J5"/>
    <mergeCell ref="B11:J11"/>
    <mergeCell ref="B12:J12"/>
    <mergeCell ref="B14:J14"/>
    <mergeCell ref="C7:J7"/>
    <mergeCell ref="C8:J8"/>
    <mergeCell ref="B10:J10"/>
    <mergeCell ref="C6:J6"/>
    <mergeCell ref="C4:J4"/>
    <mergeCell ref="B19:J19"/>
    <mergeCell ref="F37:J37"/>
    <mergeCell ref="B42:E42"/>
    <mergeCell ref="B43:E43"/>
    <mergeCell ref="B16:C16"/>
    <mergeCell ref="E39:J39"/>
    <mergeCell ref="E40:J40"/>
    <mergeCell ref="E24:H24"/>
    <mergeCell ref="E25:H25"/>
    <mergeCell ref="E26:J27"/>
    <mergeCell ref="B23:C23"/>
    <mergeCell ref="E23:J23"/>
    <mergeCell ref="B21:J21"/>
    <mergeCell ref="F29:J29"/>
    <mergeCell ref="F30:J32"/>
    <mergeCell ref="B17:I17"/>
  </mergeCells>
  <dataValidations count="1">
    <dataValidation type="list" allowBlank="1" showInputMessage="1" showErrorMessage="1" promptTitle="Porcentaje descuento" prompt="Seleccione de la celda desplegable el Porcentaja de descuento propuesto." sqref="I24">
      <formula1>$B$24:$B$26</formula1>
    </dataValidation>
  </dataValidations>
  <pageMargins left="0.31496062992125984" right="0.31496062992125984" top="0.35433070866141736" bottom="0.35433070866141736" header="0.31496062992125984" footer="0.31496062992125984"/>
  <pageSetup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XFC197"/>
  <sheetViews>
    <sheetView showGridLines="0" zoomScale="115" zoomScaleNormal="115" zoomScaleSheetLayoutView="90" workbookViewId="0">
      <selection activeCell="H68" sqref="H68"/>
    </sheetView>
  </sheetViews>
  <sheetFormatPr baseColWidth="10" defaultColWidth="0" defaultRowHeight="12.75" zeroHeight="1" x14ac:dyDescent="0.25"/>
  <cols>
    <col min="1" max="1" width="1.140625" style="14" customWidth="1"/>
    <col min="2" max="4" width="23" style="2" customWidth="1"/>
    <col min="5" max="9" width="19.85546875" style="2" customWidth="1"/>
    <col min="10" max="10" width="3.140625" style="2" customWidth="1"/>
    <col min="11" max="12" width="0" style="2" hidden="1" customWidth="1"/>
    <col min="13" max="16377" width="11.42578125" style="2" hidden="1"/>
    <col min="16378" max="16383" width="11.42578125" style="1" hidden="1"/>
    <col min="16384" max="16384" width="0" style="1" hidden="1"/>
  </cols>
  <sheetData>
    <row r="1" spans="1:12" ht="7.5" customHeight="1" x14ac:dyDescent="0.25">
      <c r="B1" s="3"/>
      <c r="C1" s="3"/>
      <c r="D1" s="3"/>
      <c r="E1" s="3"/>
      <c r="F1" s="3"/>
      <c r="G1" s="3"/>
      <c r="H1" s="3"/>
      <c r="I1" s="4"/>
    </row>
    <row r="2" spans="1:12" s="5" customFormat="1" ht="53.25" customHeight="1" x14ac:dyDescent="0.25">
      <c r="A2" s="15"/>
      <c r="B2" s="187"/>
      <c r="C2" s="188"/>
      <c r="D2" s="189"/>
      <c r="E2" s="179" t="s">
        <v>117</v>
      </c>
      <c r="F2" s="179"/>
      <c r="G2" s="179"/>
      <c r="H2" s="179"/>
      <c r="I2" s="179"/>
    </row>
    <row r="3" spans="1:12" ht="7.5" customHeight="1" x14ac:dyDescent="0.25">
      <c r="B3" s="3"/>
      <c r="C3" s="3"/>
      <c r="D3" s="3"/>
      <c r="E3" s="3"/>
      <c r="F3" s="3"/>
      <c r="G3" s="3"/>
      <c r="H3" s="3"/>
      <c r="I3" s="4"/>
    </row>
    <row r="4" spans="1:12" ht="20.100000000000001" customHeight="1" x14ac:dyDescent="0.25">
      <c r="B4" s="185" t="s">
        <v>0</v>
      </c>
      <c r="C4" s="185"/>
      <c r="D4" s="185"/>
      <c r="E4" s="186" t="str">
        <f>+IF('RESUMEN PE'!C6="","",'RESUMEN PE'!C6)</f>
        <v/>
      </c>
      <c r="F4" s="186"/>
      <c r="G4" s="186"/>
      <c r="H4" s="13" t="s">
        <v>4</v>
      </c>
      <c r="I4" s="97" t="str">
        <f>+IF('RESUMEN PE'!C7="","",'RESUMEN PE'!C7)</f>
        <v/>
      </c>
    </row>
    <row r="5" spans="1:12" ht="7.5" customHeight="1" x14ac:dyDescent="0.25">
      <c r="B5" s="6"/>
      <c r="C5" s="6"/>
      <c r="D5" s="6"/>
      <c r="E5" s="7"/>
      <c r="F5" s="7"/>
      <c r="G5" s="7"/>
      <c r="H5" s="7"/>
      <c r="I5" s="7"/>
    </row>
    <row r="6" spans="1:12" ht="18.75" customHeight="1" x14ac:dyDescent="0.25">
      <c r="B6" s="180" t="s">
        <v>43</v>
      </c>
      <c r="C6" s="180"/>
      <c r="D6" s="180"/>
      <c r="E6" s="180"/>
      <c r="F6" s="180"/>
      <c r="G6" s="180"/>
      <c r="H6" s="180"/>
      <c r="I6" s="180"/>
    </row>
    <row r="7" spans="1:12" ht="68.25" customHeight="1" x14ac:dyDescent="0.25">
      <c r="B7" s="181" t="s">
        <v>44</v>
      </c>
      <c r="C7" s="181"/>
      <c r="D7" s="181"/>
      <c r="E7" s="181"/>
      <c r="F7" s="181"/>
      <c r="G7" s="181"/>
      <c r="H7" s="181"/>
      <c r="I7" s="181"/>
    </row>
    <row r="8" spans="1:12" ht="17.25" customHeight="1" x14ac:dyDescent="0.25">
      <c r="B8" s="190" t="s">
        <v>9</v>
      </c>
      <c r="C8" s="190"/>
      <c r="D8" s="190"/>
      <c r="E8" s="190"/>
      <c r="F8" s="190"/>
      <c r="G8" s="190"/>
      <c r="H8" s="190"/>
      <c r="I8" s="190"/>
    </row>
    <row r="9" spans="1:12" ht="25.5" customHeight="1" x14ac:dyDescent="0.25">
      <c r="B9" s="191" t="s">
        <v>14</v>
      </c>
      <c r="C9" s="192"/>
      <c r="D9" s="192"/>
      <c r="E9" s="192"/>
      <c r="F9" s="192"/>
      <c r="G9" s="192"/>
      <c r="H9" s="192"/>
      <c r="I9" s="193"/>
    </row>
    <row r="10" spans="1:12" ht="15.75" customHeight="1" x14ac:dyDescent="0.25">
      <c r="B10" s="182" t="s">
        <v>112</v>
      </c>
      <c r="C10" s="183"/>
      <c r="D10" s="183"/>
      <c r="E10" s="183"/>
      <c r="F10" s="183"/>
      <c r="G10" s="183"/>
      <c r="H10" s="183"/>
      <c r="I10" s="184"/>
    </row>
    <row r="11" spans="1:12" ht="15.75" customHeight="1" x14ac:dyDescent="0.25">
      <c r="B11" s="161" t="s">
        <v>102</v>
      </c>
      <c r="C11" s="161"/>
      <c r="D11" s="161"/>
      <c r="E11" s="161"/>
      <c r="F11" s="161"/>
      <c r="G11" s="161"/>
      <c r="H11" s="161"/>
      <c r="I11" s="161"/>
    </row>
    <row r="12" spans="1:12" ht="15.75" customHeight="1" x14ac:dyDescent="0.25">
      <c r="B12" s="162" t="s">
        <v>103</v>
      </c>
      <c r="C12" s="162"/>
      <c r="D12" s="162"/>
      <c r="E12" s="114">
        <v>312</v>
      </c>
      <c r="F12" s="162" t="s">
        <v>104</v>
      </c>
      <c r="G12" s="162"/>
      <c r="H12" s="162"/>
      <c r="I12" s="105">
        <v>1983</v>
      </c>
    </row>
    <row r="13" spans="1:12" ht="15.75" customHeight="1" x14ac:dyDescent="0.25">
      <c r="B13" s="162" t="s">
        <v>105</v>
      </c>
      <c r="C13" s="162"/>
      <c r="D13" s="162"/>
      <c r="E13" s="114">
        <v>587</v>
      </c>
      <c r="F13" s="163" t="s">
        <v>106</v>
      </c>
      <c r="G13" s="163"/>
      <c r="H13" s="163"/>
      <c r="I13" s="105">
        <v>449</v>
      </c>
    </row>
    <row r="14" spans="1:12" ht="41.25" customHeight="1" x14ac:dyDescent="0.25">
      <c r="B14" s="166" t="s">
        <v>15</v>
      </c>
      <c r="C14" s="166"/>
      <c r="D14" s="166"/>
      <c r="E14" s="166"/>
      <c r="F14" s="100" t="s">
        <v>6</v>
      </c>
      <c r="G14" s="100" t="s">
        <v>5</v>
      </c>
      <c r="H14" s="101" t="s">
        <v>16</v>
      </c>
      <c r="I14" s="88" t="s">
        <v>11</v>
      </c>
    </row>
    <row r="15" spans="1:12" ht="15" customHeight="1" x14ac:dyDescent="0.25">
      <c r="B15" s="164" t="s">
        <v>54</v>
      </c>
      <c r="C15" s="165" t="s">
        <v>55</v>
      </c>
      <c r="D15" s="165"/>
      <c r="E15" s="165"/>
      <c r="F15" s="115">
        <v>9</v>
      </c>
      <c r="G15" s="104">
        <v>4</v>
      </c>
      <c r="H15" s="102">
        <v>68900</v>
      </c>
      <c r="I15" s="103">
        <f t="shared" ref="I15:I51" si="0">G15*F15*H15</f>
        <v>2480400</v>
      </c>
      <c r="K15" s="8"/>
      <c r="L15" s="9"/>
    </row>
    <row r="16" spans="1:12" ht="15" customHeight="1" x14ac:dyDescent="0.25">
      <c r="B16" s="164"/>
      <c r="C16" s="165" t="s">
        <v>56</v>
      </c>
      <c r="D16" s="165"/>
      <c r="E16" s="165"/>
      <c r="F16" s="115">
        <v>18</v>
      </c>
      <c r="G16" s="104">
        <v>5</v>
      </c>
      <c r="H16" s="102">
        <v>68900</v>
      </c>
      <c r="I16" s="103">
        <f t="shared" si="0"/>
        <v>6201000</v>
      </c>
      <c r="K16" s="8"/>
      <c r="L16" s="9"/>
    </row>
    <row r="17" spans="2:12" ht="15" customHeight="1" x14ac:dyDescent="0.25">
      <c r="B17" s="164"/>
      <c r="C17" s="165" t="s">
        <v>57</v>
      </c>
      <c r="D17" s="165"/>
      <c r="E17" s="165"/>
      <c r="F17" s="115">
        <v>42</v>
      </c>
      <c r="G17" s="104">
        <v>6</v>
      </c>
      <c r="H17" s="102">
        <v>68900</v>
      </c>
      <c r="I17" s="103">
        <f t="shared" si="0"/>
        <v>17362800</v>
      </c>
      <c r="K17" s="8"/>
      <c r="L17" s="9"/>
    </row>
    <row r="18" spans="2:12" ht="15" customHeight="1" x14ac:dyDescent="0.25">
      <c r="B18" s="164"/>
      <c r="C18" s="165" t="s">
        <v>58</v>
      </c>
      <c r="D18" s="165"/>
      <c r="E18" s="165"/>
      <c r="F18" s="115">
        <v>243</v>
      </c>
      <c r="G18" s="104">
        <v>7</v>
      </c>
      <c r="H18" s="102">
        <v>68900</v>
      </c>
      <c r="I18" s="103">
        <f t="shared" si="0"/>
        <v>117198900</v>
      </c>
      <c r="K18" s="8"/>
      <c r="L18" s="9"/>
    </row>
    <row r="19" spans="2:12" ht="15" customHeight="1" x14ac:dyDescent="0.25">
      <c r="B19" s="164"/>
      <c r="C19" s="165" t="s">
        <v>59</v>
      </c>
      <c r="D19" s="165"/>
      <c r="E19" s="165"/>
      <c r="F19" s="115">
        <v>0</v>
      </c>
      <c r="G19" s="104">
        <v>4</v>
      </c>
      <c r="H19" s="102">
        <v>75300</v>
      </c>
      <c r="I19" s="103">
        <f t="shared" si="0"/>
        <v>0</v>
      </c>
      <c r="K19" s="8"/>
      <c r="L19" s="9"/>
    </row>
    <row r="20" spans="2:12" ht="15" customHeight="1" x14ac:dyDescent="0.25">
      <c r="B20" s="164"/>
      <c r="C20" s="165" t="s">
        <v>60</v>
      </c>
      <c r="D20" s="165"/>
      <c r="E20" s="165"/>
      <c r="F20" s="115">
        <v>0</v>
      </c>
      <c r="G20" s="104">
        <v>5</v>
      </c>
      <c r="H20" s="102">
        <v>75300</v>
      </c>
      <c r="I20" s="103">
        <f t="shared" si="0"/>
        <v>0</v>
      </c>
      <c r="K20" s="8"/>
      <c r="L20" s="9"/>
    </row>
    <row r="21" spans="2:12" ht="15" customHeight="1" x14ac:dyDescent="0.25">
      <c r="B21" s="164"/>
      <c r="C21" s="165" t="s">
        <v>61</v>
      </c>
      <c r="D21" s="165"/>
      <c r="E21" s="165"/>
      <c r="F21" s="115">
        <v>0</v>
      </c>
      <c r="G21" s="104">
        <v>6</v>
      </c>
      <c r="H21" s="102">
        <v>75300</v>
      </c>
      <c r="I21" s="103">
        <f t="shared" si="0"/>
        <v>0</v>
      </c>
      <c r="K21" s="8"/>
      <c r="L21" s="9"/>
    </row>
    <row r="22" spans="2:12" ht="15" customHeight="1" x14ac:dyDescent="0.25">
      <c r="B22" s="164"/>
      <c r="C22" s="165" t="s">
        <v>62</v>
      </c>
      <c r="D22" s="165"/>
      <c r="E22" s="165"/>
      <c r="F22" s="115">
        <v>0</v>
      </c>
      <c r="G22" s="104">
        <v>7</v>
      </c>
      <c r="H22" s="102">
        <v>75300</v>
      </c>
      <c r="I22" s="103">
        <f t="shared" si="0"/>
        <v>0</v>
      </c>
      <c r="K22" s="8"/>
      <c r="L22" s="9"/>
    </row>
    <row r="23" spans="2:12" ht="15" customHeight="1" x14ac:dyDescent="0.25">
      <c r="B23" s="164"/>
      <c r="C23" s="165" t="s">
        <v>63</v>
      </c>
      <c r="D23" s="165"/>
      <c r="E23" s="165"/>
      <c r="F23" s="115">
        <v>9</v>
      </c>
      <c r="G23" s="104">
        <v>3</v>
      </c>
      <c r="H23" s="102">
        <v>68900</v>
      </c>
      <c r="I23" s="103">
        <f t="shared" si="0"/>
        <v>1860300</v>
      </c>
      <c r="K23" s="8"/>
      <c r="L23" s="9"/>
    </row>
    <row r="24" spans="2:12" ht="15" customHeight="1" x14ac:dyDescent="0.25">
      <c r="B24" s="164"/>
      <c r="C24" s="165" t="s">
        <v>64</v>
      </c>
      <c r="D24" s="165"/>
      <c r="E24" s="165"/>
      <c r="F24" s="115">
        <v>18</v>
      </c>
      <c r="G24" s="104">
        <v>4</v>
      </c>
      <c r="H24" s="102">
        <v>68900</v>
      </c>
      <c r="I24" s="103">
        <f t="shared" si="0"/>
        <v>4960800</v>
      </c>
      <c r="K24" s="8"/>
      <c r="L24" s="9"/>
    </row>
    <row r="25" spans="2:12" ht="15" customHeight="1" x14ac:dyDescent="0.25">
      <c r="B25" s="164"/>
      <c r="C25" s="165" t="s">
        <v>65</v>
      </c>
      <c r="D25" s="165"/>
      <c r="E25" s="165"/>
      <c r="F25" s="115">
        <v>42</v>
      </c>
      <c r="G25" s="104">
        <v>5</v>
      </c>
      <c r="H25" s="102">
        <v>68900</v>
      </c>
      <c r="I25" s="103">
        <f t="shared" si="0"/>
        <v>14469000</v>
      </c>
      <c r="K25" s="8"/>
      <c r="L25" s="9"/>
    </row>
    <row r="26" spans="2:12" ht="15" customHeight="1" x14ac:dyDescent="0.25">
      <c r="B26" s="164"/>
      <c r="C26" s="165" t="s">
        <v>66</v>
      </c>
      <c r="D26" s="165"/>
      <c r="E26" s="165"/>
      <c r="F26" s="115">
        <v>243</v>
      </c>
      <c r="G26" s="104">
        <v>6</v>
      </c>
      <c r="H26" s="102">
        <v>68900</v>
      </c>
      <c r="I26" s="103">
        <f t="shared" si="0"/>
        <v>100456200</v>
      </c>
      <c r="K26" s="8"/>
      <c r="L26" s="9"/>
    </row>
    <row r="27" spans="2:12" ht="15" customHeight="1" x14ac:dyDescent="0.25">
      <c r="B27" s="164"/>
      <c r="C27" s="165" t="s">
        <v>67</v>
      </c>
      <c r="D27" s="165"/>
      <c r="E27" s="165"/>
      <c r="F27" s="115">
        <v>9</v>
      </c>
      <c r="G27" s="104">
        <v>4</v>
      </c>
      <c r="H27" s="102">
        <v>62550</v>
      </c>
      <c r="I27" s="103">
        <f t="shared" si="0"/>
        <v>2251800</v>
      </c>
      <c r="K27" s="8"/>
      <c r="L27" s="9"/>
    </row>
    <row r="28" spans="2:12" ht="15" customHeight="1" x14ac:dyDescent="0.25">
      <c r="B28" s="164"/>
      <c r="C28" s="165" t="s">
        <v>68</v>
      </c>
      <c r="D28" s="165"/>
      <c r="E28" s="165"/>
      <c r="F28" s="115">
        <v>18</v>
      </c>
      <c r="G28" s="104">
        <v>5</v>
      </c>
      <c r="H28" s="102">
        <v>62550</v>
      </c>
      <c r="I28" s="103">
        <f t="shared" si="0"/>
        <v>5629500</v>
      </c>
      <c r="K28" s="8"/>
      <c r="L28" s="9"/>
    </row>
    <row r="29" spans="2:12" ht="15" customHeight="1" x14ac:dyDescent="0.25">
      <c r="B29" s="164"/>
      <c r="C29" s="165" t="s">
        <v>69</v>
      </c>
      <c r="D29" s="165"/>
      <c r="E29" s="165"/>
      <c r="F29" s="115">
        <v>42</v>
      </c>
      <c r="G29" s="104">
        <v>6</v>
      </c>
      <c r="H29" s="102">
        <v>62550</v>
      </c>
      <c r="I29" s="103">
        <f t="shared" si="0"/>
        <v>15762600</v>
      </c>
      <c r="K29" s="8"/>
      <c r="L29" s="9"/>
    </row>
    <row r="30" spans="2:12" ht="15" customHeight="1" x14ac:dyDescent="0.25">
      <c r="B30" s="164"/>
      <c r="C30" s="165" t="s">
        <v>70</v>
      </c>
      <c r="D30" s="165"/>
      <c r="E30" s="165"/>
      <c r="F30" s="115">
        <f>243+20</f>
        <v>263</v>
      </c>
      <c r="G30" s="104">
        <v>7</v>
      </c>
      <c r="H30" s="102">
        <v>62550</v>
      </c>
      <c r="I30" s="103">
        <f t="shared" si="0"/>
        <v>115154550</v>
      </c>
      <c r="K30" s="8"/>
      <c r="L30" s="9"/>
    </row>
    <row r="31" spans="2:12" ht="15" customHeight="1" x14ac:dyDescent="0.25">
      <c r="B31" s="164"/>
      <c r="C31" s="165" t="s">
        <v>71</v>
      </c>
      <c r="D31" s="165"/>
      <c r="E31" s="165"/>
      <c r="F31" s="115">
        <v>0</v>
      </c>
      <c r="G31" s="104">
        <v>2</v>
      </c>
      <c r="H31" s="102">
        <v>48500</v>
      </c>
      <c r="I31" s="103">
        <f t="shared" si="0"/>
        <v>0</v>
      </c>
      <c r="K31" s="8"/>
      <c r="L31" s="9"/>
    </row>
    <row r="32" spans="2:12" ht="15" customHeight="1" x14ac:dyDescent="0.25">
      <c r="B32" s="164"/>
      <c r="C32" s="165" t="s">
        <v>72</v>
      </c>
      <c r="D32" s="165"/>
      <c r="E32" s="165"/>
      <c r="F32" s="115">
        <v>27</v>
      </c>
      <c r="G32" s="104">
        <v>3</v>
      </c>
      <c r="H32" s="102">
        <v>48500</v>
      </c>
      <c r="I32" s="103">
        <f t="shared" si="0"/>
        <v>3928500</v>
      </c>
      <c r="K32" s="8"/>
      <c r="L32" s="9"/>
    </row>
    <row r="33" spans="2:12" ht="15" customHeight="1" x14ac:dyDescent="0.25">
      <c r="B33" s="164"/>
      <c r="C33" s="165" t="s">
        <v>73</v>
      </c>
      <c r="D33" s="165"/>
      <c r="E33" s="165"/>
      <c r="F33" s="115">
        <v>76</v>
      </c>
      <c r="G33" s="104">
        <v>4</v>
      </c>
      <c r="H33" s="102">
        <v>48500</v>
      </c>
      <c r="I33" s="103">
        <f t="shared" si="0"/>
        <v>14744000</v>
      </c>
      <c r="K33" s="8"/>
      <c r="L33" s="9"/>
    </row>
    <row r="34" spans="2:12" ht="15" customHeight="1" x14ac:dyDescent="0.25">
      <c r="B34" s="164"/>
      <c r="C34" s="165" t="s">
        <v>74</v>
      </c>
      <c r="D34" s="165"/>
      <c r="E34" s="165"/>
      <c r="F34" s="115">
        <v>475</v>
      </c>
      <c r="G34" s="104">
        <v>5</v>
      </c>
      <c r="H34" s="102">
        <v>48500</v>
      </c>
      <c r="I34" s="103">
        <f t="shared" si="0"/>
        <v>115187500</v>
      </c>
      <c r="K34" s="8"/>
      <c r="L34" s="9"/>
    </row>
    <row r="35" spans="2:12" ht="15" customHeight="1" x14ac:dyDescent="0.25">
      <c r="B35" s="164"/>
      <c r="C35" s="165" t="s">
        <v>75</v>
      </c>
      <c r="D35" s="165"/>
      <c r="E35" s="165"/>
      <c r="F35" s="115">
        <v>9</v>
      </c>
      <c r="G35" s="104">
        <v>2</v>
      </c>
      <c r="H35" s="102">
        <v>25550</v>
      </c>
      <c r="I35" s="103">
        <f t="shared" si="0"/>
        <v>459900</v>
      </c>
      <c r="K35" s="8"/>
      <c r="L35" s="9"/>
    </row>
    <row r="36" spans="2:12" ht="15" customHeight="1" x14ac:dyDescent="0.25">
      <c r="B36" s="164"/>
      <c r="C36" s="165" t="s">
        <v>76</v>
      </c>
      <c r="D36" s="165"/>
      <c r="E36" s="165"/>
      <c r="F36" s="115">
        <v>18</v>
      </c>
      <c r="G36" s="104">
        <v>3</v>
      </c>
      <c r="H36" s="102">
        <v>25550</v>
      </c>
      <c r="I36" s="103">
        <f t="shared" si="0"/>
        <v>1379700</v>
      </c>
      <c r="K36" s="8"/>
      <c r="L36" s="9"/>
    </row>
    <row r="37" spans="2:12" ht="15" customHeight="1" x14ac:dyDescent="0.25">
      <c r="B37" s="164"/>
      <c r="C37" s="165" t="s">
        <v>77</v>
      </c>
      <c r="D37" s="165"/>
      <c r="E37" s="165"/>
      <c r="F37" s="115">
        <v>42</v>
      </c>
      <c r="G37" s="104">
        <v>4</v>
      </c>
      <c r="H37" s="102">
        <v>25550</v>
      </c>
      <c r="I37" s="103">
        <f t="shared" si="0"/>
        <v>4292400</v>
      </c>
      <c r="K37" s="8"/>
      <c r="L37" s="9"/>
    </row>
    <row r="38" spans="2:12" ht="15" customHeight="1" x14ac:dyDescent="0.25">
      <c r="B38" s="164"/>
      <c r="C38" s="165" t="s">
        <v>78</v>
      </c>
      <c r="D38" s="165"/>
      <c r="E38" s="165"/>
      <c r="F38" s="115">
        <v>243</v>
      </c>
      <c r="G38" s="104">
        <v>5</v>
      </c>
      <c r="H38" s="102">
        <v>25550</v>
      </c>
      <c r="I38" s="103">
        <f t="shared" si="0"/>
        <v>31043250</v>
      </c>
      <c r="K38" s="8"/>
      <c r="L38" s="9"/>
    </row>
    <row r="39" spans="2:12" ht="15" customHeight="1" x14ac:dyDescent="0.25">
      <c r="B39" s="164"/>
      <c r="C39" s="165" t="s">
        <v>79</v>
      </c>
      <c r="D39" s="165"/>
      <c r="E39" s="165"/>
      <c r="F39" s="115">
        <v>22</v>
      </c>
      <c r="G39" s="104">
        <v>1</v>
      </c>
      <c r="H39" s="102">
        <v>85500</v>
      </c>
      <c r="I39" s="103">
        <f t="shared" si="0"/>
        <v>1881000</v>
      </c>
      <c r="K39" s="8"/>
      <c r="L39" s="9"/>
    </row>
    <row r="40" spans="2:12" ht="15" customHeight="1" x14ac:dyDescent="0.25">
      <c r="B40" s="164"/>
      <c r="C40" s="165" t="s">
        <v>80</v>
      </c>
      <c r="D40" s="165"/>
      <c r="E40" s="165"/>
      <c r="F40" s="115">
        <v>0</v>
      </c>
      <c r="G40" s="104">
        <v>2</v>
      </c>
      <c r="H40" s="102">
        <v>85500</v>
      </c>
      <c r="I40" s="103">
        <f t="shared" si="0"/>
        <v>0</v>
      </c>
      <c r="K40" s="8"/>
      <c r="L40" s="9"/>
    </row>
    <row r="41" spans="2:12" ht="15" customHeight="1" x14ac:dyDescent="0.25">
      <c r="B41" s="164"/>
      <c r="C41" s="165" t="s">
        <v>81</v>
      </c>
      <c r="D41" s="165"/>
      <c r="E41" s="165"/>
      <c r="F41" s="115">
        <v>60</v>
      </c>
      <c r="G41" s="104">
        <v>1</v>
      </c>
      <c r="H41" s="102">
        <v>86750</v>
      </c>
      <c r="I41" s="103">
        <f t="shared" si="0"/>
        <v>5205000</v>
      </c>
      <c r="K41" s="8"/>
      <c r="L41" s="9"/>
    </row>
    <row r="42" spans="2:12" ht="15" customHeight="1" x14ac:dyDescent="0.25">
      <c r="B42" s="164"/>
      <c r="C42" s="165" t="s">
        <v>82</v>
      </c>
      <c r="D42" s="165"/>
      <c r="E42" s="165"/>
      <c r="F42" s="115">
        <v>0</v>
      </c>
      <c r="G42" s="104">
        <v>2</v>
      </c>
      <c r="H42" s="102">
        <v>86750</v>
      </c>
      <c r="I42" s="103">
        <f t="shared" si="0"/>
        <v>0</v>
      </c>
      <c r="K42" s="8"/>
      <c r="L42" s="9"/>
    </row>
    <row r="43" spans="2:12" ht="15" customHeight="1" x14ac:dyDescent="0.25">
      <c r="B43" s="164"/>
      <c r="C43" s="165" t="s">
        <v>83</v>
      </c>
      <c r="D43" s="165"/>
      <c r="E43" s="165"/>
      <c r="F43" s="115">
        <v>40</v>
      </c>
      <c r="G43" s="104">
        <v>1</v>
      </c>
      <c r="H43" s="102">
        <v>168450</v>
      </c>
      <c r="I43" s="103">
        <f t="shared" si="0"/>
        <v>6738000</v>
      </c>
      <c r="K43" s="8"/>
      <c r="L43" s="9"/>
    </row>
    <row r="44" spans="2:12" ht="15" customHeight="1" x14ac:dyDescent="0.25">
      <c r="B44" s="164"/>
      <c r="C44" s="165" t="s">
        <v>84</v>
      </c>
      <c r="D44" s="165"/>
      <c r="E44" s="165"/>
      <c r="F44" s="115">
        <v>0</v>
      </c>
      <c r="G44" s="104">
        <v>2</v>
      </c>
      <c r="H44" s="102">
        <v>168450</v>
      </c>
      <c r="I44" s="103">
        <f t="shared" si="0"/>
        <v>0</v>
      </c>
      <c r="K44" s="8"/>
      <c r="L44" s="9"/>
    </row>
    <row r="45" spans="2:12" ht="15" customHeight="1" x14ac:dyDescent="0.25">
      <c r="B45" s="164"/>
      <c r="C45" s="165" t="s">
        <v>85</v>
      </c>
      <c r="D45" s="165"/>
      <c r="E45" s="165"/>
      <c r="F45" s="115">
        <v>0</v>
      </c>
      <c r="G45" s="104">
        <v>1</v>
      </c>
      <c r="H45" s="102">
        <v>168450</v>
      </c>
      <c r="I45" s="103">
        <f t="shared" si="0"/>
        <v>0</v>
      </c>
      <c r="K45" s="8"/>
      <c r="L45" s="9"/>
    </row>
    <row r="46" spans="2:12" ht="15" customHeight="1" x14ac:dyDescent="0.25">
      <c r="B46" s="164"/>
      <c r="C46" s="165" t="s">
        <v>86</v>
      </c>
      <c r="D46" s="165"/>
      <c r="E46" s="165"/>
      <c r="F46" s="115">
        <v>0</v>
      </c>
      <c r="G46" s="104">
        <v>2</v>
      </c>
      <c r="H46" s="102">
        <v>168450</v>
      </c>
      <c r="I46" s="103">
        <f t="shared" si="0"/>
        <v>0</v>
      </c>
      <c r="K46" s="8"/>
      <c r="L46" s="9"/>
    </row>
    <row r="47" spans="2:12" ht="15" customHeight="1" x14ac:dyDescent="0.25">
      <c r="B47" s="164"/>
      <c r="C47" s="165" t="s">
        <v>87</v>
      </c>
      <c r="D47" s="165"/>
      <c r="E47" s="165"/>
      <c r="F47" s="115">
        <v>0</v>
      </c>
      <c r="G47" s="104">
        <v>1</v>
      </c>
      <c r="H47" s="102">
        <v>48500</v>
      </c>
      <c r="I47" s="103">
        <f t="shared" si="0"/>
        <v>0</v>
      </c>
      <c r="K47" s="8"/>
      <c r="L47" s="9"/>
    </row>
    <row r="48" spans="2:12" ht="15" customHeight="1" x14ac:dyDescent="0.25">
      <c r="B48" s="164"/>
      <c r="C48" s="165" t="s">
        <v>88</v>
      </c>
      <c r="D48" s="165"/>
      <c r="E48" s="165"/>
      <c r="F48" s="115">
        <v>0</v>
      </c>
      <c r="G48" s="104">
        <v>2</v>
      </c>
      <c r="H48" s="102">
        <v>48500</v>
      </c>
      <c r="I48" s="103">
        <f t="shared" si="0"/>
        <v>0</v>
      </c>
      <c r="K48" s="8"/>
      <c r="L48" s="9"/>
    </row>
    <row r="49" spans="1:12" ht="15" customHeight="1" x14ac:dyDescent="0.25">
      <c r="B49" s="164" t="s">
        <v>89</v>
      </c>
      <c r="C49" s="165" t="s">
        <v>55</v>
      </c>
      <c r="D49" s="165"/>
      <c r="E49" s="165"/>
      <c r="F49" s="115">
        <v>15</v>
      </c>
      <c r="G49" s="104">
        <v>1</v>
      </c>
      <c r="H49" s="102">
        <v>68900</v>
      </c>
      <c r="I49" s="103">
        <f t="shared" si="0"/>
        <v>1033500</v>
      </c>
      <c r="K49" s="8"/>
      <c r="L49" s="9"/>
    </row>
    <row r="50" spans="1:12" ht="15" customHeight="1" x14ac:dyDescent="0.25">
      <c r="B50" s="164"/>
      <c r="C50" s="165" t="s">
        <v>90</v>
      </c>
      <c r="D50" s="165"/>
      <c r="E50" s="165"/>
      <c r="F50" s="115">
        <v>0</v>
      </c>
      <c r="G50" s="104">
        <v>1</v>
      </c>
      <c r="H50" s="102">
        <v>58700</v>
      </c>
      <c r="I50" s="103">
        <f t="shared" si="0"/>
        <v>0</v>
      </c>
      <c r="K50" s="8"/>
      <c r="L50" s="9"/>
    </row>
    <row r="51" spans="1:12" ht="15" customHeight="1" x14ac:dyDescent="0.25">
      <c r="B51" s="164"/>
      <c r="C51" s="165" t="s">
        <v>71</v>
      </c>
      <c r="D51" s="165"/>
      <c r="E51" s="165"/>
      <c r="F51" s="115">
        <v>0</v>
      </c>
      <c r="G51" s="104">
        <v>1</v>
      </c>
      <c r="H51" s="102">
        <v>48500</v>
      </c>
      <c r="I51" s="103">
        <f t="shared" si="0"/>
        <v>0</v>
      </c>
      <c r="K51" s="8"/>
      <c r="L51" s="9"/>
    </row>
    <row r="52" spans="1:12" ht="15" customHeight="1" x14ac:dyDescent="0.25">
      <c r="A52" s="72">
        <v>1</v>
      </c>
      <c r="B52" s="172" t="s">
        <v>7</v>
      </c>
      <c r="C52" s="172"/>
      <c r="D52" s="172"/>
      <c r="E52" s="172"/>
      <c r="F52" s="172"/>
      <c r="G52" s="172"/>
      <c r="H52" s="172"/>
      <c r="I52" s="91">
        <f>SUM(I15:I51)</f>
        <v>589680600</v>
      </c>
      <c r="K52" s="8"/>
      <c r="L52" s="9"/>
    </row>
    <row r="53" spans="1:12" ht="15" customHeight="1" x14ac:dyDescent="0.25">
      <c r="A53" s="72">
        <v>2</v>
      </c>
      <c r="B53" s="172" t="s">
        <v>1</v>
      </c>
      <c r="C53" s="172"/>
      <c r="D53" s="172"/>
      <c r="E53" s="172"/>
      <c r="F53" s="172"/>
      <c r="G53" s="172"/>
      <c r="H53" s="172"/>
      <c r="I53" s="92">
        <v>145514750</v>
      </c>
    </row>
    <row r="54" spans="1:12" ht="15" customHeight="1" x14ac:dyDescent="0.25">
      <c r="A54" s="72">
        <v>3</v>
      </c>
      <c r="B54" s="172" t="s">
        <v>10</v>
      </c>
      <c r="C54" s="172"/>
      <c r="D54" s="172"/>
      <c r="E54" s="172"/>
      <c r="F54" s="172"/>
      <c r="G54" s="172"/>
      <c r="H54" s="172"/>
      <c r="I54" s="93">
        <f>SUM(I52:I53)</f>
        <v>735195350</v>
      </c>
    </row>
    <row r="55" spans="1:12" ht="16.5" customHeight="1" x14ac:dyDescent="0.25">
      <c r="A55" s="72"/>
      <c r="B55" s="166" t="s">
        <v>91</v>
      </c>
      <c r="C55" s="166"/>
      <c r="D55" s="166"/>
      <c r="E55" s="166"/>
      <c r="F55" s="166"/>
      <c r="G55" s="166"/>
      <c r="H55" s="166"/>
      <c r="I55" s="166"/>
    </row>
    <row r="56" spans="1:12" ht="16.5" customHeight="1" x14ac:dyDescent="0.25">
      <c r="A56" s="72"/>
      <c r="B56" s="173" t="s">
        <v>109</v>
      </c>
      <c r="C56" s="174"/>
      <c r="D56" s="174"/>
      <c r="E56" s="174"/>
      <c r="F56" s="175"/>
      <c r="G56" s="116" t="s">
        <v>101</v>
      </c>
      <c r="H56" s="101" t="s">
        <v>107</v>
      </c>
      <c r="I56" s="56" t="s">
        <v>108</v>
      </c>
    </row>
    <row r="57" spans="1:12" ht="18.75" customHeight="1" x14ac:dyDescent="0.25">
      <c r="B57" s="176" t="s">
        <v>92</v>
      </c>
      <c r="C57" s="177"/>
      <c r="D57" s="177"/>
      <c r="E57" s="177"/>
      <c r="F57" s="178"/>
      <c r="G57" s="117">
        <v>1983</v>
      </c>
      <c r="H57" s="109"/>
      <c r="I57" s="106">
        <f t="shared" ref="I57:I65" si="1">ROUND(G57*H57,0)</f>
        <v>0</v>
      </c>
    </row>
    <row r="58" spans="1:12" ht="18.75" customHeight="1" x14ac:dyDescent="0.25">
      <c r="B58" s="155" t="s">
        <v>93</v>
      </c>
      <c r="C58" s="156"/>
      <c r="D58" s="156"/>
      <c r="E58" s="156"/>
      <c r="F58" s="157"/>
      <c r="G58" s="117">
        <v>1983</v>
      </c>
      <c r="H58" s="109"/>
      <c r="I58" s="106">
        <f t="shared" si="1"/>
        <v>0</v>
      </c>
    </row>
    <row r="59" spans="1:12" ht="18.75" customHeight="1" x14ac:dyDescent="0.25">
      <c r="B59" s="155" t="s">
        <v>94</v>
      </c>
      <c r="C59" s="156"/>
      <c r="D59" s="156"/>
      <c r="E59" s="156"/>
      <c r="F59" s="157"/>
      <c r="G59" s="117">
        <v>449</v>
      </c>
      <c r="H59" s="109"/>
      <c r="I59" s="106">
        <f t="shared" si="1"/>
        <v>0</v>
      </c>
    </row>
    <row r="60" spans="1:12" ht="18.75" customHeight="1" x14ac:dyDescent="0.25">
      <c r="B60" s="155" t="s">
        <v>95</v>
      </c>
      <c r="C60" s="156"/>
      <c r="D60" s="156"/>
      <c r="E60" s="156"/>
      <c r="F60" s="157"/>
      <c r="G60" s="118">
        <v>312</v>
      </c>
      <c r="H60" s="109"/>
      <c r="I60" s="106">
        <f t="shared" si="1"/>
        <v>0</v>
      </c>
    </row>
    <row r="61" spans="1:12" ht="18.75" customHeight="1" x14ac:dyDescent="0.25">
      <c r="B61" s="155" t="s">
        <v>96</v>
      </c>
      <c r="C61" s="156"/>
      <c r="D61" s="156"/>
      <c r="E61" s="156"/>
      <c r="F61" s="157"/>
      <c r="G61" s="117">
        <v>15</v>
      </c>
      <c r="H61" s="109"/>
      <c r="I61" s="106">
        <f t="shared" si="1"/>
        <v>0</v>
      </c>
    </row>
    <row r="62" spans="1:12" ht="18.75" customHeight="1" x14ac:dyDescent="0.25">
      <c r="B62" s="155" t="s">
        <v>97</v>
      </c>
      <c r="C62" s="156"/>
      <c r="D62" s="156"/>
      <c r="E62" s="156"/>
      <c r="F62" s="157"/>
      <c r="G62" s="117">
        <v>312</v>
      </c>
      <c r="H62" s="109"/>
      <c r="I62" s="106">
        <f t="shared" si="1"/>
        <v>0</v>
      </c>
    </row>
    <row r="63" spans="1:12" ht="18.75" customHeight="1" x14ac:dyDescent="0.25">
      <c r="B63" s="155" t="s">
        <v>98</v>
      </c>
      <c r="C63" s="156"/>
      <c r="D63" s="156"/>
      <c r="E63" s="156"/>
      <c r="F63" s="157"/>
      <c r="G63" s="117">
        <v>312</v>
      </c>
      <c r="H63" s="109"/>
      <c r="I63" s="106">
        <f t="shared" si="1"/>
        <v>0</v>
      </c>
    </row>
    <row r="64" spans="1:12" ht="18.75" customHeight="1" x14ac:dyDescent="0.25">
      <c r="B64" s="155" t="s">
        <v>99</v>
      </c>
      <c r="C64" s="156"/>
      <c r="D64" s="156"/>
      <c r="E64" s="156"/>
      <c r="F64" s="157"/>
      <c r="G64" s="117">
        <v>1983</v>
      </c>
      <c r="H64" s="109"/>
      <c r="I64" s="106">
        <f t="shared" si="1"/>
        <v>0</v>
      </c>
    </row>
    <row r="65" spans="1:9" ht="18.75" customHeight="1" x14ac:dyDescent="0.25">
      <c r="B65" s="155" t="s">
        <v>100</v>
      </c>
      <c r="C65" s="156"/>
      <c r="D65" s="156"/>
      <c r="E65" s="156"/>
      <c r="F65" s="157"/>
      <c r="G65" s="117">
        <v>735195350</v>
      </c>
      <c r="H65" s="110"/>
      <c r="I65" s="106">
        <f t="shared" si="1"/>
        <v>0</v>
      </c>
    </row>
    <row r="66" spans="1:9" ht="15" customHeight="1" x14ac:dyDescent="0.25">
      <c r="A66" s="72">
        <v>4</v>
      </c>
      <c r="B66" s="158" t="s">
        <v>110</v>
      </c>
      <c r="C66" s="159"/>
      <c r="D66" s="159"/>
      <c r="E66" s="159"/>
      <c r="F66" s="159"/>
      <c r="G66" s="159"/>
      <c r="H66" s="160"/>
      <c r="I66" s="93">
        <f>+SUM(I57:I65)</f>
        <v>0</v>
      </c>
    </row>
    <row r="67" spans="1:9" ht="15" customHeight="1" x14ac:dyDescent="0.25">
      <c r="A67" s="72"/>
      <c r="B67" s="158" t="s">
        <v>111</v>
      </c>
      <c r="C67" s="159"/>
      <c r="D67" s="159"/>
      <c r="E67" s="159"/>
      <c r="F67" s="159"/>
      <c r="G67" s="159"/>
      <c r="H67" s="160"/>
      <c r="I67" s="108">
        <f>I54+I66</f>
        <v>735195350</v>
      </c>
    </row>
    <row r="68" spans="1:9" ht="15" customHeight="1" x14ac:dyDescent="0.25">
      <c r="A68" s="72">
        <v>6</v>
      </c>
      <c r="B68" s="169" t="s">
        <v>114</v>
      </c>
      <c r="C68" s="170"/>
      <c r="D68" s="170"/>
      <c r="E68" s="170"/>
      <c r="F68" s="170"/>
      <c r="G68" s="171"/>
      <c r="H68" s="122"/>
      <c r="I68" s="57">
        <f>ROUND(I67*H68,0)</f>
        <v>0</v>
      </c>
    </row>
    <row r="69" spans="1:9" ht="15" customHeight="1" x14ac:dyDescent="0.25">
      <c r="A69" s="72">
        <v>8</v>
      </c>
      <c r="B69" s="172" t="s">
        <v>12</v>
      </c>
      <c r="C69" s="172"/>
      <c r="D69" s="172"/>
      <c r="E69" s="172"/>
      <c r="F69" s="172"/>
      <c r="G69" s="172"/>
      <c r="H69" s="172"/>
      <c r="I69" s="121">
        <f>I67+I68</f>
        <v>735195350</v>
      </c>
    </row>
    <row r="70" spans="1:9" ht="15" customHeight="1" x14ac:dyDescent="0.25">
      <c r="A70" s="72">
        <v>9</v>
      </c>
      <c r="B70" s="158" t="s">
        <v>2</v>
      </c>
      <c r="C70" s="159"/>
      <c r="D70" s="159"/>
      <c r="E70" s="159"/>
      <c r="F70" s="159"/>
      <c r="G70" s="160"/>
      <c r="H70" s="98">
        <v>0.19</v>
      </c>
      <c r="I70" s="93">
        <f>ROUND(I69*H70,0)</f>
        <v>139687117</v>
      </c>
    </row>
    <row r="71" spans="1:9" ht="15" customHeight="1" x14ac:dyDescent="0.25">
      <c r="A71" s="72">
        <v>11</v>
      </c>
      <c r="B71" s="172" t="s">
        <v>13</v>
      </c>
      <c r="C71" s="172"/>
      <c r="D71" s="172"/>
      <c r="E71" s="172"/>
      <c r="F71" s="172"/>
      <c r="G71" s="172"/>
      <c r="H71" s="172"/>
      <c r="I71" s="93">
        <f>ROUND(I69+I70,0)</f>
        <v>874882467</v>
      </c>
    </row>
    <row r="72" spans="1:9" ht="75.95" customHeight="1" x14ac:dyDescent="0.25">
      <c r="B72" s="168"/>
      <c r="C72" s="168"/>
      <c r="D72" s="168"/>
      <c r="E72" s="168"/>
      <c r="F72" s="168"/>
      <c r="G72" s="168"/>
      <c r="H72" s="11"/>
      <c r="I72" s="12"/>
    </row>
    <row r="73" spans="1:9" ht="18.75" customHeight="1" x14ac:dyDescent="0.25">
      <c r="B73" s="167" t="s">
        <v>3</v>
      </c>
      <c r="C73" s="167"/>
      <c r="D73" s="167"/>
      <c r="E73" s="167"/>
      <c r="F73" s="167"/>
      <c r="G73" s="167"/>
      <c r="H73" s="11"/>
      <c r="I73" s="11"/>
    </row>
    <row r="74" spans="1:9" x14ac:dyDescent="0.25"/>
    <row r="75" spans="1:9" x14ac:dyDescent="0.25"/>
    <row r="76" spans="1:9" x14ac:dyDescent="0.25"/>
    <row r="77" spans="1:9" x14ac:dyDescent="0.25"/>
    <row r="78" spans="1:9" x14ac:dyDescent="0.25"/>
    <row r="79" spans="1:9" x14ac:dyDescent="0.25"/>
    <row r="80" spans="1:9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30" x14ac:dyDescent="0.25"/>
    <row r="131" x14ac:dyDescent="0.25"/>
    <row r="138" x14ac:dyDescent="0.25"/>
    <row r="140" x14ac:dyDescent="0.25"/>
    <row r="141" x14ac:dyDescent="0.25"/>
    <row r="142" x14ac:dyDescent="0.25"/>
    <row r="143" x14ac:dyDescent="0.25"/>
    <row r="144" x14ac:dyDescent="0.25"/>
    <row r="146" x14ac:dyDescent="0.25"/>
    <row r="147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62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</sheetData>
  <sheetProtection algorithmName="SHA-512" hashValue="hQmxwyeFJjdrVcVDAduJ43X4td2jMQSS1/BZztChcRfYOEo5iMZ+hrpolmhpi3918+CwLyuq2NW0QSxt9IWdvA==" saltValue="xJFqd6uZNFM6zks2C1zWQw==" spinCount="100000" sheet="1" objects="1" scenarios="1"/>
  <mergeCells count="76">
    <mergeCell ref="E2:I2"/>
    <mergeCell ref="B6:I6"/>
    <mergeCell ref="B7:I7"/>
    <mergeCell ref="B10:I10"/>
    <mergeCell ref="B4:D4"/>
    <mergeCell ref="E4:G4"/>
    <mergeCell ref="B2:D2"/>
    <mergeCell ref="B8:I8"/>
    <mergeCell ref="B9:I9"/>
    <mergeCell ref="B73:G73"/>
    <mergeCell ref="B72:G72"/>
    <mergeCell ref="B68:G68"/>
    <mergeCell ref="B54:H54"/>
    <mergeCell ref="B52:H52"/>
    <mergeCell ref="B53:H53"/>
    <mergeCell ref="B70:G70"/>
    <mergeCell ref="B71:H71"/>
    <mergeCell ref="B69:H69"/>
    <mergeCell ref="B55:I55"/>
    <mergeCell ref="B61:F61"/>
    <mergeCell ref="B62:F62"/>
    <mergeCell ref="B56:F56"/>
    <mergeCell ref="B57:F57"/>
    <mergeCell ref="B58:F58"/>
    <mergeCell ref="B59:F59"/>
    <mergeCell ref="B14:E14"/>
    <mergeCell ref="C25:E25"/>
    <mergeCell ref="C26:E26"/>
    <mergeCell ref="C27:E27"/>
    <mergeCell ref="C28:E28"/>
    <mergeCell ref="C15:E15"/>
    <mergeCell ref="C16:E16"/>
    <mergeCell ref="C17:E17"/>
    <mergeCell ref="C18:E18"/>
    <mergeCell ref="C19:E19"/>
    <mergeCell ref="C29:E29"/>
    <mergeCell ref="C20:E20"/>
    <mergeCell ref="C21:E21"/>
    <mergeCell ref="C22:E22"/>
    <mergeCell ref="C23:E23"/>
    <mergeCell ref="C24:E24"/>
    <mergeCell ref="C37:E37"/>
    <mergeCell ref="C38:E38"/>
    <mergeCell ref="C39:E39"/>
    <mergeCell ref="C40:E40"/>
    <mergeCell ref="C41:E41"/>
    <mergeCell ref="C48:E48"/>
    <mergeCell ref="C49:E49"/>
    <mergeCell ref="C50:E50"/>
    <mergeCell ref="C51:E51"/>
    <mergeCell ref="C42:E42"/>
    <mergeCell ref="C43:E43"/>
    <mergeCell ref="C44:E44"/>
    <mergeCell ref="C45:E45"/>
    <mergeCell ref="C46:E46"/>
    <mergeCell ref="B60:F60"/>
    <mergeCell ref="B11:I11"/>
    <mergeCell ref="F12:H12"/>
    <mergeCell ref="F13:H13"/>
    <mergeCell ref="B12:D12"/>
    <mergeCell ref="B13:D13"/>
    <mergeCell ref="B49:B51"/>
    <mergeCell ref="B15:B48"/>
    <mergeCell ref="C30:E30"/>
    <mergeCell ref="C31:E31"/>
    <mergeCell ref="C32:E32"/>
    <mergeCell ref="C33:E33"/>
    <mergeCell ref="C34:E34"/>
    <mergeCell ref="C35:E35"/>
    <mergeCell ref="C36:E36"/>
    <mergeCell ref="C47:E47"/>
    <mergeCell ref="B63:F63"/>
    <mergeCell ref="B64:F64"/>
    <mergeCell ref="B65:F65"/>
    <mergeCell ref="B66:H66"/>
    <mergeCell ref="B67:H67"/>
  </mergeCells>
  <dataValidations disablePrompts="1" count="1">
    <dataValidation type="whole" allowBlank="1" showInputMessage="1" showErrorMessage="1" promptTitle="Costo Unitario por Delegado" prompt="Diligencie el costo promedio de recepción de kits de aplicación _x000a_(Ver numeral 5.5 del Anexo Técnico)" sqref="G58">
      <formula1>0</formula1>
      <formula2>1E+24</formula2>
    </dataValidation>
  </dataValidations>
  <printOptions horizontalCentered="1"/>
  <pageMargins left="0.31496062992125984" right="0.31496062992125984" top="0.35433070866141736" bottom="0.35433070866141736" header="0.11811023622047245" footer="0.11811023622047245"/>
  <pageSetup scale="57" orientation="portrait" r:id="rId1"/>
  <ignoredErrors>
    <ignoredError sqref="E4 F4 G4 H4" unlockedFormula="1"/>
    <ignoredError sqref="I69:I7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XFC219"/>
  <sheetViews>
    <sheetView showGridLines="0" zoomScale="115" zoomScaleNormal="115" zoomScaleSheetLayoutView="90" workbookViewId="0">
      <selection activeCell="I60" sqref="I60"/>
    </sheetView>
  </sheetViews>
  <sheetFormatPr baseColWidth="10" defaultColWidth="0" defaultRowHeight="12.75" customHeight="1" zeroHeight="1" x14ac:dyDescent="0.25"/>
  <cols>
    <col min="1" max="1" width="1.42578125" style="80" customWidth="1"/>
    <col min="2" max="4" width="23" style="82" customWidth="1"/>
    <col min="5" max="9" width="19.85546875" style="82" customWidth="1"/>
    <col min="10" max="10" width="3.140625" style="82" customWidth="1"/>
    <col min="11" max="12" width="0" style="82" hidden="1" customWidth="1"/>
    <col min="13" max="16377" width="11.42578125" style="82" hidden="1"/>
    <col min="16378" max="16383" width="11.42578125" style="83" hidden="1"/>
    <col min="16384" max="16384" width="0" style="83" hidden="1"/>
  </cols>
  <sheetData>
    <row r="1" spans="1:12" ht="7.5" customHeight="1" x14ac:dyDescent="0.25">
      <c r="B1" s="81"/>
      <c r="C1" s="81"/>
      <c r="D1" s="81"/>
      <c r="E1" s="81"/>
      <c r="F1" s="81"/>
      <c r="G1" s="81"/>
      <c r="H1" s="81"/>
      <c r="I1" s="4"/>
    </row>
    <row r="2" spans="1:12" s="85" customFormat="1" ht="53.25" customHeight="1" x14ac:dyDescent="0.25">
      <c r="A2" s="84"/>
      <c r="B2" s="198"/>
      <c r="C2" s="199"/>
      <c r="D2" s="200"/>
      <c r="E2" s="179" t="s">
        <v>117</v>
      </c>
      <c r="F2" s="179"/>
      <c r="G2" s="179"/>
      <c r="H2" s="179"/>
      <c r="I2" s="179"/>
    </row>
    <row r="3" spans="1:12" ht="7.5" customHeight="1" x14ac:dyDescent="0.25">
      <c r="B3" s="81"/>
      <c r="C3" s="81"/>
      <c r="D3" s="81"/>
      <c r="E3" s="81"/>
      <c r="F3" s="81"/>
      <c r="G3" s="81"/>
      <c r="H3" s="81"/>
      <c r="I3" s="4"/>
    </row>
    <row r="4" spans="1:12" ht="20.100000000000001" customHeight="1" x14ac:dyDescent="0.25">
      <c r="B4" s="201" t="s">
        <v>0</v>
      </c>
      <c r="C4" s="201"/>
      <c r="D4" s="201"/>
      <c r="E4" s="186" t="str">
        <f>+IF('RESUMEN PE'!C6="","",'RESUMEN PE'!C6)</f>
        <v/>
      </c>
      <c r="F4" s="186"/>
      <c r="G4" s="186"/>
      <c r="H4" s="13" t="s">
        <v>4</v>
      </c>
      <c r="I4" s="97" t="str">
        <f>+IF('RESUMEN PE'!C7="","",'RESUMEN PE'!C7)</f>
        <v/>
      </c>
    </row>
    <row r="5" spans="1:12" ht="7.5" customHeight="1" x14ac:dyDescent="0.25">
      <c r="B5" s="86"/>
      <c r="C5" s="86"/>
      <c r="D5" s="86"/>
      <c r="E5" s="87"/>
      <c r="F5" s="87"/>
      <c r="G5" s="87"/>
      <c r="H5" s="87"/>
      <c r="I5" s="87"/>
    </row>
    <row r="6" spans="1:12" ht="18.75" customHeight="1" x14ac:dyDescent="0.25">
      <c r="B6" s="180" t="s">
        <v>43</v>
      </c>
      <c r="C6" s="180"/>
      <c r="D6" s="180"/>
      <c r="E6" s="180"/>
      <c r="F6" s="180"/>
      <c r="G6" s="180"/>
      <c r="H6" s="180"/>
      <c r="I6" s="180"/>
    </row>
    <row r="7" spans="1:12" ht="72.75" customHeight="1" x14ac:dyDescent="0.25">
      <c r="B7" s="181" t="s">
        <v>44</v>
      </c>
      <c r="C7" s="181"/>
      <c r="D7" s="181"/>
      <c r="E7" s="181"/>
      <c r="F7" s="181"/>
      <c r="G7" s="181"/>
      <c r="H7" s="181"/>
      <c r="I7" s="181"/>
    </row>
    <row r="8" spans="1:12" ht="17.25" customHeight="1" x14ac:dyDescent="0.25">
      <c r="B8" s="190" t="s">
        <v>9</v>
      </c>
      <c r="C8" s="190"/>
      <c r="D8" s="190"/>
      <c r="E8" s="190"/>
      <c r="F8" s="190"/>
      <c r="G8" s="190"/>
      <c r="H8" s="190"/>
      <c r="I8" s="190"/>
    </row>
    <row r="9" spans="1:12" ht="23.25" customHeight="1" x14ac:dyDescent="0.25">
      <c r="B9" s="191" t="s">
        <v>14</v>
      </c>
      <c r="C9" s="192"/>
      <c r="D9" s="192"/>
      <c r="E9" s="192"/>
      <c r="F9" s="192"/>
      <c r="G9" s="192"/>
      <c r="H9" s="192"/>
      <c r="I9" s="193"/>
    </row>
    <row r="10" spans="1:12" ht="15.75" customHeight="1" x14ac:dyDescent="0.25">
      <c r="B10" s="196" t="s">
        <v>113</v>
      </c>
      <c r="C10" s="183"/>
      <c r="D10" s="183"/>
      <c r="E10" s="183"/>
      <c r="F10" s="183"/>
      <c r="G10" s="183"/>
      <c r="H10" s="183"/>
      <c r="I10" s="184"/>
    </row>
    <row r="11" spans="1:12" ht="15.75" customHeight="1" x14ac:dyDescent="0.25">
      <c r="B11" s="161" t="s">
        <v>102</v>
      </c>
      <c r="C11" s="161"/>
      <c r="D11" s="161"/>
      <c r="E11" s="161"/>
      <c r="F11" s="161"/>
      <c r="G11" s="161"/>
      <c r="H11" s="161"/>
      <c r="I11" s="161"/>
    </row>
    <row r="12" spans="1:12" ht="15.75" customHeight="1" x14ac:dyDescent="0.25">
      <c r="B12" s="162" t="s">
        <v>103</v>
      </c>
      <c r="C12" s="162"/>
      <c r="D12" s="162"/>
      <c r="E12" s="114">
        <v>312</v>
      </c>
      <c r="F12" s="162" t="s">
        <v>104</v>
      </c>
      <c r="G12" s="162"/>
      <c r="H12" s="162"/>
      <c r="I12" s="105">
        <v>1983</v>
      </c>
    </row>
    <row r="13" spans="1:12" ht="15.75" customHeight="1" x14ac:dyDescent="0.25">
      <c r="B13" s="162" t="s">
        <v>105</v>
      </c>
      <c r="C13" s="162"/>
      <c r="D13" s="162"/>
      <c r="E13" s="114">
        <v>587</v>
      </c>
      <c r="F13" s="163" t="s">
        <v>106</v>
      </c>
      <c r="G13" s="163"/>
      <c r="H13" s="163"/>
      <c r="I13" s="105">
        <v>449</v>
      </c>
    </row>
    <row r="14" spans="1:12" ht="48.75" customHeight="1" x14ac:dyDescent="0.25">
      <c r="B14" s="166" t="s">
        <v>15</v>
      </c>
      <c r="C14" s="166"/>
      <c r="D14" s="166"/>
      <c r="E14" s="166"/>
      <c r="F14" s="100" t="s">
        <v>6</v>
      </c>
      <c r="G14" s="100" t="s">
        <v>5</v>
      </c>
      <c r="H14" s="101" t="s">
        <v>16</v>
      </c>
      <c r="I14" s="88" t="s">
        <v>11</v>
      </c>
    </row>
    <row r="15" spans="1:12" ht="17.25" customHeight="1" x14ac:dyDescent="0.25">
      <c r="B15" s="164" t="s">
        <v>54</v>
      </c>
      <c r="C15" s="165" t="s">
        <v>55</v>
      </c>
      <c r="D15" s="165"/>
      <c r="E15" s="165"/>
      <c r="F15" s="115">
        <v>9</v>
      </c>
      <c r="G15" s="104">
        <v>4</v>
      </c>
      <c r="H15" s="102">
        <v>68900</v>
      </c>
      <c r="I15" s="103">
        <f t="shared" ref="I15:I51" si="0">G15*F15*H15</f>
        <v>2480400</v>
      </c>
    </row>
    <row r="16" spans="1:12" ht="15" customHeight="1" x14ac:dyDescent="0.25">
      <c r="B16" s="164"/>
      <c r="C16" s="165" t="s">
        <v>56</v>
      </c>
      <c r="D16" s="165"/>
      <c r="E16" s="165"/>
      <c r="F16" s="115">
        <v>18</v>
      </c>
      <c r="G16" s="104">
        <v>5</v>
      </c>
      <c r="H16" s="102">
        <v>68900</v>
      </c>
      <c r="I16" s="103">
        <f t="shared" si="0"/>
        <v>6201000</v>
      </c>
      <c r="K16" s="89"/>
      <c r="L16" s="90"/>
    </row>
    <row r="17" spans="2:12" ht="15" customHeight="1" x14ac:dyDescent="0.25">
      <c r="B17" s="164"/>
      <c r="C17" s="165" t="s">
        <v>57</v>
      </c>
      <c r="D17" s="165"/>
      <c r="E17" s="165"/>
      <c r="F17" s="115">
        <v>42</v>
      </c>
      <c r="G17" s="104">
        <v>6</v>
      </c>
      <c r="H17" s="102">
        <v>68900</v>
      </c>
      <c r="I17" s="103">
        <f t="shared" si="0"/>
        <v>17362800</v>
      </c>
      <c r="K17" s="89"/>
      <c r="L17" s="90"/>
    </row>
    <row r="18" spans="2:12" ht="15" customHeight="1" x14ac:dyDescent="0.25">
      <c r="B18" s="164"/>
      <c r="C18" s="165" t="s">
        <v>58</v>
      </c>
      <c r="D18" s="165"/>
      <c r="E18" s="165"/>
      <c r="F18" s="115">
        <v>243</v>
      </c>
      <c r="G18" s="104">
        <v>7</v>
      </c>
      <c r="H18" s="102">
        <v>68900</v>
      </c>
      <c r="I18" s="103">
        <f t="shared" si="0"/>
        <v>117198900</v>
      </c>
      <c r="K18" s="89"/>
      <c r="L18" s="90"/>
    </row>
    <row r="19" spans="2:12" ht="15" customHeight="1" x14ac:dyDescent="0.25">
      <c r="B19" s="164"/>
      <c r="C19" s="165" t="s">
        <v>59</v>
      </c>
      <c r="D19" s="165"/>
      <c r="E19" s="165"/>
      <c r="F19" s="115">
        <v>0</v>
      </c>
      <c r="G19" s="104">
        <v>4</v>
      </c>
      <c r="H19" s="102">
        <v>75300</v>
      </c>
      <c r="I19" s="103">
        <f t="shared" si="0"/>
        <v>0</v>
      </c>
      <c r="K19" s="89"/>
      <c r="L19" s="90"/>
    </row>
    <row r="20" spans="2:12" ht="15" customHeight="1" x14ac:dyDescent="0.25">
      <c r="B20" s="164"/>
      <c r="C20" s="165" t="s">
        <v>60</v>
      </c>
      <c r="D20" s="165"/>
      <c r="E20" s="165"/>
      <c r="F20" s="115">
        <v>0</v>
      </c>
      <c r="G20" s="104">
        <v>5</v>
      </c>
      <c r="H20" s="102">
        <v>75300</v>
      </c>
      <c r="I20" s="103">
        <f t="shared" si="0"/>
        <v>0</v>
      </c>
      <c r="K20" s="89"/>
      <c r="L20" s="90"/>
    </row>
    <row r="21" spans="2:12" ht="15" customHeight="1" x14ac:dyDescent="0.25">
      <c r="B21" s="164"/>
      <c r="C21" s="165" t="s">
        <v>61</v>
      </c>
      <c r="D21" s="165"/>
      <c r="E21" s="165"/>
      <c r="F21" s="115">
        <v>0</v>
      </c>
      <c r="G21" s="104">
        <v>6</v>
      </c>
      <c r="H21" s="102">
        <v>75300</v>
      </c>
      <c r="I21" s="103">
        <f t="shared" si="0"/>
        <v>0</v>
      </c>
      <c r="K21" s="89"/>
      <c r="L21" s="90"/>
    </row>
    <row r="22" spans="2:12" ht="15" customHeight="1" x14ac:dyDescent="0.25">
      <c r="B22" s="164"/>
      <c r="C22" s="165" t="s">
        <v>62</v>
      </c>
      <c r="D22" s="165"/>
      <c r="E22" s="165"/>
      <c r="F22" s="115">
        <v>0</v>
      </c>
      <c r="G22" s="104">
        <v>7</v>
      </c>
      <c r="H22" s="102">
        <v>75300</v>
      </c>
      <c r="I22" s="103">
        <f t="shared" si="0"/>
        <v>0</v>
      </c>
      <c r="K22" s="89"/>
      <c r="L22" s="90"/>
    </row>
    <row r="23" spans="2:12" ht="15" customHeight="1" x14ac:dyDescent="0.25">
      <c r="B23" s="164"/>
      <c r="C23" s="165" t="s">
        <v>63</v>
      </c>
      <c r="D23" s="165"/>
      <c r="E23" s="165"/>
      <c r="F23" s="115">
        <v>9</v>
      </c>
      <c r="G23" s="104">
        <v>3</v>
      </c>
      <c r="H23" s="102">
        <v>68900</v>
      </c>
      <c r="I23" s="103">
        <f t="shared" si="0"/>
        <v>1860300</v>
      </c>
      <c r="K23" s="89"/>
      <c r="L23" s="90"/>
    </row>
    <row r="24" spans="2:12" ht="15" customHeight="1" x14ac:dyDescent="0.25">
      <c r="B24" s="164"/>
      <c r="C24" s="165" t="s">
        <v>64</v>
      </c>
      <c r="D24" s="165"/>
      <c r="E24" s="165"/>
      <c r="F24" s="115">
        <v>18</v>
      </c>
      <c r="G24" s="104">
        <v>4</v>
      </c>
      <c r="H24" s="102">
        <v>68900</v>
      </c>
      <c r="I24" s="103">
        <f t="shared" si="0"/>
        <v>4960800</v>
      </c>
      <c r="K24" s="89"/>
      <c r="L24" s="90"/>
    </row>
    <row r="25" spans="2:12" ht="15" customHeight="1" x14ac:dyDescent="0.25">
      <c r="B25" s="164"/>
      <c r="C25" s="165" t="s">
        <v>65</v>
      </c>
      <c r="D25" s="165"/>
      <c r="E25" s="165"/>
      <c r="F25" s="115">
        <v>42</v>
      </c>
      <c r="G25" s="104">
        <v>5</v>
      </c>
      <c r="H25" s="102">
        <v>68900</v>
      </c>
      <c r="I25" s="103">
        <f t="shared" si="0"/>
        <v>14469000</v>
      </c>
      <c r="K25" s="89"/>
      <c r="L25" s="90"/>
    </row>
    <row r="26" spans="2:12" ht="15" customHeight="1" x14ac:dyDescent="0.25">
      <c r="B26" s="164"/>
      <c r="C26" s="165" t="s">
        <v>66</v>
      </c>
      <c r="D26" s="165"/>
      <c r="E26" s="165"/>
      <c r="F26" s="115">
        <v>243</v>
      </c>
      <c r="G26" s="104">
        <v>6</v>
      </c>
      <c r="H26" s="102">
        <v>68900</v>
      </c>
      <c r="I26" s="103">
        <f t="shared" si="0"/>
        <v>100456200</v>
      </c>
      <c r="K26" s="89"/>
      <c r="L26" s="90"/>
    </row>
    <row r="27" spans="2:12" ht="15" customHeight="1" x14ac:dyDescent="0.25">
      <c r="B27" s="164"/>
      <c r="C27" s="165" t="s">
        <v>67</v>
      </c>
      <c r="D27" s="165"/>
      <c r="E27" s="165"/>
      <c r="F27" s="115">
        <v>9</v>
      </c>
      <c r="G27" s="104">
        <v>4</v>
      </c>
      <c r="H27" s="102">
        <v>62550</v>
      </c>
      <c r="I27" s="103">
        <f t="shared" si="0"/>
        <v>2251800</v>
      </c>
      <c r="K27" s="89"/>
      <c r="L27" s="90"/>
    </row>
    <row r="28" spans="2:12" ht="15" customHeight="1" x14ac:dyDescent="0.25">
      <c r="B28" s="164"/>
      <c r="C28" s="165" t="s">
        <v>68</v>
      </c>
      <c r="D28" s="165"/>
      <c r="E28" s="165"/>
      <c r="F28" s="115">
        <v>18</v>
      </c>
      <c r="G28" s="104">
        <v>5</v>
      </c>
      <c r="H28" s="102">
        <v>62550</v>
      </c>
      <c r="I28" s="103">
        <f t="shared" si="0"/>
        <v>5629500</v>
      </c>
      <c r="K28" s="89"/>
      <c r="L28" s="90"/>
    </row>
    <row r="29" spans="2:12" ht="15" customHeight="1" x14ac:dyDescent="0.25">
      <c r="B29" s="164"/>
      <c r="C29" s="165" t="s">
        <v>69</v>
      </c>
      <c r="D29" s="165"/>
      <c r="E29" s="165"/>
      <c r="F29" s="115">
        <v>42</v>
      </c>
      <c r="G29" s="104">
        <v>6</v>
      </c>
      <c r="H29" s="102">
        <v>62550</v>
      </c>
      <c r="I29" s="103">
        <f t="shared" si="0"/>
        <v>15762600</v>
      </c>
      <c r="K29" s="89"/>
      <c r="L29" s="90"/>
    </row>
    <row r="30" spans="2:12" ht="15" customHeight="1" x14ac:dyDescent="0.25">
      <c r="B30" s="164"/>
      <c r="C30" s="165" t="s">
        <v>70</v>
      </c>
      <c r="D30" s="165"/>
      <c r="E30" s="165"/>
      <c r="F30" s="115">
        <f>243+20</f>
        <v>263</v>
      </c>
      <c r="G30" s="104">
        <v>7</v>
      </c>
      <c r="H30" s="102">
        <v>62550</v>
      </c>
      <c r="I30" s="103">
        <f t="shared" si="0"/>
        <v>115154550</v>
      </c>
      <c r="K30" s="89"/>
      <c r="L30" s="90"/>
    </row>
    <row r="31" spans="2:12" ht="15" customHeight="1" x14ac:dyDescent="0.25">
      <c r="B31" s="164"/>
      <c r="C31" s="165" t="s">
        <v>71</v>
      </c>
      <c r="D31" s="165"/>
      <c r="E31" s="165"/>
      <c r="F31" s="115">
        <v>0</v>
      </c>
      <c r="G31" s="104">
        <v>2</v>
      </c>
      <c r="H31" s="102">
        <v>48500</v>
      </c>
      <c r="I31" s="103">
        <f t="shared" si="0"/>
        <v>0</v>
      </c>
      <c r="K31" s="89"/>
      <c r="L31" s="90"/>
    </row>
    <row r="32" spans="2:12" ht="15" customHeight="1" x14ac:dyDescent="0.25">
      <c r="B32" s="164"/>
      <c r="C32" s="165" t="s">
        <v>72</v>
      </c>
      <c r="D32" s="165"/>
      <c r="E32" s="165"/>
      <c r="F32" s="115">
        <v>27</v>
      </c>
      <c r="G32" s="104">
        <v>3</v>
      </c>
      <c r="H32" s="102">
        <v>48500</v>
      </c>
      <c r="I32" s="103">
        <f t="shared" si="0"/>
        <v>3928500</v>
      </c>
      <c r="K32" s="89"/>
      <c r="L32" s="90"/>
    </row>
    <row r="33" spans="2:12" ht="15" customHeight="1" x14ac:dyDescent="0.25">
      <c r="B33" s="164"/>
      <c r="C33" s="165" t="s">
        <v>73</v>
      </c>
      <c r="D33" s="165"/>
      <c r="E33" s="165"/>
      <c r="F33" s="115">
        <v>76</v>
      </c>
      <c r="G33" s="104">
        <v>4</v>
      </c>
      <c r="H33" s="102">
        <v>48500</v>
      </c>
      <c r="I33" s="103">
        <f t="shared" si="0"/>
        <v>14744000</v>
      </c>
      <c r="K33" s="89"/>
      <c r="L33" s="90"/>
    </row>
    <row r="34" spans="2:12" ht="15" customHeight="1" x14ac:dyDescent="0.25">
      <c r="B34" s="164"/>
      <c r="C34" s="165" t="s">
        <v>74</v>
      </c>
      <c r="D34" s="165"/>
      <c r="E34" s="165"/>
      <c r="F34" s="115">
        <v>475</v>
      </c>
      <c r="G34" s="104">
        <v>5</v>
      </c>
      <c r="H34" s="102">
        <v>48500</v>
      </c>
      <c r="I34" s="103">
        <f t="shared" si="0"/>
        <v>115187500</v>
      </c>
      <c r="K34" s="89"/>
      <c r="L34" s="90"/>
    </row>
    <row r="35" spans="2:12" ht="15" customHeight="1" x14ac:dyDescent="0.25">
      <c r="B35" s="164"/>
      <c r="C35" s="165" t="s">
        <v>75</v>
      </c>
      <c r="D35" s="165"/>
      <c r="E35" s="165"/>
      <c r="F35" s="115">
        <v>9</v>
      </c>
      <c r="G35" s="104">
        <v>2</v>
      </c>
      <c r="H35" s="102">
        <v>25550</v>
      </c>
      <c r="I35" s="103">
        <f t="shared" si="0"/>
        <v>459900</v>
      </c>
      <c r="K35" s="89"/>
      <c r="L35" s="90"/>
    </row>
    <row r="36" spans="2:12" ht="15" customHeight="1" x14ac:dyDescent="0.25">
      <c r="B36" s="164"/>
      <c r="C36" s="165" t="s">
        <v>76</v>
      </c>
      <c r="D36" s="165"/>
      <c r="E36" s="165"/>
      <c r="F36" s="115">
        <v>18</v>
      </c>
      <c r="G36" s="104">
        <v>3</v>
      </c>
      <c r="H36" s="102">
        <v>25550</v>
      </c>
      <c r="I36" s="103">
        <f t="shared" si="0"/>
        <v>1379700</v>
      </c>
      <c r="K36" s="89"/>
      <c r="L36" s="90"/>
    </row>
    <row r="37" spans="2:12" ht="15" customHeight="1" x14ac:dyDescent="0.25">
      <c r="B37" s="164"/>
      <c r="C37" s="165" t="s">
        <v>77</v>
      </c>
      <c r="D37" s="165"/>
      <c r="E37" s="165"/>
      <c r="F37" s="115">
        <v>42</v>
      </c>
      <c r="G37" s="104">
        <v>4</v>
      </c>
      <c r="H37" s="102">
        <v>25550</v>
      </c>
      <c r="I37" s="103">
        <f t="shared" si="0"/>
        <v>4292400</v>
      </c>
      <c r="K37" s="89"/>
      <c r="L37" s="90"/>
    </row>
    <row r="38" spans="2:12" ht="15" customHeight="1" x14ac:dyDescent="0.25">
      <c r="B38" s="164"/>
      <c r="C38" s="165" t="s">
        <v>78</v>
      </c>
      <c r="D38" s="165"/>
      <c r="E38" s="165"/>
      <c r="F38" s="115">
        <v>243</v>
      </c>
      <c r="G38" s="104">
        <v>5</v>
      </c>
      <c r="H38" s="102">
        <v>25550</v>
      </c>
      <c r="I38" s="103">
        <f t="shared" si="0"/>
        <v>31043250</v>
      </c>
      <c r="K38" s="89"/>
      <c r="L38" s="90"/>
    </row>
    <row r="39" spans="2:12" ht="15" customHeight="1" x14ac:dyDescent="0.25">
      <c r="B39" s="164"/>
      <c r="C39" s="165" t="s">
        <v>79</v>
      </c>
      <c r="D39" s="165"/>
      <c r="E39" s="165"/>
      <c r="F39" s="115">
        <v>22</v>
      </c>
      <c r="G39" s="104">
        <v>1</v>
      </c>
      <c r="H39" s="102">
        <v>85500</v>
      </c>
      <c r="I39" s="103">
        <f t="shared" si="0"/>
        <v>1881000</v>
      </c>
      <c r="K39" s="89"/>
      <c r="L39" s="90"/>
    </row>
    <row r="40" spans="2:12" ht="15" customHeight="1" x14ac:dyDescent="0.25">
      <c r="B40" s="164"/>
      <c r="C40" s="165" t="s">
        <v>80</v>
      </c>
      <c r="D40" s="165"/>
      <c r="E40" s="165"/>
      <c r="F40" s="115">
        <v>0</v>
      </c>
      <c r="G40" s="104">
        <v>2</v>
      </c>
      <c r="H40" s="102">
        <v>85500</v>
      </c>
      <c r="I40" s="103">
        <f t="shared" si="0"/>
        <v>0</v>
      </c>
      <c r="K40" s="89"/>
      <c r="L40" s="90"/>
    </row>
    <row r="41" spans="2:12" ht="15" customHeight="1" x14ac:dyDescent="0.25">
      <c r="B41" s="164"/>
      <c r="C41" s="165" t="s">
        <v>81</v>
      </c>
      <c r="D41" s="165"/>
      <c r="E41" s="165"/>
      <c r="F41" s="115">
        <v>60</v>
      </c>
      <c r="G41" s="104">
        <v>1</v>
      </c>
      <c r="H41" s="102">
        <v>86750</v>
      </c>
      <c r="I41" s="103">
        <f t="shared" si="0"/>
        <v>5205000</v>
      </c>
      <c r="K41" s="89"/>
      <c r="L41" s="90"/>
    </row>
    <row r="42" spans="2:12" ht="15" customHeight="1" x14ac:dyDescent="0.25">
      <c r="B42" s="164"/>
      <c r="C42" s="165" t="s">
        <v>82</v>
      </c>
      <c r="D42" s="165"/>
      <c r="E42" s="165"/>
      <c r="F42" s="115">
        <v>0</v>
      </c>
      <c r="G42" s="104">
        <v>2</v>
      </c>
      <c r="H42" s="102">
        <v>86750</v>
      </c>
      <c r="I42" s="103">
        <f t="shared" si="0"/>
        <v>0</v>
      </c>
      <c r="K42" s="89"/>
      <c r="L42" s="90"/>
    </row>
    <row r="43" spans="2:12" ht="15" customHeight="1" x14ac:dyDescent="0.25">
      <c r="B43" s="164"/>
      <c r="C43" s="165" t="s">
        <v>83</v>
      </c>
      <c r="D43" s="165"/>
      <c r="E43" s="165"/>
      <c r="F43" s="115">
        <v>40</v>
      </c>
      <c r="G43" s="104">
        <v>1</v>
      </c>
      <c r="H43" s="102">
        <v>168450</v>
      </c>
      <c r="I43" s="103">
        <f t="shared" si="0"/>
        <v>6738000</v>
      </c>
      <c r="K43" s="89"/>
      <c r="L43" s="90"/>
    </row>
    <row r="44" spans="2:12" ht="15" customHeight="1" x14ac:dyDescent="0.25">
      <c r="B44" s="164"/>
      <c r="C44" s="165" t="s">
        <v>84</v>
      </c>
      <c r="D44" s="165"/>
      <c r="E44" s="165"/>
      <c r="F44" s="115">
        <v>0</v>
      </c>
      <c r="G44" s="104">
        <v>2</v>
      </c>
      <c r="H44" s="102">
        <v>168450</v>
      </c>
      <c r="I44" s="103">
        <f t="shared" si="0"/>
        <v>0</v>
      </c>
      <c r="K44" s="89"/>
      <c r="L44" s="90"/>
    </row>
    <row r="45" spans="2:12" ht="15" customHeight="1" x14ac:dyDescent="0.25">
      <c r="B45" s="164"/>
      <c r="C45" s="165" t="s">
        <v>85</v>
      </c>
      <c r="D45" s="165"/>
      <c r="E45" s="165"/>
      <c r="F45" s="115">
        <v>0</v>
      </c>
      <c r="G45" s="104">
        <v>1</v>
      </c>
      <c r="H45" s="102">
        <v>168450</v>
      </c>
      <c r="I45" s="103">
        <f t="shared" si="0"/>
        <v>0</v>
      </c>
      <c r="K45" s="89"/>
      <c r="L45" s="90"/>
    </row>
    <row r="46" spans="2:12" ht="15" customHeight="1" x14ac:dyDescent="0.25">
      <c r="B46" s="164"/>
      <c r="C46" s="165" t="s">
        <v>86</v>
      </c>
      <c r="D46" s="165"/>
      <c r="E46" s="165"/>
      <c r="F46" s="115">
        <v>0</v>
      </c>
      <c r="G46" s="104">
        <v>2</v>
      </c>
      <c r="H46" s="102">
        <v>168450</v>
      </c>
      <c r="I46" s="103">
        <f t="shared" si="0"/>
        <v>0</v>
      </c>
      <c r="K46" s="89"/>
      <c r="L46" s="90"/>
    </row>
    <row r="47" spans="2:12" ht="15" customHeight="1" x14ac:dyDescent="0.25">
      <c r="B47" s="164"/>
      <c r="C47" s="165" t="s">
        <v>87</v>
      </c>
      <c r="D47" s="165"/>
      <c r="E47" s="165"/>
      <c r="F47" s="115">
        <v>0</v>
      </c>
      <c r="G47" s="104">
        <v>1</v>
      </c>
      <c r="H47" s="102">
        <v>48500</v>
      </c>
      <c r="I47" s="103">
        <f t="shared" si="0"/>
        <v>0</v>
      </c>
      <c r="K47" s="89"/>
      <c r="L47" s="90"/>
    </row>
    <row r="48" spans="2:12" ht="15" customHeight="1" x14ac:dyDescent="0.25">
      <c r="B48" s="164"/>
      <c r="C48" s="165" t="s">
        <v>88</v>
      </c>
      <c r="D48" s="165"/>
      <c r="E48" s="165"/>
      <c r="F48" s="115">
        <v>0</v>
      </c>
      <c r="G48" s="104">
        <v>2</v>
      </c>
      <c r="H48" s="102">
        <v>48500</v>
      </c>
      <c r="I48" s="103">
        <f t="shared" si="0"/>
        <v>0</v>
      </c>
      <c r="K48" s="89"/>
      <c r="L48" s="90"/>
    </row>
    <row r="49" spans="1:12" ht="15" customHeight="1" x14ac:dyDescent="0.25">
      <c r="B49" s="164" t="s">
        <v>89</v>
      </c>
      <c r="C49" s="165" t="s">
        <v>55</v>
      </c>
      <c r="D49" s="165"/>
      <c r="E49" s="165"/>
      <c r="F49" s="115">
        <v>15</v>
      </c>
      <c r="G49" s="104">
        <v>1</v>
      </c>
      <c r="H49" s="102">
        <v>68900</v>
      </c>
      <c r="I49" s="103">
        <f t="shared" si="0"/>
        <v>1033500</v>
      </c>
      <c r="K49" s="89"/>
      <c r="L49" s="90"/>
    </row>
    <row r="50" spans="1:12" ht="15" customHeight="1" x14ac:dyDescent="0.25">
      <c r="B50" s="164"/>
      <c r="C50" s="165" t="s">
        <v>90</v>
      </c>
      <c r="D50" s="165"/>
      <c r="E50" s="165"/>
      <c r="F50" s="115">
        <v>0</v>
      </c>
      <c r="G50" s="104">
        <v>1</v>
      </c>
      <c r="H50" s="102">
        <v>58700</v>
      </c>
      <c r="I50" s="103">
        <f t="shared" si="0"/>
        <v>0</v>
      </c>
      <c r="K50" s="89"/>
      <c r="L50" s="90"/>
    </row>
    <row r="51" spans="1:12" ht="15" customHeight="1" x14ac:dyDescent="0.25">
      <c r="B51" s="164"/>
      <c r="C51" s="165" t="s">
        <v>71</v>
      </c>
      <c r="D51" s="165"/>
      <c r="E51" s="165"/>
      <c r="F51" s="115">
        <v>0</v>
      </c>
      <c r="G51" s="104">
        <v>1</v>
      </c>
      <c r="H51" s="102">
        <v>48500</v>
      </c>
      <c r="I51" s="103">
        <f t="shared" si="0"/>
        <v>0</v>
      </c>
      <c r="K51" s="89"/>
      <c r="L51" s="90"/>
    </row>
    <row r="52" spans="1:12" ht="15" customHeight="1" x14ac:dyDescent="0.25">
      <c r="A52" s="80">
        <v>1</v>
      </c>
      <c r="B52" s="172" t="s">
        <v>7</v>
      </c>
      <c r="C52" s="172"/>
      <c r="D52" s="172"/>
      <c r="E52" s="172"/>
      <c r="F52" s="172"/>
      <c r="G52" s="172"/>
      <c r="H52" s="172"/>
      <c r="I52" s="91">
        <f>SUM(I15:I51)</f>
        <v>589680600</v>
      </c>
      <c r="K52" s="89"/>
      <c r="L52" s="90"/>
    </row>
    <row r="53" spans="1:12" ht="15" customHeight="1" x14ac:dyDescent="0.25">
      <c r="A53" s="80">
        <v>2</v>
      </c>
      <c r="B53" s="172" t="s">
        <v>1</v>
      </c>
      <c r="C53" s="172"/>
      <c r="D53" s="172"/>
      <c r="E53" s="172"/>
      <c r="F53" s="172"/>
      <c r="G53" s="172"/>
      <c r="H53" s="172"/>
      <c r="I53" s="92">
        <f>+Prueba_TyT_Sin_descuento!I53</f>
        <v>145514750</v>
      </c>
    </row>
    <row r="54" spans="1:12" ht="15" customHeight="1" x14ac:dyDescent="0.25">
      <c r="A54" s="80">
        <v>3</v>
      </c>
      <c r="B54" s="172" t="s">
        <v>10</v>
      </c>
      <c r="C54" s="172"/>
      <c r="D54" s="172"/>
      <c r="E54" s="172"/>
      <c r="F54" s="172"/>
      <c r="G54" s="172"/>
      <c r="H54" s="172"/>
      <c r="I54" s="93">
        <f>SUM(I52:I53)</f>
        <v>735195350</v>
      </c>
    </row>
    <row r="55" spans="1:12" ht="16.5" customHeight="1" x14ac:dyDescent="0.25">
      <c r="B55" s="166" t="s">
        <v>91</v>
      </c>
      <c r="C55" s="166"/>
      <c r="D55" s="166"/>
      <c r="E55" s="166"/>
      <c r="F55" s="166"/>
      <c r="G55" s="166"/>
      <c r="H55" s="166"/>
      <c r="I55" s="166"/>
    </row>
    <row r="56" spans="1:12" ht="16.5" customHeight="1" x14ac:dyDescent="0.25">
      <c r="B56" s="173" t="s">
        <v>109</v>
      </c>
      <c r="C56" s="174"/>
      <c r="D56" s="174"/>
      <c r="E56" s="174"/>
      <c r="F56" s="175"/>
      <c r="G56" s="116" t="s">
        <v>101</v>
      </c>
      <c r="H56" s="101" t="s">
        <v>107</v>
      </c>
      <c r="I56" s="56" t="s">
        <v>108</v>
      </c>
    </row>
    <row r="57" spans="1:12" ht="18.75" customHeight="1" x14ac:dyDescent="0.25">
      <c r="B57" s="176" t="s">
        <v>92</v>
      </c>
      <c r="C57" s="177"/>
      <c r="D57" s="177"/>
      <c r="E57" s="177"/>
      <c r="F57" s="178"/>
      <c r="G57" s="117">
        <v>1983</v>
      </c>
      <c r="H57" s="111">
        <f>+ROUND(Prueba_TyT_Sin_descuento!H57*(1-'RESUMEN PE'!$I$24),0)</f>
        <v>0</v>
      </c>
      <c r="I57" s="111">
        <f t="shared" ref="I57:I64" si="1">ROUND(G57*H57,0)</f>
        <v>0</v>
      </c>
    </row>
    <row r="58" spans="1:12" ht="18.75" customHeight="1" x14ac:dyDescent="0.25">
      <c r="B58" s="155" t="s">
        <v>93</v>
      </c>
      <c r="C58" s="156"/>
      <c r="D58" s="156"/>
      <c r="E58" s="156"/>
      <c r="F58" s="157"/>
      <c r="G58" s="117">
        <v>1983</v>
      </c>
      <c r="H58" s="111">
        <f>+ROUND(Prueba_TyT_Sin_descuento!H58*(1-'RESUMEN PE'!$I$24),0)</f>
        <v>0</v>
      </c>
      <c r="I58" s="111">
        <f t="shared" si="1"/>
        <v>0</v>
      </c>
    </row>
    <row r="59" spans="1:12" ht="18.75" customHeight="1" x14ac:dyDescent="0.25">
      <c r="B59" s="155" t="s">
        <v>94</v>
      </c>
      <c r="C59" s="156"/>
      <c r="D59" s="156"/>
      <c r="E59" s="156"/>
      <c r="F59" s="157"/>
      <c r="G59" s="117">
        <v>449</v>
      </c>
      <c r="H59" s="111">
        <f>+ROUND(Prueba_TyT_Sin_descuento!H59*(1-'RESUMEN PE'!$I$24),0)</f>
        <v>0</v>
      </c>
      <c r="I59" s="111">
        <f t="shared" si="1"/>
        <v>0</v>
      </c>
    </row>
    <row r="60" spans="1:12" ht="18.75" customHeight="1" x14ac:dyDescent="0.25">
      <c r="B60" s="155" t="s">
        <v>95</v>
      </c>
      <c r="C60" s="156"/>
      <c r="D60" s="156"/>
      <c r="E60" s="156"/>
      <c r="F60" s="157"/>
      <c r="G60" s="118">
        <v>312</v>
      </c>
      <c r="H60" s="111">
        <f>+ROUND(Prueba_TyT_Sin_descuento!H60*(1-'RESUMEN PE'!$I$24),0)</f>
        <v>0</v>
      </c>
      <c r="I60" s="111">
        <f t="shared" si="1"/>
        <v>0</v>
      </c>
    </row>
    <row r="61" spans="1:12" ht="18.75" customHeight="1" x14ac:dyDescent="0.25">
      <c r="B61" s="155" t="s">
        <v>96</v>
      </c>
      <c r="C61" s="156"/>
      <c r="D61" s="156"/>
      <c r="E61" s="156"/>
      <c r="F61" s="157"/>
      <c r="G61" s="117">
        <v>15</v>
      </c>
      <c r="H61" s="111">
        <f>+ROUND(Prueba_TyT_Sin_descuento!H61*(1-'RESUMEN PE'!$I$24),0)</f>
        <v>0</v>
      </c>
      <c r="I61" s="111">
        <f t="shared" si="1"/>
        <v>0</v>
      </c>
    </row>
    <row r="62" spans="1:12" ht="18.75" customHeight="1" x14ac:dyDescent="0.25">
      <c r="B62" s="155" t="s">
        <v>97</v>
      </c>
      <c r="C62" s="156"/>
      <c r="D62" s="156"/>
      <c r="E62" s="156"/>
      <c r="F62" s="157"/>
      <c r="G62" s="117">
        <v>312</v>
      </c>
      <c r="H62" s="111">
        <f>+ROUND(Prueba_TyT_Sin_descuento!H62*(1-'RESUMEN PE'!$I$24),0)</f>
        <v>0</v>
      </c>
      <c r="I62" s="111">
        <f t="shared" si="1"/>
        <v>0</v>
      </c>
    </row>
    <row r="63" spans="1:12" ht="18.75" customHeight="1" x14ac:dyDescent="0.25">
      <c r="B63" s="155" t="s">
        <v>98</v>
      </c>
      <c r="C63" s="156"/>
      <c r="D63" s="156"/>
      <c r="E63" s="156"/>
      <c r="F63" s="157"/>
      <c r="G63" s="117">
        <v>312</v>
      </c>
      <c r="H63" s="111">
        <f>+ROUND(Prueba_TyT_Sin_descuento!H63*(1-'RESUMEN PE'!$I$24),0)</f>
        <v>0</v>
      </c>
      <c r="I63" s="111">
        <f t="shared" si="1"/>
        <v>0</v>
      </c>
    </row>
    <row r="64" spans="1:12" ht="18.75" customHeight="1" x14ac:dyDescent="0.25">
      <c r="B64" s="155" t="s">
        <v>99</v>
      </c>
      <c r="C64" s="156"/>
      <c r="D64" s="156"/>
      <c r="E64" s="156"/>
      <c r="F64" s="157"/>
      <c r="G64" s="117">
        <v>1983</v>
      </c>
      <c r="H64" s="111">
        <f>+ROUND(Prueba_TyT_Sin_descuento!H64*(1-'RESUMEN PE'!$I$24),0)</f>
        <v>0</v>
      </c>
      <c r="I64" s="111">
        <f t="shared" si="1"/>
        <v>0</v>
      </c>
    </row>
    <row r="65" spans="1:9" ht="17.25" customHeight="1" x14ac:dyDescent="0.25">
      <c r="B65" s="155" t="s">
        <v>100</v>
      </c>
      <c r="C65" s="156"/>
      <c r="D65" s="156"/>
      <c r="E65" s="156"/>
      <c r="F65" s="157"/>
      <c r="G65" s="117">
        <v>735195350</v>
      </c>
      <c r="H65" s="119">
        <f>+I65/G65</f>
        <v>0</v>
      </c>
      <c r="I65" s="111">
        <f>+ROUND(Prueba_TyT_Sin_descuento!I65*(1-'RESUMEN PE'!$I$24),0)</f>
        <v>0</v>
      </c>
    </row>
    <row r="66" spans="1:9" ht="17.25" customHeight="1" x14ac:dyDescent="0.25">
      <c r="A66" s="80">
        <v>4</v>
      </c>
      <c r="B66" s="172" t="s">
        <v>110</v>
      </c>
      <c r="C66" s="172"/>
      <c r="D66" s="172"/>
      <c r="E66" s="172"/>
      <c r="F66" s="172"/>
      <c r="G66" s="172"/>
      <c r="H66" s="172"/>
      <c r="I66" s="107">
        <f>+SUM(I57:I65)</f>
        <v>0</v>
      </c>
    </row>
    <row r="67" spans="1:9" ht="17.25" customHeight="1" x14ac:dyDescent="0.25">
      <c r="B67" s="172" t="s">
        <v>111</v>
      </c>
      <c r="C67" s="172"/>
      <c r="D67" s="172"/>
      <c r="E67" s="172"/>
      <c r="F67" s="172"/>
      <c r="G67" s="172"/>
      <c r="H67" s="172"/>
      <c r="I67" s="112">
        <f>I54+I66</f>
        <v>735195350</v>
      </c>
    </row>
    <row r="68" spans="1:9" ht="17.25" customHeight="1" x14ac:dyDescent="0.25">
      <c r="A68" s="80">
        <v>6</v>
      </c>
      <c r="B68" s="172" t="s">
        <v>115</v>
      </c>
      <c r="C68" s="197"/>
      <c r="D68" s="197"/>
      <c r="E68" s="197"/>
      <c r="F68" s="197"/>
      <c r="G68" s="197"/>
      <c r="H68" s="113">
        <f>+I68/I67</f>
        <v>0</v>
      </c>
      <c r="I68" s="111">
        <f>+ROUND(Prueba_TyT_Sin_descuento!I68*(1-'RESUMEN PE'!$I$24),0)</f>
        <v>0</v>
      </c>
    </row>
    <row r="69" spans="1:9" ht="17.25" customHeight="1" x14ac:dyDescent="0.25">
      <c r="A69" s="80">
        <v>8</v>
      </c>
      <c r="B69" s="172" t="s">
        <v>12</v>
      </c>
      <c r="C69" s="172"/>
      <c r="D69" s="172"/>
      <c r="E69" s="172"/>
      <c r="F69" s="172"/>
      <c r="G69" s="172"/>
      <c r="H69" s="172"/>
      <c r="I69" s="120">
        <f>I67+I68</f>
        <v>735195350</v>
      </c>
    </row>
    <row r="70" spans="1:9" ht="17.25" customHeight="1" x14ac:dyDescent="0.25">
      <c r="A70" s="80">
        <v>9</v>
      </c>
      <c r="B70" s="172" t="s">
        <v>2</v>
      </c>
      <c r="C70" s="172"/>
      <c r="D70" s="172"/>
      <c r="E70" s="172"/>
      <c r="F70" s="172"/>
      <c r="G70" s="172"/>
      <c r="H70" s="96">
        <v>0.19</v>
      </c>
      <c r="I70" s="93">
        <f>ROUND(I69*H70,0)</f>
        <v>139687117</v>
      </c>
    </row>
    <row r="71" spans="1:9" ht="17.25" customHeight="1" x14ac:dyDescent="0.25">
      <c r="A71" s="80">
        <v>11</v>
      </c>
      <c r="B71" s="172" t="s">
        <v>13</v>
      </c>
      <c r="C71" s="172"/>
      <c r="D71" s="172"/>
      <c r="E71" s="172"/>
      <c r="F71" s="172"/>
      <c r="G71" s="172"/>
      <c r="H71" s="172"/>
      <c r="I71" s="93">
        <f>ROUND(I69+I70,0)</f>
        <v>874882467</v>
      </c>
    </row>
    <row r="72" spans="1:9" ht="75.95" customHeight="1" x14ac:dyDescent="0.25">
      <c r="B72" s="194"/>
      <c r="C72" s="194"/>
      <c r="D72" s="194"/>
      <c r="E72" s="194"/>
      <c r="F72" s="194"/>
      <c r="G72" s="194"/>
      <c r="H72" s="94"/>
      <c r="I72" s="95"/>
    </row>
    <row r="73" spans="1:9" ht="18.75" customHeight="1" x14ac:dyDescent="0.25">
      <c r="B73" s="195" t="s">
        <v>3</v>
      </c>
      <c r="C73" s="195"/>
      <c r="D73" s="195"/>
      <c r="E73" s="195"/>
      <c r="F73" s="195"/>
      <c r="G73" s="195"/>
      <c r="H73" s="94"/>
      <c r="I73" s="94"/>
    </row>
    <row r="74" spans="1:9" ht="12.75" customHeight="1" x14ac:dyDescent="0.25"/>
    <row r="75" spans="1:9" ht="12.75" customHeight="1" x14ac:dyDescent="0.25"/>
    <row r="76" spans="1:9" ht="12.75" customHeight="1" x14ac:dyDescent="0.25"/>
    <row r="77" spans="1:9" ht="12.75" customHeight="1" x14ac:dyDescent="0.25"/>
    <row r="78" spans="1:9" ht="12.75" customHeight="1" x14ac:dyDescent="0.25"/>
    <row r="79" spans="1:9" ht="12.75" customHeight="1" x14ac:dyDescent="0.25"/>
    <row r="80" spans="1:9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8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x14ac:dyDescent="0.25"/>
    <row r="154" ht="12.75" customHeight="1" x14ac:dyDescent="0.25"/>
    <row r="156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</sheetData>
  <sheetProtection algorithmName="SHA-512" hashValue="bAQfpqSzs3sRaSd59wDIfxFH2UUHdJb3zuQgrNlmz6sIpG8wcAfY0IQ+4vB7t+32yvqu5xnpP9H6zTqYl7tkaA==" saltValue="L0zxO+sqm8LrDT2FcpgYnQ==" spinCount="100000" sheet="1" objects="1" scenarios="1"/>
  <mergeCells count="76">
    <mergeCell ref="B2:D2"/>
    <mergeCell ref="E2:I2"/>
    <mergeCell ref="B4:D4"/>
    <mergeCell ref="E4:G4"/>
    <mergeCell ref="B6:I6"/>
    <mergeCell ref="B7:I7"/>
    <mergeCell ref="B8:I8"/>
    <mergeCell ref="B9:I9"/>
    <mergeCell ref="B10:I10"/>
    <mergeCell ref="B14:E14"/>
    <mergeCell ref="B73:G73"/>
    <mergeCell ref="C35:E35"/>
    <mergeCell ref="C36:E36"/>
    <mergeCell ref="C37:E37"/>
    <mergeCell ref="C38:E38"/>
    <mergeCell ref="B52:H52"/>
    <mergeCell ref="B53:H53"/>
    <mergeCell ref="B54:H54"/>
    <mergeCell ref="C39:E39"/>
    <mergeCell ref="C40:E40"/>
    <mergeCell ref="C41:E41"/>
    <mergeCell ref="C42:E42"/>
    <mergeCell ref="B56:F56"/>
    <mergeCell ref="B57:F57"/>
    <mergeCell ref="B69:H69"/>
    <mergeCell ref="B70:G70"/>
    <mergeCell ref="C24:E24"/>
    <mergeCell ref="C25:E25"/>
    <mergeCell ref="C26:E26"/>
    <mergeCell ref="C29:E29"/>
    <mergeCell ref="B72:G72"/>
    <mergeCell ref="B71:H71"/>
    <mergeCell ref="B55:I55"/>
    <mergeCell ref="C43:E43"/>
    <mergeCell ref="C44:E44"/>
    <mergeCell ref="C45:E45"/>
    <mergeCell ref="C46:E46"/>
    <mergeCell ref="B68:G68"/>
    <mergeCell ref="C27:E27"/>
    <mergeCell ref="C28:E28"/>
    <mergeCell ref="C19:E19"/>
    <mergeCell ref="C20:E20"/>
    <mergeCell ref="C21:E21"/>
    <mergeCell ref="C22:E22"/>
    <mergeCell ref="C23:E23"/>
    <mergeCell ref="B15:B48"/>
    <mergeCell ref="C15:E15"/>
    <mergeCell ref="B49:B51"/>
    <mergeCell ref="C30:E30"/>
    <mergeCell ref="C31:E31"/>
    <mergeCell ref="C32:E32"/>
    <mergeCell ref="C33:E33"/>
    <mergeCell ref="C34:E34"/>
    <mergeCell ref="C16:E16"/>
    <mergeCell ref="C47:E47"/>
    <mergeCell ref="C48:E48"/>
    <mergeCell ref="C49:E49"/>
    <mergeCell ref="C50:E50"/>
    <mergeCell ref="C51:E51"/>
    <mergeCell ref="C17:E17"/>
    <mergeCell ref="C18:E18"/>
    <mergeCell ref="B11:I11"/>
    <mergeCell ref="F12:H12"/>
    <mergeCell ref="F13:H13"/>
    <mergeCell ref="B12:D12"/>
    <mergeCell ref="B13:D13"/>
    <mergeCell ref="B58:F58"/>
    <mergeCell ref="B59:F59"/>
    <mergeCell ref="B60:F60"/>
    <mergeCell ref="B61:F61"/>
    <mergeCell ref="B62:F62"/>
    <mergeCell ref="B63:F63"/>
    <mergeCell ref="B64:F64"/>
    <mergeCell ref="B65:F65"/>
    <mergeCell ref="B66:H66"/>
    <mergeCell ref="B67:H67"/>
  </mergeCells>
  <printOptions horizontalCentered="1"/>
  <pageMargins left="0.31496062992125984" right="0.31496062992125984" top="0.35433070866141736" bottom="0.35433070866141736" header="0.11811023622047245" footer="0.11811023622047245"/>
  <pageSetup scale="57" orientation="portrait" r:id="rId1"/>
  <ignoredErrors>
    <ignoredError sqref="H57:H65 I65 I6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RESUMEN PE</vt:lpstr>
      <vt:lpstr>Prueba_TyT_Sin_descuento</vt:lpstr>
      <vt:lpstr>Prueba_TyT_Con_descuento</vt:lpstr>
      <vt:lpstr>Prueba_TyT_Con_descuento!Área_de_impresión</vt:lpstr>
      <vt:lpstr>Prueba_TyT_Sin_descuento!Área_de_impresión</vt:lpstr>
      <vt:lpstr>'RESUMEN PE'!Área_de_impresión</vt:lpstr>
      <vt:lpstr>Prueba_TyT_Con_descuento!Títulos_a_imprimir</vt:lpstr>
      <vt:lpstr>Prueba_TyT_Sin_descuento!Títulos_a_imprimir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Diego-Quintanilla</dc:creator>
  <cp:lastModifiedBy>Usuario</cp:lastModifiedBy>
  <cp:lastPrinted>2021-03-17T14:32:31Z</cp:lastPrinted>
  <dcterms:created xsi:type="dcterms:W3CDTF">2020-03-30T15:06:23Z</dcterms:created>
  <dcterms:modified xsi:type="dcterms:W3CDTF">2021-03-18T17:10:22Z</dcterms:modified>
</cp:coreProperties>
</file>