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arlos.rubio\Desktop\"/>
    </mc:Choice>
  </mc:AlternateContent>
  <xr:revisionPtr revIDLastSave="0" documentId="13_ncr:1_{940C1FFC-66E8-43AD-8887-58BFD56EE4DD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CAMARA" sheetId="2" r:id="rId1"/>
    <sheet name="Hoja1" sheetId="3" r:id="rId2"/>
  </sheets>
  <definedNames>
    <definedName name="_xlnm.Print_Area" localSheetId="0">CAMARA!$A$3:$I$26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13" i="2" l="1"/>
  <c r="G13" i="2" s="1"/>
  <c r="E12" i="2"/>
  <c r="G12" i="2" s="1"/>
  <c r="E12" i="3"/>
  <c r="E13" i="3"/>
  <c r="E14" i="3"/>
  <c r="E15" i="3"/>
  <c r="E16" i="3"/>
  <c r="E17" i="3"/>
  <c r="E9" i="3"/>
  <c r="G9" i="3" s="1"/>
  <c r="E10" i="3"/>
  <c r="E8" i="3"/>
  <c r="G8" i="3" s="1"/>
  <c r="M8" i="3"/>
  <c r="N8" i="3"/>
  <c r="E6" i="3"/>
  <c r="F6" i="3" s="1"/>
  <c r="H9" i="3" s="1"/>
  <c r="H10" i="3" l="1"/>
  <c r="H8" i="3"/>
  <c r="I8" i="3" s="1"/>
  <c r="I9" i="3"/>
  <c r="G10" i="3"/>
  <c r="I10" i="3" s="1"/>
  <c r="H13" i="3"/>
  <c r="H15" i="3"/>
  <c r="H17" i="3"/>
  <c r="H12" i="3"/>
  <c r="I12" i="3" s="1"/>
  <c r="I18" i="3" s="1"/>
  <c r="H14" i="3"/>
  <c r="H16" i="3"/>
  <c r="E24" i="2"/>
  <c r="G24" i="2" s="1"/>
  <c r="E23" i="2"/>
  <c r="G23" i="2" s="1"/>
  <c r="E22" i="2"/>
  <c r="G22" i="2" s="1"/>
  <c r="E21" i="2"/>
  <c r="G21" i="2" s="1"/>
  <c r="E19" i="2"/>
  <c r="G19" i="2" s="1"/>
  <c r="E18" i="2"/>
  <c r="G18" i="2" s="1"/>
  <c r="E16" i="2"/>
  <c r="G16" i="2" s="1"/>
  <c r="E15" i="2"/>
  <c r="E8" i="2"/>
  <c r="F8" i="2" s="1"/>
  <c r="I13" i="2" l="1"/>
  <c r="H12" i="2"/>
  <c r="I12" i="2" s="1"/>
  <c r="I11" i="3"/>
  <c r="E26" i="2"/>
  <c r="G15" i="2"/>
  <c r="G26" i="2" s="1"/>
  <c r="H24" i="2"/>
  <c r="I24" i="2" s="1"/>
  <c r="H23" i="2"/>
  <c r="I23" i="2" s="1"/>
  <c r="H22" i="2"/>
  <c r="I22" i="2" s="1"/>
  <c r="H21" i="2"/>
  <c r="I21" i="2" s="1"/>
  <c r="H19" i="2"/>
  <c r="I19" i="2" s="1"/>
  <c r="H18" i="2"/>
  <c r="I18" i="2" s="1"/>
  <c r="H16" i="2"/>
  <c r="I16" i="2" s="1"/>
  <c r="H15" i="2"/>
  <c r="I14" i="2" l="1"/>
  <c r="I15" i="2"/>
  <c r="I17" i="2" s="1"/>
  <c r="I20" i="2"/>
  <c r="I25" i="2"/>
  <c r="I26" i="2" l="1"/>
</calcChain>
</file>

<file path=xl/sharedStrings.xml><?xml version="1.0" encoding="utf-8"?>
<sst xmlns="http://schemas.openxmlformats.org/spreadsheetml/2006/main" count="136" uniqueCount="87">
  <si>
    <t>CONVENIO INTERADMINISTRATIVO</t>
  </si>
  <si>
    <t>Contrapartida Suscripción Convenio Interadministrativo</t>
  </si>
  <si>
    <t>UNIDAD NACIONAL DE PROTECCIÓN</t>
  </si>
  <si>
    <t>FECHA INICIAL</t>
  </si>
  <si>
    <t>FECHA FINAL</t>
  </si>
  <si>
    <t xml:space="preserve">NUMERO DE DIAS EN MESES </t>
  </si>
  <si>
    <t>VIGENCIA DEL CONVENIO</t>
  </si>
  <si>
    <t>Area</t>
  </si>
  <si>
    <t>Cargo /Descripción</t>
  </si>
  <si>
    <t>Cantidad</t>
  </si>
  <si>
    <t>Costo mensual</t>
  </si>
  <si>
    <t>Costo total por  cantidades</t>
  </si>
  <si>
    <t>Cantidad de Convenios a cargo</t>
  </si>
  <si>
    <t>Aporte mensual de la UNP</t>
  </si>
  <si>
    <t xml:space="preserve">Vigencia del convenio </t>
  </si>
  <si>
    <t xml:space="preserve">Aporte total de la UNP por la duración del convenio </t>
  </si>
  <si>
    <t>Apoyo Administrativo y Operativo a la Gestión</t>
  </si>
  <si>
    <t>GASTOS ADMINISTRATIVOS DEL GRUPO DE CONVENIOS</t>
  </si>
  <si>
    <t>Supervisor de Convenios</t>
  </si>
  <si>
    <t>Enlace grupo de convenios y apoyos</t>
  </si>
  <si>
    <t>GASTOS ADMINISTRATIVOS DEL GRUPO DE AUTOMOTORES</t>
  </si>
  <si>
    <t>Enlace Automotores</t>
  </si>
  <si>
    <t>Coordinador</t>
  </si>
  <si>
    <t>TESORERIA</t>
  </si>
  <si>
    <t xml:space="preserve">Enlace </t>
  </si>
  <si>
    <t>SEDE ADMINISTRATIVA</t>
  </si>
  <si>
    <t>Arriendo</t>
  </si>
  <si>
    <t>Sede Puente Aranda</t>
  </si>
  <si>
    <t>Servicios</t>
  </si>
  <si>
    <t>Puente Aranda</t>
  </si>
  <si>
    <t>Hombre de protección </t>
  </si>
  <si>
    <r>
      <t> </t>
    </r>
    <r>
      <rPr>
        <i/>
        <sz val="8"/>
        <color rgb="FFFF0000"/>
        <rFont val="Arial Narrow"/>
        <family val="2"/>
      </rPr>
      <t> </t>
    </r>
  </si>
  <si>
    <t>12,60 </t>
  </si>
  <si>
    <t>Chaleco Femenino Blindaje Nivel IIIA </t>
  </si>
  <si>
    <t>1 </t>
  </si>
  <si>
    <t>Chaleco Masculino Blindaje Nivel IIIA </t>
  </si>
  <si>
    <t>44 </t>
  </si>
  <si>
    <t>Enlace Operativo </t>
  </si>
  <si>
    <t>GASTOS ADMINISTRATIVOS DEL GRUPO DE AUTOMOTORES </t>
  </si>
  <si>
    <t>Enlace Automotores </t>
  </si>
  <si>
    <t> $             3.200.000,00  </t>
  </si>
  <si>
    <t> $        2.800.000  </t>
  </si>
  <si>
    <t> $            63.636  </t>
  </si>
  <si>
    <t> $                 801.818  </t>
  </si>
  <si>
    <t>Coordinador </t>
  </si>
  <si>
    <t> $             3.758.304,00  </t>
  </si>
  <si>
    <t> $        5.000.000  </t>
  </si>
  <si>
    <t> $          113.636  </t>
  </si>
  <si>
    <t> $              1.431.818  </t>
  </si>
  <si>
    <r>
      <t> $              2.233.636 </t>
    </r>
    <r>
      <rPr>
        <i/>
        <sz val="8"/>
        <color rgb="FFFF0000"/>
        <rFont val="Arial Narrow"/>
        <family val="2"/>
      </rPr>
      <t> </t>
    </r>
  </si>
  <si>
    <t>TESORERIA </t>
  </si>
  <si>
    <t>Enlace  </t>
  </si>
  <si>
    <t> $                  4.100.000  </t>
  </si>
  <si>
    <t> $        4.100.000  </t>
  </si>
  <si>
    <t> $            93.182  </t>
  </si>
  <si>
    <t> $              1.174.091  </t>
  </si>
  <si>
    <t> $                  3.758.304  </t>
  </si>
  <si>
    <t> $        3.758.304  </t>
  </si>
  <si>
    <t> $            85.416  </t>
  </si>
  <si>
    <t> $              1.076.242  </t>
  </si>
  <si>
    <t>SEDE ADMINISTRATIVA </t>
  </si>
  <si>
    <t>Arriendo </t>
  </si>
  <si>
    <t>Sede Puente Aranda </t>
  </si>
  <si>
    <t> $              292.102.897  </t>
  </si>
  <si>
    <t> $     292.102.897  </t>
  </si>
  <si>
    <t>1,00% </t>
  </si>
  <si>
    <t> $       2.921.029  </t>
  </si>
  <si>
    <t> $            36.804.965  </t>
  </si>
  <si>
    <t>Servicios </t>
  </si>
  <si>
    <t>Puente Aranda </t>
  </si>
  <si>
    <t> $                33.895.000  </t>
  </si>
  <si>
    <t> $       33.895.000  </t>
  </si>
  <si>
    <t> $          338.950  </t>
  </si>
  <si>
    <t> $              4.270.770  </t>
  </si>
  <si>
    <r>
      <t> $            43.326.068 </t>
    </r>
    <r>
      <rPr>
        <i/>
        <sz val="8"/>
        <color rgb="FFFF0000"/>
        <rFont val="Arial Narrow"/>
        <family val="2"/>
      </rPr>
      <t> </t>
    </r>
  </si>
  <si>
    <r>
      <t> $     370.435.991 </t>
    </r>
    <r>
      <rPr>
        <i/>
        <sz val="8"/>
        <color rgb="FFFF0000"/>
        <rFont val="Arial Narrow"/>
        <family val="2"/>
      </rPr>
      <t> </t>
    </r>
  </si>
  <si>
    <r>
      <t> $       5.082.436 </t>
    </r>
    <r>
      <rPr>
        <i/>
        <sz val="8"/>
        <color rgb="FFFF0000"/>
        <rFont val="Arial Narrow"/>
        <family val="2"/>
      </rPr>
      <t> </t>
    </r>
  </si>
  <si>
    <r>
      <t> $      15.789.236.081 </t>
    </r>
    <r>
      <rPr>
        <i/>
        <sz val="8"/>
        <color rgb="FFFF0000"/>
        <rFont val="Arial Narrow"/>
        <family val="2"/>
      </rPr>
      <t> </t>
    </r>
  </si>
  <si>
    <t>GASTOS DE OPERACIÓN </t>
  </si>
  <si>
    <r>
      <t> </t>
    </r>
    <r>
      <rPr>
        <i/>
        <sz val="8"/>
        <rFont val="Arial Narrow"/>
        <family val="2"/>
      </rPr>
      <t> </t>
    </r>
  </si>
  <si>
    <t>GASTOS ADMINISTRATIVOS DEL GRUPO DE CONVENIOS </t>
  </si>
  <si>
    <t>Coordinador de Convenios </t>
  </si>
  <si>
    <t>Abogados Asesores de Convenios </t>
  </si>
  <si>
    <t>Asesor de Recaudo -area de convenios</t>
  </si>
  <si>
    <t>Enlace grupo de convenios y apoyos </t>
  </si>
  <si>
    <t>Evaluador Financiero del area de convenios</t>
  </si>
  <si>
    <t>Chaleco  Blindaje Nivel IIIA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</si>
</sst>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-&quot;$&quot;* #,##0.00_-;\-&quot;$&quot;* #,##0.00_-;_-&quot;$&quot;* &quot;-&quot;??_-;_-@_-"/>
    <numFmt numFmtId="165" formatCode="_-* #,##0\ &quot;€&quot;_-;\-* #,##0\ &quot;€&quot;_-;_-* &quot;-&quot;\ &quot;€&quot;_-;_-@_-"/>
    <numFmt numFmtId="166" formatCode="_-* #,##0.00\ &quot;€&quot;_-;\-* #,##0.00\ &quot;€&quot;_-;_-* &quot;-&quot;??\ &quot;€&quot;_-;_-@_-"/>
    <numFmt numFmtId="167" formatCode="&quot;$&quot;\ #,##0"/>
    <numFmt numFmtId="168" formatCode="_(&quot;$&quot;\ * #,##0_);_(&quot;$&quot;\ * \(#,##0\);_(&quot;$&quot;\ * &quot;-&quot;??_);_(@_)"/>
    <numFmt numFmtId="169" formatCode="&quot;$&quot;#,##0.00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b/>
      <sz val="8"/>
      <color theme="0"/>
      <name val="Arial"/>
      <family val="2"/>
    </font>
    <font>
      <b/>
      <sz val="11"/>
      <color theme="1"/>
      <name val="Calibri"/>
      <family val="2"/>
      <scheme val="minor"/>
    </font>
    <font>
      <i/>
      <sz val="8"/>
      <color rgb="FFFF0000"/>
      <name val="Arial Narrow"/>
      <family val="2"/>
    </font>
    <font>
      <i/>
      <sz val="8"/>
      <color rgb="FFFF0000"/>
      <name val="Arial"/>
      <family val="2"/>
    </font>
    <font>
      <b/>
      <i/>
      <sz val="8"/>
      <color rgb="FFFF0000"/>
      <name val="Arial Narrow"/>
      <family val="2"/>
    </font>
    <font>
      <i/>
      <sz val="8"/>
      <name val="Arial Narrow"/>
      <family val="2"/>
    </font>
    <font>
      <i/>
      <sz val="8"/>
      <name val="Arial"/>
      <family val="2"/>
    </font>
    <font>
      <b/>
      <i/>
      <sz val="8"/>
      <name val="Arial"/>
      <family val="2"/>
    </font>
    <font>
      <b/>
      <i/>
      <sz val="8"/>
      <name val="Arial Narrow"/>
      <family val="2"/>
    </font>
    <font>
      <sz val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FF"/>
        <bgColor indexed="64"/>
      </patternFill>
    </fill>
  </fills>
  <borders count="5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rgb="FF000000"/>
      </left>
      <right style="medium">
        <color auto="1"/>
      </right>
      <top style="thin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auto="1"/>
      </right>
      <top/>
      <bottom/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3">
    <xf numFmtId="0" fontId="0" fillId="0" borderId="0"/>
    <xf numFmtId="166" fontId="1" fillId="0" borderId="0" applyFont="0" applyFill="0" applyBorder="0" applyAlignment="0" applyProtection="0"/>
    <xf numFmtId="165" fontId="1" fillId="0" borderId="0" applyFont="0" applyFill="0" applyBorder="0" applyAlignment="0" applyProtection="0"/>
  </cellStyleXfs>
  <cellXfs count="134">
    <xf numFmtId="0" fontId="0" fillId="0" borderId="0" xfId="0"/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0" borderId="11" xfId="0" applyFont="1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0" borderId="3" xfId="0" applyFont="1" applyBorder="1" applyAlignment="1">
      <alignment vertical="center" wrapText="1"/>
    </xf>
    <xf numFmtId="166" fontId="2" fillId="0" borderId="0" xfId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14" fontId="2" fillId="0" borderId="16" xfId="0" applyNumberFormat="1" applyFont="1" applyBorder="1" applyAlignment="1">
      <alignment horizontal="center" vertical="center" wrapText="1"/>
    </xf>
    <xf numFmtId="14" fontId="2" fillId="0" borderId="17" xfId="0" applyNumberFormat="1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2" fontId="2" fillId="0" borderId="18" xfId="0" applyNumberFormat="1" applyFont="1" applyBorder="1" applyAlignment="1">
      <alignment horizontal="center" vertical="center" wrapText="1"/>
    </xf>
    <xf numFmtId="14" fontId="3" fillId="0" borderId="0" xfId="0" applyNumberFormat="1" applyFont="1" applyAlignment="1">
      <alignment horizontal="center" vertical="center" wrapText="1"/>
    </xf>
    <xf numFmtId="14" fontId="2" fillId="0" borderId="0" xfId="0" applyNumberFormat="1" applyFont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4" fillId="3" borderId="21" xfId="0" applyFont="1" applyFill="1" applyBorder="1" applyAlignment="1">
      <alignment horizontal="center" vertical="center" wrapText="1"/>
    </xf>
    <xf numFmtId="0" fontId="4" fillId="3" borderId="22" xfId="0" applyFont="1" applyFill="1" applyBorder="1" applyAlignment="1">
      <alignment horizontal="center" vertical="center" wrapText="1"/>
    </xf>
    <xf numFmtId="166" fontId="4" fillId="3" borderId="22" xfId="1" applyFont="1" applyFill="1" applyBorder="1" applyAlignment="1">
      <alignment horizontal="center" vertical="center" wrapText="1"/>
    </xf>
    <xf numFmtId="0" fontId="4" fillId="3" borderId="23" xfId="0" applyFont="1" applyFill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167" fontId="2" fillId="2" borderId="13" xfId="1" applyNumberFormat="1" applyFont="1" applyFill="1" applyBorder="1" applyAlignment="1">
      <alignment horizontal="center" vertical="center" wrapText="1"/>
    </xf>
    <xf numFmtId="2" fontId="2" fillId="0" borderId="13" xfId="0" applyNumberFormat="1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167" fontId="2" fillId="2" borderId="22" xfId="1" applyNumberFormat="1" applyFont="1" applyFill="1" applyBorder="1" applyAlignment="1">
      <alignment horizontal="center" vertical="center" wrapText="1"/>
    </xf>
    <xf numFmtId="2" fontId="2" fillId="0" borderId="22" xfId="0" applyNumberFormat="1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167" fontId="2" fillId="2" borderId="28" xfId="1" applyNumberFormat="1" applyFont="1" applyFill="1" applyBorder="1" applyAlignment="1">
      <alignment horizontal="center" vertical="center" wrapText="1"/>
    </xf>
    <xf numFmtId="168" fontId="2" fillId="0" borderId="13" xfId="1" applyNumberFormat="1" applyFont="1" applyBorder="1" applyAlignment="1">
      <alignment horizontal="center" vertical="center" wrapText="1"/>
    </xf>
    <xf numFmtId="167" fontId="2" fillId="0" borderId="14" xfId="0" applyNumberFormat="1" applyFont="1" applyBorder="1" applyAlignment="1">
      <alignment horizontal="center" vertical="center" wrapText="1"/>
    </xf>
    <xf numFmtId="168" fontId="2" fillId="0" borderId="17" xfId="1" applyNumberFormat="1" applyFont="1" applyBorder="1" applyAlignment="1">
      <alignment horizontal="center" vertical="center" wrapText="1"/>
    </xf>
    <xf numFmtId="2" fontId="2" fillId="0" borderId="17" xfId="0" applyNumberFormat="1" applyFont="1" applyBorder="1" applyAlignment="1">
      <alignment horizontal="center" vertical="center" wrapText="1"/>
    </xf>
    <xf numFmtId="167" fontId="2" fillId="0" borderId="30" xfId="0" applyNumberFormat="1" applyFont="1" applyBorder="1" applyAlignment="1">
      <alignment horizontal="center" vertical="center" wrapText="1"/>
    </xf>
    <xf numFmtId="166" fontId="2" fillId="0" borderId="8" xfId="1" applyFont="1" applyFill="1" applyBorder="1" applyAlignment="1">
      <alignment horizontal="center" vertical="center" wrapText="1"/>
    </xf>
    <xf numFmtId="1" fontId="2" fillId="0" borderId="31" xfId="0" applyNumberFormat="1" applyFont="1" applyBorder="1" applyAlignment="1">
      <alignment horizontal="center" vertical="center" wrapText="1"/>
    </xf>
    <xf numFmtId="167" fontId="2" fillId="0" borderId="14" xfId="2" applyNumberFormat="1" applyFont="1" applyBorder="1" applyAlignment="1">
      <alignment horizontal="center" vertical="center" wrapText="1"/>
    </xf>
    <xf numFmtId="167" fontId="2" fillId="2" borderId="22" xfId="2" applyNumberFormat="1" applyFont="1" applyFill="1" applyBorder="1" applyAlignment="1">
      <alignment horizontal="center" vertical="center" wrapText="1"/>
    </xf>
    <xf numFmtId="167" fontId="2" fillId="0" borderId="22" xfId="2" applyNumberFormat="1" applyFont="1" applyBorder="1" applyAlignment="1">
      <alignment horizontal="center" vertical="center" wrapText="1"/>
    </xf>
    <xf numFmtId="168" fontId="2" fillId="0" borderId="22" xfId="1" applyNumberFormat="1" applyFont="1" applyBorder="1" applyAlignment="1">
      <alignment horizontal="center" vertical="center" wrapText="1"/>
    </xf>
    <xf numFmtId="167" fontId="2" fillId="0" borderId="32" xfId="2" applyNumberFormat="1" applyFont="1" applyBorder="1" applyAlignment="1">
      <alignment horizontal="center" vertical="center" wrapText="1"/>
    </xf>
    <xf numFmtId="167" fontId="2" fillId="0" borderId="22" xfId="1" applyNumberFormat="1" applyFont="1" applyBorder="1" applyAlignment="1">
      <alignment horizontal="center" vertical="center" wrapText="1"/>
    </xf>
    <xf numFmtId="10" fontId="2" fillId="2" borderId="22" xfId="0" applyNumberFormat="1" applyFont="1" applyFill="1" applyBorder="1" applyAlignment="1">
      <alignment horizontal="center" vertical="center" wrapText="1"/>
    </xf>
    <xf numFmtId="168" fontId="2" fillId="0" borderId="22" xfId="1" applyNumberFormat="1" applyFont="1" applyBorder="1" applyAlignment="1">
      <alignment vertical="center" wrapText="1"/>
    </xf>
    <xf numFmtId="167" fontId="2" fillId="0" borderId="23" xfId="0" applyNumberFormat="1" applyFont="1" applyBorder="1" applyAlignment="1">
      <alignment horizontal="center" vertical="center" wrapText="1"/>
    </xf>
    <xf numFmtId="10" fontId="2" fillId="0" borderId="27" xfId="0" applyNumberFormat="1" applyFont="1" applyBorder="1" applyAlignment="1">
      <alignment horizontal="center" vertical="center" wrapText="1"/>
    </xf>
    <xf numFmtId="168" fontId="2" fillId="0" borderId="27" xfId="1" applyNumberFormat="1" applyFont="1" applyBorder="1" applyAlignment="1">
      <alignment vertical="center" wrapText="1"/>
    </xf>
    <xf numFmtId="2" fontId="2" fillId="0" borderId="28" xfId="0" applyNumberFormat="1" applyFont="1" applyBorder="1" applyAlignment="1">
      <alignment horizontal="center" vertical="center" wrapText="1"/>
    </xf>
    <xf numFmtId="0" fontId="2" fillId="0" borderId="35" xfId="0" applyFont="1" applyBorder="1" applyAlignment="1">
      <alignment horizontal="center" vertical="center" wrapText="1"/>
    </xf>
    <xf numFmtId="0" fontId="2" fillId="0" borderId="36" xfId="0" applyFont="1" applyBorder="1" applyAlignment="1">
      <alignment horizontal="center" vertical="center" wrapText="1"/>
    </xf>
    <xf numFmtId="166" fontId="2" fillId="0" borderId="36" xfId="1" applyFont="1" applyFill="1" applyBorder="1" applyAlignment="1">
      <alignment horizontal="center" vertical="center" wrapText="1"/>
    </xf>
    <xf numFmtId="168" fontId="3" fillId="4" borderId="6" xfId="0" applyNumberFormat="1" applyFont="1" applyFill="1" applyBorder="1" applyAlignment="1">
      <alignment horizontal="center" vertical="center" wrapText="1"/>
    </xf>
    <xf numFmtId="2" fontId="2" fillId="0" borderId="36" xfId="0" applyNumberFormat="1" applyFont="1" applyBorder="1" applyAlignment="1">
      <alignment horizontal="center" vertical="center" wrapText="1"/>
    </xf>
    <xf numFmtId="0" fontId="5" fillId="0" borderId="0" xfId="0" applyFont="1"/>
    <xf numFmtId="167" fontId="3" fillId="5" borderId="29" xfId="0" applyNumberFormat="1" applyFont="1" applyFill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6" fillId="6" borderId="10" xfId="0" applyFont="1" applyFill="1" applyBorder="1" applyAlignment="1">
      <alignment horizontal="justify" vertical="center" wrapText="1"/>
    </xf>
    <xf numFmtId="0" fontId="7" fillId="6" borderId="10" xfId="0" applyFont="1" applyFill="1" applyBorder="1" applyAlignment="1">
      <alignment horizontal="justify" vertical="center" wrapText="1"/>
    </xf>
    <xf numFmtId="0" fontId="6" fillId="6" borderId="41" xfId="0" applyFont="1" applyFill="1" applyBorder="1" applyAlignment="1">
      <alignment horizontal="justify" vertical="center" wrapText="1"/>
    </xf>
    <xf numFmtId="0" fontId="8" fillId="6" borderId="41" xfId="0" applyFont="1" applyFill="1" applyBorder="1" applyAlignment="1">
      <alignment horizontal="justify" vertical="center" wrapText="1"/>
    </xf>
    <xf numFmtId="0" fontId="7" fillId="6" borderId="42" xfId="0" applyFont="1" applyFill="1" applyBorder="1" applyAlignment="1">
      <alignment horizontal="justify" vertical="center" wrapText="1"/>
    </xf>
    <xf numFmtId="0" fontId="7" fillId="6" borderId="43" xfId="0" applyFont="1" applyFill="1" applyBorder="1" applyAlignment="1">
      <alignment horizontal="justify" vertical="center" wrapText="1"/>
    </xf>
    <xf numFmtId="0" fontId="7" fillId="6" borderId="44" xfId="0" applyFont="1" applyFill="1" applyBorder="1" applyAlignment="1">
      <alignment horizontal="justify" vertical="center" wrapText="1"/>
    </xf>
    <xf numFmtId="0" fontId="8" fillId="6" borderId="44" xfId="0" applyFont="1" applyFill="1" applyBorder="1" applyAlignment="1">
      <alignment horizontal="justify" vertical="center" wrapText="1"/>
    </xf>
    <xf numFmtId="0" fontId="8" fillId="6" borderId="45" xfId="0" applyFont="1" applyFill="1" applyBorder="1" applyAlignment="1">
      <alignment horizontal="justify" vertical="center" wrapText="1"/>
    </xf>
    <xf numFmtId="169" fontId="0" fillId="0" borderId="0" xfId="0" applyNumberFormat="1"/>
    <xf numFmtId="164" fontId="0" fillId="0" borderId="0" xfId="0" applyNumberFormat="1"/>
    <xf numFmtId="164" fontId="8" fillId="6" borderId="41" xfId="0" applyNumberFormat="1" applyFont="1" applyFill="1" applyBorder="1" applyAlignment="1">
      <alignment horizontal="justify" vertical="center" wrapText="1"/>
    </xf>
    <xf numFmtId="0" fontId="9" fillId="6" borderId="38" xfId="0" applyFont="1" applyFill="1" applyBorder="1" applyAlignment="1">
      <alignment horizontal="justify" vertical="center" wrapText="1"/>
    </xf>
    <xf numFmtId="169" fontId="9" fillId="6" borderId="38" xfId="0" applyNumberFormat="1" applyFont="1" applyFill="1" applyBorder="1" applyAlignment="1">
      <alignment horizontal="justify" vertical="center" wrapText="1"/>
    </xf>
    <xf numFmtId="0" fontId="10" fillId="6" borderId="38" xfId="0" applyFont="1" applyFill="1" applyBorder="1" applyAlignment="1">
      <alignment horizontal="justify" vertical="center" wrapText="1"/>
    </xf>
    <xf numFmtId="164" fontId="9" fillId="6" borderId="38" xfId="1" applyNumberFormat="1" applyFont="1" applyFill="1" applyBorder="1" applyAlignment="1">
      <alignment horizontal="justify" vertical="center" wrapText="1"/>
    </xf>
    <xf numFmtId="2" fontId="9" fillId="6" borderId="38" xfId="1" applyNumberFormat="1" applyFont="1" applyFill="1" applyBorder="1" applyAlignment="1">
      <alignment horizontal="justify" vertical="center" wrapText="1"/>
    </xf>
    <xf numFmtId="164" fontId="9" fillId="6" borderId="39" xfId="1" applyNumberFormat="1" applyFont="1" applyFill="1" applyBorder="1" applyAlignment="1">
      <alignment horizontal="justify" vertical="center" wrapText="1"/>
    </xf>
    <xf numFmtId="0" fontId="9" fillId="6" borderId="10" xfId="0" applyFont="1" applyFill="1" applyBorder="1" applyAlignment="1">
      <alignment horizontal="justify" vertical="center" wrapText="1"/>
    </xf>
    <xf numFmtId="0" fontId="10" fillId="6" borderId="10" xfId="0" applyFont="1" applyFill="1" applyBorder="1" applyAlignment="1">
      <alignment horizontal="justify" vertical="center" wrapText="1"/>
    </xf>
    <xf numFmtId="2" fontId="9" fillId="6" borderId="38" xfId="0" applyNumberFormat="1" applyFont="1" applyFill="1" applyBorder="1" applyAlignment="1">
      <alignment horizontal="justify" vertical="center" wrapText="1"/>
    </xf>
    <xf numFmtId="0" fontId="11" fillId="6" borderId="42" xfId="0" applyFont="1" applyFill="1" applyBorder="1" applyAlignment="1">
      <alignment horizontal="justify" vertical="center" wrapText="1"/>
    </xf>
    <xf numFmtId="0" fontId="11" fillId="6" borderId="10" xfId="0" applyFont="1" applyFill="1" applyBorder="1" applyAlignment="1">
      <alignment horizontal="justify" vertical="center" wrapText="1"/>
    </xf>
    <xf numFmtId="164" fontId="12" fillId="6" borderId="41" xfId="0" applyNumberFormat="1" applyFont="1" applyFill="1" applyBorder="1" applyAlignment="1">
      <alignment horizontal="justify" vertical="center" wrapText="1"/>
    </xf>
    <xf numFmtId="167" fontId="2" fillId="2" borderId="14" xfId="1" applyNumberFormat="1" applyFont="1" applyFill="1" applyBorder="1" applyAlignment="1">
      <alignment horizontal="center" vertical="center" wrapText="1"/>
    </xf>
    <xf numFmtId="167" fontId="2" fillId="2" borderId="17" xfId="1" applyNumberFormat="1" applyFont="1" applyFill="1" applyBorder="1" applyAlignment="1">
      <alignment horizontal="center" vertical="center" wrapText="1"/>
    </xf>
    <xf numFmtId="167" fontId="2" fillId="2" borderId="30" xfId="1" applyNumberFormat="1" applyFont="1" applyFill="1" applyBorder="1" applyAlignment="1">
      <alignment horizontal="center" vertical="center" wrapText="1"/>
    </xf>
    <xf numFmtId="0" fontId="13" fillId="6" borderId="13" xfId="0" applyFont="1" applyFill="1" applyBorder="1" applyAlignment="1">
      <alignment horizontal="center" vertical="center" wrapText="1"/>
    </xf>
    <xf numFmtId="0" fontId="13" fillId="6" borderId="22" xfId="0" applyFont="1" applyFill="1" applyBorder="1" applyAlignment="1">
      <alignment horizontal="center" vertical="center" wrapText="1"/>
    </xf>
    <xf numFmtId="167" fontId="3" fillId="5" borderId="6" xfId="0" applyNumberFormat="1" applyFont="1" applyFill="1" applyBorder="1" applyAlignment="1">
      <alignment horizontal="center" vertical="center" wrapText="1"/>
    </xf>
    <xf numFmtId="167" fontId="2" fillId="2" borderId="23" xfId="1" applyNumberFormat="1" applyFont="1" applyFill="1" applyBorder="1" applyAlignment="1">
      <alignment horizontal="center" vertical="center" wrapText="1"/>
    </xf>
    <xf numFmtId="0" fontId="2" fillId="0" borderId="49" xfId="0" applyFont="1" applyBorder="1" applyAlignment="1">
      <alignment horizontal="center" vertical="center" wrapText="1"/>
    </xf>
    <xf numFmtId="0" fontId="2" fillId="0" borderId="50" xfId="0" applyFont="1" applyBorder="1" applyAlignment="1">
      <alignment horizontal="center" vertical="center" wrapText="1"/>
    </xf>
    <xf numFmtId="0" fontId="2" fillId="0" borderId="51" xfId="0" applyFont="1" applyBorder="1" applyAlignment="1">
      <alignment horizontal="center" vertical="center" wrapText="1"/>
    </xf>
    <xf numFmtId="0" fontId="2" fillId="0" borderId="5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4" fillId="3" borderId="24" xfId="0" applyFont="1" applyFill="1" applyBorder="1" applyAlignment="1">
      <alignment horizontal="center" vertical="center" wrapText="1"/>
    </xf>
    <xf numFmtId="0" fontId="4" fillId="3" borderId="25" xfId="0" applyFont="1" applyFill="1" applyBorder="1" applyAlignment="1">
      <alignment horizontal="center" vertical="center" wrapText="1"/>
    </xf>
    <xf numFmtId="0" fontId="4" fillId="3" borderId="26" xfId="0" applyFont="1" applyFill="1" applyBorder="1" applyAlignment="1">
      <alignment horizontal="center" vertical="center" wrapText="1"/>
    </xf>
    <xf numFmtId="0" fontId="12" fillId="6" borderId="48" xfId="0" applyFont="1" applyFill="1" applyBorder="1" applyAlignment="1">
      <alignment horizontal="center" vertical="center" wrapText="1"/>
    </xf>
    <xf numFmtId="0" fontId="12" fillId="6" borderId="36" xfId="0" applyFont="1" applyFill="1" applyBorder="1" applyAlignment="1">
      <alignment horizontal="center" vertical="center" wrapText="1"/>
    </xf>
    <xf numFmtId="0" fontId="12" fillId="6" borderId="10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53" xfId="0" applyFont="1" applyBorder="1" applyAlignment="1">
      <alignment horizontal="center" vertical="center" wrapText="1"/>
    </xf>
    <xf numFmtId="0" fontId="2" fillId="0" borderId="54" xfId="0" applyFont="1" applyBorder="1" applyAlignment="1">
      <alignment horizontal="center" vertical="center" wrapText="1"/>
    </xf>
    <xf numFmtId="0" fontId="2" fillId="0" borderId="55" xfId="0" applyFont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7" fillId="6" borderId="47" xfId="0" applyFont="1" applyFill="1" applyBorder="1" applyAlignment="1">
      <alignment horizontal="justify" vertical="center" wrapText="1"/>
    </xf>
    <xf numFmtId="0" fontId="7" fillId="6" borderId="8" xfId="0" applyFont="1" applyFill="1" applyBorder="1" applyAlignment="1">
      <alignment horizontal="justify" vertical="center" wrapText="1"/>
    </xf>
    <xf numFmtId="0" fontId="7" fillId="6" borderId="9" xfId="0" applyFont="1" applyFill="1" applyBorder="1" applyAlignment="1">
      <alignment horizontal="justify" vertical="center" wrapText="1"/>
    </xf>
    <xf numFmtId="0" fontId="12" fillId="6" borderId="37" xfId="0" applyFont="1" applyFill="1" applyBorder="1" applyAlignment="1">
      <alignment horizontal="justify" vertical="center" wrapText="1"/>
    </xf>
    <xf numFmtId="0" fontId="12" fillId="6" borderId="40" xfId="0" applyFont="1" applyFill="1" applyBorder="1" applyAlignment="1">
      <alignment horizontal="justify" vertical="center" wrapText="1"/>
    </xf>
    <xf numFmtId="0" fontId="12" fillId="6" borderId="42" xfId="0" applyFont="1" applyFill="1" applyBorder="1" applyAlignment="1">
      <alignment horizontal="justify" vertical="center" wrapText="1"/>
    </xf>
    <xf numFmtId="0" fontId="12" fillId="6" borderId="46" xfId="0" applyFont="1" applyFill="1" applyBorder="1" applyAlignment="1">
      <alignment horizontal="justify" vertical="center" wrapText="1"/>
    </xf>
    <xf numFmtId="0" fontId="6" fillId="6" borderId="46" xfId="0" applyFont="1" applyFill="1" applyBorder="1" applyAlignment="1">
      <alignment horizontal="justify" vertical="center" wrapText="1"/>
    </xf>
    <xf numFmtId="0" fontId="6" fillId="6" borderId="42" xfId="0" applyFont="1" applyFill="1" applyBorder="1" applyAlignment="1">
      <alignment horizontal="justify" vertical="center" wrapText="1"/>
    </xf>
  </cellXfs>
  <cellStyles count="3">
    <cellStyle name="Moneda" xfId="1" builtinId="4"/>
    <cellStyle name="Moneda [0]" xfId="2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19050</xdr:colOff>
      <xdr:row>2</xdr:row>
      <xdr:rowOff>28575</xdr:rowOff>
    </xdr:from>
    <xdr:to>
      <xdr:col>9</xdr:col>
      <xdr:colOff>2485</xdr:colOff>
      <xdr:row>4</xdr:row>
      <xdr:rowOff>181165</xdr:rowOff>
    </xdr:to>
    <xdr:pic>
      <xdr:nvPicPr>
        <xdr:cNvPr id="2" name="Imagen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67550" y="419100"/>
          <a:ext cx="802585" cy="5526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141810</xdr:colOff>
      <xdr:row>2</xdr:row>
      <xdr:rowOff>62789</xdr:rowOff>
    </xdr:from>
    <xdr:to>
      <xdr:col>0</xdr:col>
      <xdr:colOff>696563</xdr:colOff>
      <xdr:row>4</xdr:row>
      <xdr:rowOff>183550</xdr:rowOff>
    </xdr:to>
    <xdr:pic>
      <xdr:nvPicPr>
        <xdr:cNvPr id="3" name="Imagen 2" descr="Escudo Colombia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810" y="453314"/>
          <a:ext cx="554753" cy="5208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19050</xdr:colOff>
      <xdr:row>0</xdr:row>
      <xdr:rowOff>28575</xdr:rowOff>
    </xdr:from>
    <xdr:to>
      <xdr:col>9</xdr:col>
      <xdr:colOff>2485</xdr:colOff>
      <xdr:row>2</xdr:row>
      <xdr:rowOff>181165</xdr:rowOff>
    </xdr:to>
    <xdr:pic>
      <xdr:nvPicPr>
        <xdr:cNvPr id="2" name="Imagen 3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67550" y="419100"/>
          <a:ext cx="802585" cy="5526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141810</xdr:colOff>
      <xdr:row>0</xdr:row>
      <xdr:rowOff>62789</xdr:rowOff>
    </xdr:from>
    <xdr:to>
      <xdr:col>0</xdr:col>
      <xdr:colOff>696563</xdr:colOff>
      <xdr:row>2</xdr:row>
      <xdr:rowOff>183550</xdr:rowOff>
    </xdr:to>
    <xdr:pic>
      <xdr:nvPicPr>
        <xdr:cNvPr id="3" name="Imagen 2" descr="Escudo Colombia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810" y="453314"/>
          <a:ext cx="554753" cy="5208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I27"/>
  <sheetViews>
    <sheetView showGridLines="0" tabSelected="1" view="pageBreakPreview" zoomScaleNormal="100" zoomScaleSheetLayoutView="100" workbookViewId="0">
      <selection activeCell="D8" sqref="D8"/>
    </sheetView>
  </sheetViews>
  <sheetFormatPr baseColWidth="10" defaultRowHeight="15" x14ac:dyDescent="0.25"/>
  <cols>
    <col min="1" max="1" width="21.5703125" bestFit="1" customWidth="1"/>
    <col min="3" max="4" width="11.5703125" bestFit="1" customWidth="1"/>
    <col min="5" max="5" width="14.140625" bestFit="1" customWidth="1"/>
    <col min="6" max="6" width="11.5703125" bestFit="1" customWidth="1"/>
    <col min="7" max="7" width="13.5703125" customWidth="1"/>
    <col min="8" max="8" width="11.5703125" bestFit="1" customWidth="1"/>
    <col min="9" max="9" width="12.28515625" bestFit="1" customWidth="1"/>
  </cols>
  <sheetData>
    <row r="2" spans="1:9" ht="15.75" thickBot="1" x14ac:dyDescent="0.3"/>
    <row r="3" spans="1:9" ht="15.75" thickBot="1" x14ac:dyDescent="0.3">
      <c r="A3" s="98"/>
      <c r="B3" s="101" t="s">
        <v>0</v>
      </c>
      <c r="C3" s="102"/>
      <c r="D3" s="102"/>
      <c r="E3" s="102"/>
      <c r="F3" s="102"/>
      <c r="G3" s="102"/>
      <c r="H3" s="103"/>
      <c r="I3" s="1"/>
    </row>
    <row r="4" spans="1:9" ht="15.75" thickBot="1" x14ac:dyDescent="0.3">
      <c r="A4" s="100"/>
      <c r="B4" s="104" t="s">
        <v>1</v>
      </c>
      <c r="C4" s="105"/>
      <c r="D4" s="105"/>
      <c r="E4" s="105"/>
      <c r="F4" s="105"/>
      <c r="G4" s="105"/>
      <c r="H4" s="106"/>
      <c r="I4" s="2"/>
    </row>
    <row r="5" spans="1:9" ht="15.75" thickBot="1" x14ac:dyDescent="0.3">
      <c r="A5" s="99"/>
      <c r="B5" s="107" t="s">
        <v>2</v>
      </c>
      <c r="C5" s="108"/>
      <c r="D5" s="108"/>
      <c r="E5" s="108"/>
      <c r="F5" s="108"/>
      <c r="G5" s="108"/>
      <c r="H5" s="109"/>
      <c r="I5" s="3"/>
    </row>
    <row r="6" spans="1:9" ht="15.75" thickBot="1" x14ac:dyDescent="0.3">
      <c r="A6" s="4"/>
      <c r="B6" s="5"/>
      <c r="C6" s="5"/>
      <c r="D6" s="5"/>
      <c r="E6" s="5"/>
      <c r="F6" s="6"/>
      <c r="H6" s="7"/>
      <c r="I6" s="8"/>
    </row>
    <row r="7" spans="1:9" ht="22.5" x14ac:dyDescent="0.25">
      <c r="A7" s="9"/>
      <c r="B7" s="10"/>
      <c r="C7" s="11" t="s">
        <v>3</v>
      </c>
      <c r="D7" s="12" t="s">
        <v>4</v>
      </c>
      <c r="E7" s="12" t="s">
        <v>5</v>
      </c>
      <c r="F7" s="13" t="s">
        <v>6</v>
      </c>
      <c r="H7" s="7"/>
      <c r="I7" s="14"/>
    </row>
    <row r="8" spans="1:9" ht="15.75" thickBot="1" x14ac:dyDescent="0.3">
      <c r="A8" s="15"/>
      <c r="B8" s="10"/>
      <c r="C8" s="16">
        <v>44310</v>
      </c>
      <c r="D8" s="17">
        <v>44480</v>
      </c>
      <c r="E8" s="18">
        <f>DAYS360(C8,D8)</f>
        <v>167</v>
      </c>
      <c r="F8" s="19">
        <f>+E8/30</f>
        <v>5.5666666666666664</v>
      </c>
      <c r="G8" s="20"/>
      <c r="H8" s="21"/>
      <c r="I8" s="14"/>
    </row>
    <row r="9" spans="1:9" ht="22.5" customHeight="1" x14ac:dyDescent="0.25">
      <c r="A9" s="15"/>
      <c r="B9" s="10"/>
      <c r="C9" s="10"/>
      <c r="D9" s="7"/>
      <c r="E9" s="7"/>
      <c r="F9" s="61"/>
      <c r="G9" s="7"/>
      <c r="H9" s="10"/>
      <c r="I9" s="22"/>
    </row>
    <row r="10" spans="1:9" ht="55.5" customHeight="1" x14ac:dyDescent="0.25">
      <c r="A10" s="23" t="s">
        <v>7</v>
      </c>
      <c r="B10" s="24" t="s">
        <v>8</v>
      </c>
      <c r="C10" s="24" t="s">
        <v>9</v>
      </c>
      <c r="D10" s="25" t="s">
        <v>10</v>
      </c>
      <c r="E10" s="25" t="s">
        <v>11</v>
      </c>
      <c r="F10" s="24" t="s">
        <v>12</v>
      </c>
      <c r="G10" s="25" t="s">
        <v>13</v>
      </c>
      <c r="H10" s="24" t="s">
        <v>14</v>
      </c>
      <c r="I10" s="26" t="s">
        <v>15</v>
      </c>
    </row>
    <row r="11" spans="1:9" ht="24.75" customHeight="1" thickBot="1" x14ac:dyDescent="0.3">
      <c r="A11" s="110" t="s">
        <v>16</v>
      </c>
      <c r="B11" s="111"/>
      <c r="C11" s="111"/>
      <c r="D11" s="111"/>
      <c r="E11" s="111"/>
      <c r="F11" s="111"/>
      <c r="G11" s="111"/>
      <c r="H11" s="111"/>
      <c r="I11" s="112"/>
    </row>
    <row r="12" spans="1:9" ht="32.25" customHeight="1" x14ac:dyDescent="0.25">
      <c r="A12" s="98" t="s">
        <v>78</v>
      </c>
      <c r="B12" s="94" t="s">
        <v>30</v>
      </c>
      <c r="C12" s="27">
        <v>201</v>
      </c>
      <c r="D12" s="28">
        <v>7662516</v>
      </c>
      <c r="E12" s="28">
        <f>+D12*C12</f>
        <v>1540165716</v>
      </c>
      <c r="F12" s="90">
        <v>1</v>
      </c>
      <c r="G12" s="28">
        <f t="shared" ref="G12:G13" si="0">+E12/F12</f>
        <v>1540165716</v>
      </c>
      <c r="H12" s="29">
        <f>+$F$8</f>
        <v>5.5666666666666664</v>
      </c>
      <c r="I12" s="87">
        <f>+G12*H12</f>
        <v>8573589152.3999996</v>
      </c>
    </row>
    <row r="13" spans="1:9" ht="41.25" customHeight="1" x14ac:dyDescent="0.25">
      <c r="A13" s="100"/>
      <c r="B13" s="95" t="s">
        <v>86</v>
      </c>
      <c r="C13" s="30">
        <v>18</v>
      </c>
      <c r="D13" s="31">
        <v>1998150</v>
      </c>
      <c r="E13" s="31">
        <f t="shared" ref="E13" si="1">+D13*C13</f>
        <v>35966700</v>
      </c>
      <c r="F13" s="91">
        <v>1</v>
      </c>
      <c r="G13" s="31">
        <f t="shared" si="0"/>
        <v>35966700</v>
      </c>
      <c r="H13" s="32">
        <v>1</v>
      </c>
      <c r="I13" s="93">
        <f t="shared" ref="I13" si="2">+G13*H13</f>
        <v>35966700</v>
      </c>
    </row>
    <row r="14" spans="1:9" ht="24.75" customHeight="1" thickBot="1" x14ac:dyDescent="0.3">
      <c r="A14" s="113"/>
      <c r="B14" s="114"/>
      <c r="C14" s="114"/>
      <c r="D14" s="114"/>
      <c r="E14" s="114"/>
      <c r="F14" s="114"/>
      <c r="G14" s="114"/>
      <c r="H14" s="115"/>
      <c r="I14" s="92">
        <f>SUM(I12:I13)</f>
        <v>8609555852.3999996</v>
      </c>
    </row>
    <row r="15" spans="1:9" ht="30" customHeight="1" x14ac:dyDescent="0.25">
      <c r="A15" s="98" t="s">
        <v>17</v>
      </c>
      <c r="B15" s="94" t="s">
        <v>18</v>
      </c>
      <c r="C15" s="27">
        <v>1</v>
      </c>
      <c r="D15" s="28">
        <v>5074000</v>
      </c>
      <c r="E15" s="28">
        <f>C15*D15</f>
        <v>5074000</v>
      </c>
      <c r="F15" s="27">
        <v>43</v>
      </c>
      <c r="G15" s="28">
        <f>E15/F15</f>
        <v>118000</v>
      </c>
      <c r="H15" s="29">
        <f>$F$8</f>
        <v>5.5666666666666664</v>
      </c>
      <c r="I15" s="87">
        <f>G15*H15</f>
        <v>656866.66666666663</v>
      </c>
    </row>
    <row r="16" spans="1:9" ht="45" customHeight="1" thickBot="1" x14ac:dyDescent="0.3">
      <c r="A16" s="99"/>
      <c r="B16" s="96" t="s">
        <v>19</v>
      </c>
      <c r="C16" s="18">
        <v>1</v>
      </c>
      <c r="D16" s="88">
        <v>3055244</v>
      </c>
      <c r="E16" s="88">
        <f t="shared" ref="E16" si="3">C16*D16</f>
        <v>3055244</v>
      </c>
      <c r="F16" s="18">
        <v>43</v>
      </c>
      <c r="G16" s="88">
        <f t="shared" ref="G16" si="4">E16/F16</f>
        <v>71052.186046511633</v>
      </c>
      <c r="H16" s="38">
        <f t="shared" ref="H16" si="5">$F$8</f>
        <v>5.5666666666666664</v>
      </c>
      <c r="I16" s="89">
        <f>G16*H16</f>
        <v>395523.83565891476</v>
      </c>
    </row>
    <row r="17" spans="1:9" ht="23.25" customHeight="1" thickBot="1" x14ac:dyDescent="0.3">
      <c r="A17" s="116"/>
      <c r="B17" s="117"/>
      <c r="C17" s="117"/>
      <c r="D17" s="117"/>
      <c r="E17" s="117"/>
      <c r="F17" s="117"/>
      <c r="G17" s="117"/>
      <c r="H17" s="118"/>
      <c r="I17" s="60">
        <f>SUM(I15:I16)</f>
        <v>1052390.5023255814</v>
      </c>
    </row>
    <row r="18" spans="1:9" ht="35.25" customHeight="1" x14ac:dyDescent="0.25">
      <c r="A18" s="98" t="s">
        <v>20</v>
      </c>
      <c r="B18" s="94" t="s">
        <v>21</v>
      </c>
      <c r="C18" s="27">
        <v>1</v>
      </c>
      <c r="D18" s="28">
        <v>3500000</v>
      </c>
      <c r="E18" s="28">
        <f>+D18</f>
        <v>3500000</v>
      </c>
      <c r="F18" s="27">
        <v>43</v>
      </c>
      <c r="G18" s="35">
        <f>E18/F18</f>
        <v>81395.348837209298</v>
      </c>
      <c r="H18" s="29">
        <f>$F$8</f>
        <v>5.5666666666666664</v>
      </c>
      <c r="I18" s="36">
        <f>G18*H18</f>
        <v>453100.77519379841</v>
      </c>
    </row>
    <row r="19" spans="1:9" ht="42.75" customHeight="1" thickBot="1" x14ac:dyDescent="0.3">
      <c r="A19" s="99"/>
      <c r="B19" s="96" t="s">
        <v>22</v>
      </c>
      <c r="C19" s="18">
        <v>1</v>
      </c>
      <c r="D19" s="34">
        <v>4509965</v>
      </c>
      <c r="E19" s="34">
        <f>+D19</f>
        <v>4509965</v>
      </c>
      <c r="F19" s="18">
        <v>43</v>
      </c>
      <c r="G19" s="37">
        <f t="shared" ref="G19:G22" si="6">E19/F19</f>
        <v>104882.90697674418</v>
      </c>
      <c r="H19" s="38">
        <f>$F$8</f>
        <v>5.5666666666666664</v>
      </c>
      <c r="I19" s="39">
        <f>G19*H19</f>
        <v>583848.18217054254</v>
      </c>
    </row>
    <row r="20" spans="1:9" ht="27.75" customHeight="1" thickBot="1" x14ac:dyDescent="0.3">
      <c r="A20" s="15"/>
      <c r="B20" s="10"/>
      <c r="C20" s="10"/>
      <c r="D20" s="40"/>
      <c r="E20" s="40"/>
      <c r="F20" s="10"/>
      <c r="G20" s="7"/>
      <c r="H20" s="41"/>
      <c r="I20" s="60">
        <f>SUM(I18:I19)</f>
        <v>1036948.957364341</v>
      </c>
    </row>
    <row r="21" spans="1:9" x14ac:dyDescent="0.25">
      <c r="A21" s="119" t="s">
        <v>23</v>
      </c>
      <c r="B21" s="94" t="s">
        <v>24</v>
      </c>
      <c r="C21" s="27">
        <v>1</v>
      </c>
      <c r="D21" s="28">
        <v>3200000</v>
      </c>
      <c r="E21" s="28">
        <f>+C21*D21</f>
        <v>3200000</v>
      </c>
      <c r="F21" s="27">
        <v>43</v>
      </c>
      <c r="G21" s="35">
        <f>E21/F21</f>
        <v>74418.604651162794</v>
      </c>
      <c r="H21" s="29">
        <f>$F$8</f>
        <v>5.5666666666666664</v>
      </c>
      <c r="I21" s="42">
        <f>G21*H21</f>
        <v>414263.56589147286</v>
      </c>
    </row>
    <row r="22" spans="1:9" x14ac:dyDescent="0.25">
      <c r="A22" s="120"/>
      <c r="B22" s="95" t="s">
        <v>22</v>
      </c>
      <c r="C22" s="30">
        <v>1</v>
      </c>
      <c r="D22" s="43">
        <v>4509965</v>
      </c>
      <c r="E22" s="44">
        <f>+D22</f>
        <v>4509965</v>
      </c>
      <c r="F22" s="30">
        <v>43</v>
      </c>
      <c r="G22" s="45">
        <f t="shared" si="6"/>
        <v>104882.90697674418</v>
      </c>
      <c r="H22" s="32">
        <f>$F$8</f>
        <v>5.5666666666666664</v>
      </c>
      <c r="I22" s="46">
        <f>G22*H22</f>
        <v>583848.18217054254</v>
      </c>
    </row>
    <row r="23" spans="1:9" ht="22.5" x14ac:dyDescent="0.25">
      <c r="A23" s="120" t="s">
        <v>25</v>
      </c>
      <c r="B23" s="95" t="s">
        <v>26</v>
      </c>
      <c r="C23" s="30" t="s">
        <v>27</v>
      </c>
      <c r="D23" s="31">
        <v>316057680</v>
      </c>
      <c r="E23" s="47">
        <f>+D23</f>
        <v>316057680</v>
      </c>
      <c r="F23" s="48">
        <v>0.01</v>
      </c>
      <c r="G23" s="49">
        <f>E23*F23</f>
        <v>3160576.8000000003</v>
      </c>
      <c r="H23" s="32">
        <f>$F$8</f>
        <v>5.5666666666666664</v>
      </c>
      <c r="I23" s="50">
        <f>G23*H23</f>
        <v>17593877.52</v>
      </c>
    </row>
    <row r="24" spans="1:9" ht="15.75" thickBot="1" x14ac:dyDescent="0.3">
      <c r="A24" s="121"/>
      <c r="B24" s="97" t="s">
        <v>28</v>
      </c>
      <c r="C24" s="33" t="s">
        <v>29</v>
      </c>
      <c r="D24" s="34">
        <v>38806142</v>
      </c>
      <c r="E24" s="34">
        <f>+D24</f>
        <v>38806142</v>
      </c>
      <c r="F24" s="51">
        <v>0.01</v>
      </c>
      <c r="G24" s="52">
        <f>E24*F24</f>
        <v>388061.42</v>
      </c>
      <c r="H24" s="53">
        <f>$F$8</f>
        <v>5.5666666666666664</v>
      </c>
      <c r="I24" s="39">
        <f>G24*H24</f>
        <v>2160208.5713333329</v>
      </c>
    </row>
    <row r="25" spans="1:9" ht="21" customHeight="1" thickBot="1" x14ac:dyDescent="0.3">
      <c r="A25" s="122"/>
      <c r="B25" s="123"/>
      <c r="C25" s="123"/>
      <c r="D25" s="123"/>
      <c r="E25" s="123"/>
      <c r="F25" s="123"/>
      <c r="G25" s="123"/>
      <c r="H25" s="124"/>
      <c r="I25" s="60">
        <f>SUM(I21:I24)</f>
        <v>20752197.839395348</v>
      </c>
    </row>
    <row r="26" spans="1:9" ht="28.5" customHeight="1" thickBot="1" x14ac:dyDescent="0.3">
      <c r="A26" s="54"/>
      <c r="B26" s="55"/>
      <c r="C26" s="55"/>
      <c r="D26" s="56"/>
      <c r="E26" s="57">
        <f>SUM(E15:E24)</f>
        <v>378712996</v>
      </c>
      <c r="F26" s="55"/>
      <c r="G26" s="57">
        <f>SUM(G11:G24)</f>
        <v>1580235686.1734884</v>
      </c>
      <c r="H26" s="58"/>
      <c r="I26" s="60">
        <f>+I25+I20+I17+I14</f>
        <v>8632397389.6990852</v>
      </c>
    </row>
    <row r="27" spans="1:9" x14ac:dyDescent="0.25">
      <c r="A27" s="59"/>
      <c r="B27" s="59"/>
      <c r="C27" s="59"/>
      <c r="D27" s="59"/>
      <c r="E27" s="59"/>
      <c r="F27" s="59"/>
      <c r="G27" s="59"/>
      <c r="H27" s="59"/>
    </row>
  </sheetData>
  <mergeCells count="13">
    <mergeCell ref="A17:H17"/>
    <mergeCell ref="A18:A19"/>
    <mergeCell ref="A21:A22"/>
    <mergeCell ref="A23:A24"/>
    <mergeCell ref="A25:H25"/>
    <mergeCell ref="A15:A16"/>
    <mergeCell ref="A3:A5"/>
    <mergeCell ref="B3:H3"/>
    <mergeCell ref="B4:H4"/>
    <mergeCell ref="B5:H5"/>
    <mergeCell ref="A11:I11"/>
    <mergeCell ref="A12:A13"/>
    <mergeCell ref="A14:H14"/>
  </mergeCells>
  <pageMargins left="0.70866141732283472" right="0.70866141732283472" top="0.74803149606299213" bottom="0.74803149606299213" header="0.31496062992125984" footer="0.31496062992125984"/>
  <pageSetup scale="7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27"/>
  <sheetViews>
    <sheetView topLeftCell="A2" workbookViewId="0">
      <selection activeCell="A8" sqref="A8:I10"/>
    </sheetView>
  </sheetViews>
  <sheetFormatPr baseColWidth="10" defaultRowHeight="15" x14ac:dyDescent="0.25"/>
  <cols>
    <col min="13" max="13" width="18.85546875" bestFit="1" customWidth="1"/>
    <col min="14" max="14" width="18.42578125" bestFit="1" customWidth="1"/>
  </cols>
  <sheetData>
    <row r="1" spans="1:14" ht="15.75" thickBot="1" x14ac:dyDescent="0.3">
      <c r="A1" s="98"/>
      <c r="B1" s="101" t="s">
        <v>0</v>
      </c>
      <c r="C1" s="102"/>
      <c r="D1" s="102"/>
      <c r="E1" s="102"/>
      <c r="F1" s="102"/>
      <c r="G1" s="102"/>
      <c r="H1" s="103"/>
      <c r="I1" s="1"/>
    </row>
    <row r="2" spans="1:14" ht="15.75" thickBot="1" x14ac:dyDescent="0.3">
      <c r="A2" s="100"/>
      <c r="B2" s="104" t="s">
        <v>1</v>
      </c>
      <c r="C2" s="105"/>
      <c r="D2" s="105"/>
      <c r="E2" s="105"/>
      <c r="F2" s="105"/>
      <c r="G2" s="105"/>
      <c r="H2" s="106"/>
      <c r="I2" s="2"/>
    </row>
    <row r="3" spans="1:14" ht="15.75" thickBot="1" x14ac:dyDescent="0.3">
      <c r="A3" s="99"/>
      <c r="B3" s="107" t="s">
        <v>2</v>
      </c>
      <c r="C3" s="108"/>
      <c r="D3" s="108"/>
      <c r="E3" s="108"/>
      <c r="F3" s="108"/>
      <c r="G3" s="108"/>
      <c r="H3" s="109"/>
      <c r="I3" s="3"/>
    </row>
    <row r="4" spans="1:14" ht="15.75" thickBot="1" x14ac:dyDescent="0.3">
      <c r="A4" s="4"/>
      <c r="B4" s="5"/>
      <c r="C4" s="5"/>
      <c r="D4" s="5"/>
      <c r="E4" s="5"/>
      <c r="F4" s="6"/>
      <c r="H4" s="7"/>
      <c r="I4" s="8"/>
    </row>
    <row r="5" spans="1:14" ht="33.75" x14ac:dyDescent="0.25">
      <c r="A5" s="9"/>
      <c r="B5" s="10"/>
      <c r="C5" s="11" t="s">
        <v>3</v>
      </c>
      <c r="D5" s="12" t="s">
        <v>4</v>
      </c>
      <c r="E5" s="12" t="s">
        <v>5</v>
      </c>
      <c r="F5" s="13" t="s">
        <v>6</v>
      </c>
      <c r="H5" s="7"/>
      <c r="I5" s="14"/>
    </row>
    <row r="6" spans="1:14" ht="15.75" thickBot="1" x14ac:dyDescent="0.3">
      <c r="A6" s="15"/>
      <c r="B6" s="10"/>
      <c r="C6" s="16">
        <v>44317</v>
      </c>
      <c r="D6" s="17">
        <v>44487</v>
      </c>
      <c r="E6" s="18">
        <f>DAYS360(C6,D6)</f>
        <v>167</v>
      </c>
      <c r="F6" s="19">
        <f>+E6/30</f>
        <v>5.5666666666666664</v>
      </c>
      <c r="G6" s="20"/>
      <c r="H6" s="21"/>
      <c r="I6" s="14"/>
    </row>
    <row r="7" spans="1:14" ht="15" customHeight="1" x14ac:dyDescent="0.25">
      <c r="A7" s="15"/>
      <c r="B7" s="10"/>
      <c r="C7" s="10"/>
      <c r="D7" s="7"/>
      <c r="E7" s="7"/>
      <c r="F7" s="62"/>
      <c r="G7" s="7"/>
      <c r="H7" s="10"/>
      <c r="I7" s="22"/>
    </row>
    <row r="8" spans="1:14" ht="26.25" thickBot="1" x14ac:dyDescent="0.3">
      <c r="A8" s="128" t="s">
        <v>78</v>
      </c>
      <c r="B8" s="75" t="s">
        <v>30</v>
      </c>
      <c r="C8" s="75">
        <v>10</v>
      </c>
      <c r="D8" s="76">
        <v>0</v>
      </c>
      <c r="E8" s="76">
        <f>+D8*C8</f>
        <v>0</v>
      </c>
      <c r="F8" s="77">
        <v>43</v>
      </c>
      <c r="G8" s="78">
        <f t="shared" ref="G8:G9" si="0">+E8/F8</f>
        <v>0</v>
      </c>
      <c r="H8" s="79">
        <f>+$F$6</f>
        <v>5.5666666666666664</v>
      </c>
      <c r="I8" s="80">
        <f>+G8*H8</f>
        <v>0</v>
      </c>
      <c r="M8" s="73">
        <f>175*7112187</f>
        <v>1244632725</v>
      </c>
      <c r="N8" s="72">
        <f>+M8*12.6</f>
        <v>15682372335</v>
      </c>
    </row>
    <row r="9" spans="1:14" ht="51.75" thickBot="1" x14ac:dyDescent="0.3">
      <c r="A9" s="129"/>
      <c r="B9" s="81" t="s">
        <v>33</v>
      </c>
      <c r="C9" s="81">
        <v>1</v>
      </c>
      <c r="D9" s="76">
        <v>0</v>
      </c>
      <c r="E9" s="76">
        <f t="shared" ref="E9:E17" si="1">+D9*C9</f>
        <v>0</v>
      </c>
      <c r="F9" s="82">
        <v>43</v>
      </c>
      <c r="G9" s="78">
        <f t="shared" si="0"/>
        <v>0</v>
      </c>
      <c r="H9" s="83">
        <f t="shared" ref="H9:H10" si="2">+$F$6</f>
        <v>5.5666666666666664</v>
      </c>
      <c r="I9" s="80">
        <f t="shared" ref="I9:I10" si="3">+G9*H9</f>
        <v>0</v>
      </c>
    </row>
    <row r="10" spans="1:14" ht="51.75" thickBot="1" x14ac:dyDescent="0.3">
      <c r="A10" s="130"/>
      <c r="B10" s="81" t="s">
        <v>35</v>
      </c>
      <c r="C10" s="81">
        <v>1</v>
      </c>
      <c r="D10" s="76">
        <v>0</v>
      </c>
      <c r="E10" s="76">
        <f t="shared" si="1"/>
        <v>0</v>
      </c>
      <c r="F10" s="82">
        <v>43</v>
      </c>
      <c r="G10" s="78">
        <f>+E10/F10</f>
        <v>0</v>
      </c>
      <c r="H10" s="83">
        <f t="shared" si="2"/>
        <v>5.5666666666666664</v>
      </c>
      <c r="I10" s="80">
        <f t="shared" si="3"/>
        <v>0</v>
      </c>
    </row>
    <row r="11" spans="1:14" ht="15.75" thickBot="1" x14ac:dyDescent="0.3">
      <c r="A11" s="84" t="s">
        <v>79</v>
      </c>
      <c r="B11" s="85" t="s">
        <v>79</v>
      </c>
      <c r="C11" s="85" t="s">
        <v>79</v>
      </c>
      <c r="D11" s="85" t="s">
        <v>79</v>
      </c>
      <c r="E11" s="76"/>
      <c r="F11" s="85" t="s">
        <v>79</v>
      </c>
      <c r="G11" s="85" t="s">
        <v>79</v>
      </c>
      <c r="H11" s="83"/>
      <c r="I11" s="86">
        <f>SUM(I8:I10)</f>
        <v>0</v>
      </c>
    </row>
    <row r="12" spans="1:14" ht="26.25" thickBot="1" x14ac:dyDescent="0.3">
      <c r="A12" s="131" t="s">
        <v>80</v>
      </c>
      <c r="B12" s="81" t="s">
        <v>81</v>
      </c>
      <c r="C12" s="75" t="s">
        <v>34</v>
      </c>
      <c r="D12" s="76">
        <v>40</v>
      </c>
      <c r="E12" s="76" t="e">
        <f t="shared" si="1"/>
        <v>#VALUE!</v>
      </c>
      <c r="F12" s="82">
        <v>43</v>
      </c>
      <c r="G12" s="78">
        <v>0</v>
      </c>
      <c r="H12" s="83">
        <f t="shared" ref="H12:H17" si="4">+$F$6</f>
        <v>5.5666666666666664</v>
      </c>
      <c r="I12" s="80">
        <f>+G12*H12</f>
        <v>0</v>
      </c>
    </row>
    <row r="13" spans="1:14" ht="39" thickBot="1" x14ac:dyDescent="0.3">
      <c r="A13" s="129"/>
      <c r="B13" s="81" t="s">
        <v>82</v>
      </c>
      <c r="C13" s="75" t="s">
        <v>34</v>
      </c>
      <c r="D13" s="76">
        <v>0</v>
      </c>
      <c r="E13" s="76" t="e">
        <f t="shared" si="1"/>
        <v>#VALUE!</v>
      </c>
      <c r="F13" s="82">
        <v>43</v>
      </c>
      <c r="G13" s="78">
        <v>0</v>
      </c>
      <c r="H13" s="83">
        <f t="shared" si="4"/>
        <v>5.5666666666666664</v>
      </c>
      <c r="I13" s="80">
        <v>0</v>
      </c>
    </row>
    <row r="14" spans="1:14" ht="51.75" thickBot="1" x14ac:dyDescent="0.3">
      <c r="A14" s="129"/>
      <c r="B14" s="81" t="s">
        <v>83</v>
      </c>
      <c r="C14" s="75" t="s">
        <v>34</v>
      </c>
      <c r="D14" s="76">
        <v>0</v>
      </c>
      <c r="E14" s="76" t="e">
        <f t="shared" si="1"/>
        <v>#VALUE!</v>
      </c>
      <c r="F14" s="82">
        <v>43</v>
      </c>
      <c r="G14" s="78">
        <v>0</v>
      </c>
      <c r="H14" s="83">
        <f t="shared" si="4"/>
        <v>5.5666666666666664</v>
      </c>
      <c r="I14" s="80">
        <v>0</v>
      </c>
    </row>
    <row r="15" spans="1:14" ht="39" thickBot="1" x14ac:dyDescent="0.3">
      <c r="A15" s="129"/>
      <c r="B15" s="81" t="s">
        <v>84</v>
      </c>
      <c r="C15" s="75" t="s">
        <v>34</v>
      </c>
      <c r="D15" s="76">
        <v>0</v>
      </c>
      <c r="E15" s="76" t="e">
        <f t="shared" si="1"/>
        <v>#VALUE!</v>
      </c>
      <c r="F15" s="82">
        <v>43</v>
      </c>
      <c r="G15" s="78">
        <v>0</v>
      </c>
      <c r="H15" s="83">
        <f t="shared" si="4"/>
        <v>5.5666666666666664</v>
      </c>
      <c r="I15" s="80">
        <v>0</v>
      </c>
    </row>
    <row r="16" spans="1:14" ht="51.75" thickBot="1" x14ac:dyDescent="0.3">
      <c r="A16" s="129"/>
      <c r="B16" s="81" t="s">
        <v>85</v>
      </c>
      <c r="C16" s="75" t="s">
        <v>34</v>
      </c>
      <c r="D16" s="76">
        <v>0</v>
      </c>
      <c r="E16" s="76" t="e">
        <f t="shared" si="1"/>
        <v>#VALUE!</v>
      </c>
      <c r="F16" s="82">
        <v>43</v>
      </c>
      <c r="G16" s="78">
        <v>0</v>
      </c>
      <c r="H16" s="83">
        <f t="shared" si="4"/>
        <v>5.5666666666666664</v>
      </c>
      <c r="I16" s="80">
        <v>0</v>
      </c>
    </row>
    <row r="17" spans="1:9" ht="26.25" thickBot="1" x14ac:dyDescent="0.3">
      <c r="A17" s="130"/>
      <c r="B17" s="81" t="s">
        <v>37</v>
      </c>
      <c r="C17" s="75" t="s">
        <v>34</v>
      </c>
      <c r="D17" s="76">
        <v>0</v>
      </c>
      <c r="E17" s="76" t="e">
        <f t="shared" si="1"/>
        <v>#VALUE!</v>
      </c>
      <c r="F17" s="82">
        <v>43</v>
      </c>
      <c r="G17" s="78">
        <v>0</v>
      </c>
      <c r="H17" s="83">
        <f t="shared" si="4"/>
        <v>5.5666666666666664</v>
      </c>
      <c r="I17" s="80">
        <v>0</v>
      </c>
    </row>
    <row r="18" spans="1:9" ht="15.75" thickBot="1" x14ac:dyDescent="0.3">
      <c r="A18" s="125" t="s">
        <v>31</v>
      </c>
      <c r="B18" s="126"/>
      <c r="C18" s="126"/>
      <c r="D18" s="126"/>
      <c r="E18" s="126"/>
      <c r="F18" s="126"/>
      <c r="G18" s="126"/>
      <c r="H18" s="127"/>
      <c r="I18" s="74">
        <f>SUM(I12:I17)</f>
        <v>0</v>
      </c>
    </row>
    <row r="19" spans="1:9" ht="50.25" customHeight="1" thickBot="1" x14ac:dyDescent="0.3">
      <c r="A19" s="132" t="s">
        <v>38</v>
      </c>
      <c r="B19" s="63" t="s">
        <v>39</v>
      </c>
      <c r="C19" s="63" t="s">
        <v>34</v>
      </c>
      <c r="D19" s="63" t="s">
        <v>40</v>
      </c>
      <c r="E19" s="63" t="s">
        <v>41</v>
      </c>
      <c r="F19" s="63" t="s">
        <v>36</v>
      </c>
      <c r="G19" s="63" t="s">
        <v>42</v>
      </c>
      <c r="H19" s="63" t="s">
        <v>32</v>
      </c>
      <c r="I19" s="65" t="s">
        <v>43</v>
      </c>
    </row>
    <row r="20" spans="1:9" ht="26.25" thickBot="1" x14ac:dyDescent="0.3">
      <c r="A20" s="133"/>
      <c r="B20" s="63" t="s">
        <v>44</v>
      </c>
      <c r="C20" s="63" t="s">
        <v>34</v>
      </c>
      <c r="D20" s="63" t="s">
        <v>45</v>
      </c>
      <c r="E20" s="63" t="s">
        <v>46</v>
      </c>
      <c r="F20" s="63" t="s">
        <v>36</v>
      </c>
      <c r="G20" s="63" t="s">
        <v>47</v>
      </c>
      <c r="H20" s="63" t="s">
        <v>32</v>
      </c>
      <c r="I20" s="65" t="s">
        <v>48</v>
      </c>
    </row>
    <row r="21" spans="1:9" ht="26.25" thickBot="1" x14ac:dyDescent="0.3">
      <c r="A21" s="67" t="s">
        <v>31</v>
      </c>
      <c r="B21" s="64" t="s">
        <v>31</v>
      </c>
      <c r="C21" s="64" t="s">
        <v>31</v>
      </c>
      <c r="D21" s="64" t="s">
        <v>31</v>
      </c>
      <c r="E21" s="64" t="s">
        <v>31</v>
      </c>
      <c r="F21" s="64" t="s">
        <v>31</v>
      </c>
      <c r="G21" s="64" t="s">
        <v>31</v>
      </c>
      <c r="H21" s="64" t="s">
        <v>31</v>
      </c>
      <c r="I21" s="66" t="s">
        <v>49</v>
      </c>
    </row>
    <row r="22" spans="1:9" ht="26.25" thickBot="1" x14ac:dyDescent="0.3">
      <c r="A22" s="132" t="s">
        <v>50</v>
      </c>
      <c r="B22" s="63" t="s">
        <v>51</v>
      </c>
      <c r="C22" s="63" t="s">
        <v>34</v>
      </c>
      <c r="D22" s="63" t="s">
        <v>52</v>
      </c>
      <c r="E22" s="63" t="s">
        <v>53</v>
      </c>
      <c r="F22" s="63" t="s">
        <v>36</v>
      </c>
      <c r="G22" s="63" t="s">
        <v>54</v>
      </c>
      <c r="H22" s="63" t="s">
        <v>32</v>
      </c>
      <c r="I22" s="65" t="s">
        <v>55</v>
      </c>
    </row>
    <row r="23" spans="1:9" ht="26.25" thickBot="1" x14ac:dyDescent="0.3">
      <c r="A23" s="133"/>
      <c r="B23" s="63" t="s">
        <v>44</v>
      </c>
      <c r="C23" s="63" t="s">
        <v>34</v>
      </c>
      <c r="D23" s="63" t="s">
        <v>56</v>
      </c>
      <c r="E23" s="63" t="s">
        <v>57</v>
      </c>
      <c r="F23" s="63" t="s">
        <v>36</v>
      </c>
      <c r="G23" s="63" t="s">
        <v>58</v>
      </c>
      <c r="H23" s="63" t="s">
        <v>32</v>
      </c>
      <c r="I23" s="65" t="s">
        <v>59</v>
      </c>
    </row>
    <row r="24" spans="1:9" ht="26.25" thickBot="1" x14ac:dyDescent="0.3">
      <c r="A24" s="132" t="s">
        <v>60</v>
      </c>
      <c r="B24" s="63" t="s">
        <v>61</v>
      </c>
      <c r="C24" s="63" t="s">
        <v>62</v>
      </c>
      <c r="D24" s="63" t="s">
        <v>63</v>
      </c>
      <c r="E24" s="63" t="s">
        <v>64</v>
      </c>
      <c r="F24" s="63" t="s">
        <v>65</v>
      </c>
      <c r="G24" s="63" t="s">
        <v>66</v>
      </c>
      <c r="H24" s="63" t="s">
        <v>32</v>
      </c>
      <c r="I24" s="65" t="s">
        <v>67</v>
      </c>
    </row>
    <row r="25" spans="1:9" ht="26.25" thickBot="1" x14ac:dyDescent="0.3">
      <c r="A25" s="133"/>
      <c r="B25" s="63" t="s">
        <v>68</v>
      </c>
      <c r="C25" s="63" t="s">
        <v>69</v>
      </c>
      <c r="D25" s="63" t="s">
        <v>70</v>
      </c>
      <c r="E25" s="63" t="s">
        <v>71</v>
      </c>
      <c r="F25" s="63" t="s">
        <v>65</v>
      </c>
      <c r="G25" s="63" t="s">
        <v>72</v>
      </c>
      <c r="H25" s="63" t="s">
        <v>32</v>
      </c>
      <c r="I25" s="65" t="s">
        <v>73</v>
      </c>
    </row>
    <row r="26" spans="1:9" ht="26.25" thickBot="1" x14ac:dyDescent="0.3">
      <c r="A26" s="125" t="s">
        <v>31</v>
      </c>
      <c r="B26" s="126"/>
      <c r="C26" s="126"/>
      <c r="D26" s="126"/>
      <c r="E26" s="126"/>
      <c r="F26" s="126"/>
      <c r="G26" s="126"/>
      <c r="H26" s="127"/>
      <c r="I26" s="66" t="s">
        <v>74</v>
      </c>
    </row>
    <row r="27" spans="1:9" ht="38.25" x14ac:dyDescent="0.25">
      <c r="A27" s="68" t="s">
        <v>31</v>
      </c>
      <c r="B27" s="69" t="s">
        <v>31</v>
      </c>
      <c r="C27" s="69" t="s">
        <v>31</v>
      </c>
      <c r="D27" s="69" t="s">
        <v>31</v>
      </c>
      <c r="E27" s="70" t="s">
        <v>75</v>
      </c>
      <c r="F27" s="69" t="s">
        <v>31</v>
      </c>
      <c r="G27" s="70" t="s">
        <v>76</v>
      </c>
      <c r="H27" s="69" t="s">
        <v>31</v>
      </c>
      <c r="I27" s="71" t="s">
        <v>77</v>
      </c>
    </row>
  </sheetData>
  <mergeCells count="11">
    <mergeCell ref="A26:H26"/>
    <mergeCell ref="A1:A3"/>
    <mergeCell ref="B1:H1"/>
    <mergeCell ref="B2:H2"/>
    <mergeCell ref="B3:H3"/>
    <mergeCell ref="A8:A10"/>
    <mergeCell ref="A12:A17"/>
    <mergeCell ref="A18:H18"/>
    <mergeCell ref="A19:A20"/>
    <mergeCell ref="A22:A23"/>
    <mergeCell ref="A24:A25"/>
  </mergeCells>
  <pageMargins left="0.7" right="0.7" top="0.75" bottom="0.75" header="0.3" footer="0.3"/>
  <pageSetup orientation="portrait" verticalDpi="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398A4C8F9A0374D946F05FE76CDCC1B" ma:contentTypeVersion="9" ma:contentTypeDescription="Crear nuevo documento." ma:contentTypeScope="" ma:versionID="1a50f8c880f1da6203d34f52a3cda782">
  <xsd:schema xmlns:xsd="http://www.w3.org/2001/XMLSchema" xmlns:xs="http://www.w3.org/2001/XMLSchema" xmlns:p="http://schemas.microsoft.com/office/2006/metadata/properties" xmlns:ns3="d023fdd9-43b3-445e-9e24-dae532a7c621" xmlns:ns4="7ec95d04-11f7-499f-9853-e0a902369e3e" targetNamespace="http://schemas.microsoft.com/office/2006/metadata/properties" ma:root="true" ma:fieldsID="029609273f75d319983a586866f3e40f" ns3:_="" ns4:_="">
    <xsd:import namespace="d023fdd9-43b3-445e-9e24-dae532a7c621"/>
    <xsd:import namespace="7ec95d04-11f7-499f-9853-e0a902369e3e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23fdd9-43b3-445e-9e24-dae532a7c62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ec95d04-11f7-499f-9853-e0a902369e3e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6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D7EB65B-F8B2-4F50-9912-1193D6BE3C4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5CDD209-E254-4D2D-A4A9-B2243BDCE42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023fdd9-43b3-445e-9e24-dae532a7c621"/>
    <ds:schemaRef ds:uri="7ec95d04-11f7-499f-9853-e0a902369e3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19AB4AA-8F95-46B6-B38A-B0881EFC5948}">
  <ds:schemaRefs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schemas.microsoft.com/office/2006/documentManagement/types"/>
    <ds:schemaRef ds:uri="d023fdd9-43b3-445e-9e24-dae532a7c621"/>
    <ds:schemaRef ds:uri="http://purl.org/dc/elements/1.1/"/>
    <ds:schemaRef ds:uri="7ec95d04-11f7-499f-9853-e0a902369e3e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CAMARA</vt:lpstr>
      <vt:lpstr>Hoja1</vt:lpstr>
      <vt:lpstr>CAMARA!Área_de_impresión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Jairo Arturo Hernandez Moscoso</dc:creator>
  <cp:lastModifiedBy>Carlos Eduardo Rubio Rodriguez</cp:lastModifiedBy>
  <cp:lastPrinted>2021-04-14T19:46:00Z</cp:lastPrinted>
  <dcterms:created xsi:type="dcterms:W3CDTF">2020-12-07T16:41:04Z</dcterms:created>
  <dcterms:modified xsi:type="dcterms:W3CDTF">2021-04-22T16:20:28Z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0x0101002398A4C8F9A0374D946F05FE76CDCC1B</vt:lpwstr>
  </property>
</Properties>
</file>