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C:\Users\maura\Downloads\"/>
    </mc:Choice>
  </mc:AlternateContent>
  <xr:revisionPtr revIDLastSave="0" documentId="13_ncr:1_{FD81C45E-AB28-4A0D-BCEB-CE15A7FBE7FE}" xr6:coauthVersionLast="45" xr6:coauthVersionMax="46" xr10:uidLastSave="{00000000-0000-0000-0000-000000000000}"/>
  <bookViews>
    <workbookView xWindow="-110" yWindow="-110" windowWidth="19420" windowHeight="10420" firstSheet="2" activeTab="3" xr2:uid="{4986D48D-8021-4FF0-BCA2-00AD44F76661}"/>
  </bookViews>
  <sheets>
    <sheet name="RESUMEN" sheetId="8" r:id="rId1"/>
    <sheet name="HABILITANTES BETA GROUP SERVI." sheetId="5" r:id="rId2"/>
    <sheet name="EVALUACIÓN  BETA GROUP SERVI." sheetId="7" r:id="rId3"/>
    <sheet name="HABILITANTES AIAP CONSULTORES" sheetId="9"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38" i="9" l="1"/>
  <c r="F38" i="9"/>
  <c r="E38" i="9"/>
  <c r="D38" i="9"/>
  <c r="C38" i="9"/>
  <c r="G19" i="9"/>
  <c r="E19" i="9"/>
  <c r="H19" i="9" s="1"/>
  <c r="C19" i="9"/>
  <c r="I15" i="9"/>
  <c r="I13" i="9"/>
  <c r="C40" i="7" l="1"/>
  <c r="H19" i="5" l="1"/>
  <c r="G19" i="5"/>
  <c r="E19" i="5"/>
  <c r="C19" i="5"/>
  <c r="C37" i="7" l="1"/>
  <c r="B37" i="7"/>
  <c r="C33" i="7"/>
  <c r="B33" i="7"/>
  <c r="B39" i="7" s="1"/>
  <c r="C42" i="7" l="1"/>
  <c r="C35" i="7"/>
  <c r="B41" i="7"/>
  <c r="B40" i="7" a="1"/>
  <c r="B40" i="7" s="1"/>
  <c r="B42" i="7" s="1"/>
  <c r="C32" i="7"/>
  <c r="B32" i="7"/>
  <c r="C31" i="7"/>
  <c r="B31" i="7"/>
  <c r="E71" i="7"/>
  <c r="C12" i="8" s="1"/>
  <c r="E67" i="7"/>
  <c r="C11" i="8" s="1"/>
  <c r="D24" i="7"/>
  <c r="C8" i="8" s="1"/>
  <c r="K20" i="7"/>
  <c r="G20" i="7"/>
  <c r="C20" i="7"/>
  <c r="D58" i="7" a="1"/>
  <c r="D58" i="7" s="1"/>
  <c r="D57" i="7" a="1"/>
  <c r="D57" i="7" s="1"/>
  <c r="D56" i="7" a="1"/>
  <c r="D56" i="7" s="1"/>
  <c r="D55" i="7"/>
  <c r="I15" i="5"/>
  <c r="I13" i="5"/>
  <c r="E54" i="7" l="1"/>
  <c r="F54" i="7" s="1"/>
  <c r="C10" i="8" s="1"/>
  <c r="C43" i="7" l="1"/>
  <c r="B43" i="7" l="1"/>
  <c r="C9" i="8" l="1"/>
  <c r="C13"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tc={855F8B47-5C0B-4837-81B2-91AACC6B55B5}</author>
  </authors>
  <commentList>
    <comment ref="A35" authorId="0" shapeId="0" xr:uid="{855F8B47-5C0B-4837-81B2-91AACC6B55B5}">
      <text>
        <t>[Comentario encadenado]
Su versión de Excel le permite leer este comentario encadenado; sin embargo, las ediciones que se apliquen se quitarán si el archivo se abre en una versión más reciente de Excel. Más información: https://go.microsoft.com/fwlink/?linkid=870924
Comentario:
    Sumatoria de las diferentes consultorías - antisoborno</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<sst xmlns="http://schemas.openxmlformats.org/spreadsheetml/2006/main" count="514" uniqueCount="249">
  <si>
    <t>REQUISTO TÉCNICO  HABILITANTE</t>
  </si>
  <si>
    <t>CONCEPTO</t>
  </si>
  <si>
    <t>ÍTEM</t>
  </si>
  <si>
    <t>Experiencia mínima del proponente</t>
  </si>
  <si>
    <t>Cumple</t>
  </si>
  <si>
    <t>Personal mínimo requerido</t>
  </si>
  <si>
    <t>CRITERIOS DE EVALUACIÓN PARA LA PUNTUACIÓN</t>
  </si>
  <si>
    <t>Factor Técnico</t>
  </si>
  <si>
    <t>Experiencia y condiciones adicionales del proponente</t>
  </si>
  <si>
    <t>Experiencia y Condiciones adicionales del equipo de trabajo</t>
  </si>
  <si>
    <t>Propuesta de horas adicionales para la implementación del modelo de gobierno de dato</t>
  </si>
  <si>
    <t>Apoyo a la industria nacional</t>
  </si>
  <si>
    <t>Servicios de origen nacional</t>
  </si>
  <si>
    <t>Personal con discapacidad.</t>
  </si>
  <si>
    <t>Trabajadores en condición de discapacidad</t>
  </si>
  <si>
    <t>TOTAL PUNTOS</t>
  </si>
  <si>
    <t>DATOS DEL PROPONENTE</t>
  </si>
  <si>
    <t xml:space="preserve">Nombre:  </t>
  </si>
  <si>
    <t>BETA GROUP SERVICES S.A.S.</t>
  </si>
  <si>
    <t xml:space="preserve">NIT:     </t>
  </si>
  <si>
    <t>900.883.191-1</t>
  </si>
  <si>
    <t xml:space="preserve">Nombre del representante Legal:   </t>
  </si>
  <si>
    <t>JORGE MAURICIO GARCIA BETANCUR</t>
  </si>
  <si>
    <t>Identificación RL</t>
  </si>
  <si>
    <t>Requisitos</t>
  </si>
  <si>
    <t>ítem</t>
  </si>
  <si>
    <t>Contrato 1</t>
  </si>
  <si>
    <t>RESULTADO DE LA VERIFICACIÓN CONTRATO  1</t>
  </si>
  <si>
    <t>Contrato 2</t>
  </si>
  <si>
    <t>RESULTADO DE LA VERIFICACIÓN CONTRATO  2</t>
  </si>
  <si>
    <t>Contrato 3</t>
  </si>
  <si>
    <t>RESULTADO DE LA VERIFICACIÓN CONTRATO  3</t>
  </si>
  <si>
    <t>RESULTADO VALIDACIÓN</t>
  </si>
  <si>
    <t xml:space="preserve">Experiencia Mínima Habilitante </t>
  </si>
  <si>
    <t>Número de contrato</t>
  </si>
  <si>
    <t>1253-2020</t>
  </si>
  <si>
    <t>308-2017</t>
  </si>
  <si>
    <t>309-2017</t>
  </si>
  <si>
    <t>Fecha del inicio del contrato</t>
  </si>
  <si>
    <t>CUMPLE</t>
  </si>
  <si>
    <t>Fecha de finalización</t>
  </si>
  <si>
    <t>Código RUP en la oferta</t>
  </si>
  <si>
    <t>Nombre del archivo y número del pdf de evidencia RUP</t>
  </si>
  <si>
    <t>RUP BG SERVICES_3.pdf / Página 50</t>
  </si>
  <si>
    <t>RUP BG SERVICES_2.pdf/ Página 31</t>
  </si>
  <si>
    <t>RUP BG SERVICES_2.pdf / Página 35</t>
  </si>
  <si>
    <t>N/A</t>
  </si>
  <si>
    <t>Descripción objeto/alcance/ obligaciones principales</t>
  </si>
  <si>
    <t xml:space="preserve">Objetivo:  
Realizar estudios de análisis y propuesta de modelo de negocio de los procesos de supervisión, interventoría, producción, desarrollo de nuevos productos y distribución de alimentos de alto valor nutricional utilizados por el ICBF.
Obligaciones: 
1. Desarrollar y emitir el correspondiente documento con el planteamiento de posibles mejoras al proceso de producción, distribución y desarrollo de nuevos productos de AAVN que incluya lo literales discriminados en los requerimientos de la consultoría.
2. Planteamiento de posibles mejoras al proceso de producción, distribución y desarrollo de nuevos productos de AAVN que incluya lo literales discriminados en los requerimientos de la consultoría.
</t>
  </si>
  <si>
    <t>Nombre del cliente</t>
  </si>
  <si>
    <t>ICBF</t>
  </si>
  <si>
    <t>MINISTERIO COMERCIO, INDUSTRIA Y TURISMO</t>
  </si>
  <si>
    <t>Naturaleza del cliente</t>
  </si>
  <si>
    <t>PÚBLICO</t>
  </si>
  <si>
    <t>SMMLV (Según RUP)</t>
  </si>
  <si>
    <t>Cumplimiento del requisito sumantoria cuantía (100% cumple)</t>
  </si>
  <si>
    <t>Nombre del archivo y página del pdf de la certicación</t>
  </si>
  <si>
    <t>1. ICBF.pdf 
páginas: 4, 9, 22, 30, 31, 38</t>
  </si>
  <si>
    <t>2. 308-2017.pdf 
Páginas: 12,16,17</t>
  </si>
  <si>
    <t>3. 309-2017.pdf
Páginas: 5, 17, 25, 26, 27, 29</t>
  </si>
  <si>
    <t>Observaciones</t>
  </si>
  <si>
    <t>Resultado validación contrato</t>
  </si>
  <si>
    <t>Director del
proyecto</t>
  </si>
  <si>
    <t>Consultor Senior</t>
  </si>
  <si>
    <t>Consultor Junior  (antisoborno)</t>
  </si>
  <si>
    <t xml:space="preserve">Consultor Junior </t>
  </si>
  <si>
    <t>Consultor de
Gestión de
Cambio y
Capacitación</t>
  </si>
  <si>
    <t>Equipo mínimo</t>
  </si>
  <si>
    <t>Nombre</t>
  </si>
  <si>
    <t>Diana María Sierra Franco</t>
  </si>
  <si>
    <t>Mónica Isaza Jaramillo</t>
  </si>
  <si>
    <t>Angela RaqueL Henker Atxury</t>
  </si>
  <si>
    <t>Luis Enrique Mejía Turizo</t>
  </si>
  <si>
    <t>Janneth del Pilar Murcia Salazar</t>
  </si>
  <si>
    <t>Título profesional obtenido</t>
  </si>
  <si>
    <t xml:space="preserve">Ingeniera Industrial </t>
  </si>
  <si>
    <t xml:space="preserve">Abogada </t>
  </si>
  <si>
    <t xml:space="preserve">Contador Público </t>
  </si>
  <si>
    <t xml:space="preserve">Ingeniera de producción </t>
  </si>
  <si>
    <t>Fecha de grado</t>
  </si>
  <si>
    <t>Título de posgrado</t>
  </si>
  <si>
    <t>Especialista en sistemas gerenciales de ingenería</t>
  </si>
  <si>
    <t xml:space="preserve">Especialista en Gestión y Control de Calidad </t>
  </si>
  <si>
    <t>Especialista en Gerencia de Proyectos y especialista en Contratación Estatal</t>
  </si>
  <si>
    <t>Maestría MBA – Administración y Finanzas - Valoración de Negocios</t>
  </si>
  <si>
    <t>Gerencia en Riesgos Laborales, Seguridad y Salud en el Trabajo</t>
  </si>
  <si>
    <t>Formación complementaria</t>
  </si>
  <si>
    <t xml:space="preserve">Auditor Sistemas Integrados de Gestión </t>
  </si>
  <si>
    <t>Auditor lider Sistemas Gestión de Calidad ISO 9001:2015</t>
  </si>
  <si>
    <t>Auditor Líder ISO 9001:2015 e ISO/IEC 27000:2013 y Auditor Interno en ISO 37001:2016.</t>
  </si>
  <si>
    <t>Diplomado - Sistemas de gestión integrados HSEQ, NTC ISO9001:2015, NTC ISO14001:2015 Y OHSAS 18001:2007,
ICONTEC; 2016.
Diplomado - Auditor Interno en Sistemas de Gestión Integrados HSEQ, NTC ISO9001:2015, NTC ISO14001:2015 Y OHSAS
18001:2007, ICONTEC – 2016.</t>
  </si>
  <si>
    <t>Auditor Interno en Sistemas de Gestión Integrados HSEQ-ISO 9001:2015, ISOo 14001:2015
e ISO 45001:2018</t>
  </si>
  <si>
    <t>Acreditación de homologación de requisito</t>
  </si>
  <si>
    <t>Experiencia total</t>
  </si>
  <si>
    <t>Tiempo experiencia en meses como Director de proyecto</t>
  </si>
  <si>
    <t xml:space="preserve">Experiencia consultor en implementación en negocios y administración </t>
  </si>
  <si>
    <t>Experiencia consultor en  implementación de Sistemas de Gestión y/o mejora de procesos</t>
  </si>
  <si>
    <t>Experiencia consultor en implementación en sistemas de Gestión Antisoborno.</t>
  </si>
  <si>
    <t>Experiencia Consultor en implementación en Gestión del Cambio o Cultura o Formación</t>
  </si>
  <si>
    <t>No. de la página de la evidencia de los hoja de vida y sus sportes</t>
  </si>
  <si>
    <t>HV.pdf / Página 5 y 6 
1. EXP HAB - HOMOLOGACION ISO.pdf / Página 2 y 3</t>
  </si>
  <si>
    <t>HV.pdf
1.EXP HAB.pdf, 2.EXP HAB ADIC.pdf, 3.EXP ADIC.pdf, 4.EXP ADIC.pdf</t>
  </si>
  <si>
    <t>3_HV.pdf
1. EXP HAB - ADIC.pdf</t>
  </si>
  <si>
    <t>3._HV.pdf
1-EXP HAB.pdf</t>
  </si>
  <si>
    <t>3._HV.pdf
1.EXP HAB.pdf</t>
  </si>
  <si>
    <t>RESULTADO DE LA VERIFICACACIÓN</t>
  </si>
  <si>
    <t>1. Experiencia adicional del proponente</t>
  </si>
  <si>
    <t>Factor de evaluación</t>
  </si>
  <si>
    <t>Contrato adicicional Antisoborno 1</t>
  </si>
  <si>
    <t>Resultado verificación contrato adicicional Antisoborno 1</t>
  </si>
  <si>
    <t>Contrato adicicional Antisoborno 2</t>
  </si>
  <si>
    <t>Resultado verificación contrato adicicional Antisoborno 2</t>
  </si>
  <si>
    <t>Contrato adicicional optimización 1</t>
  </si>
  <si>
    <t>Resultado verificación contrato adicicional optimización 1</t>
  </si>
  <si>
    <t>Contrato adicicional optimización 2</t>
  </si>
  <si>
    <t>Resultado verificación contrato adicicional optimización 2</t>
  </si>
  <si>
    <t>Contrato adicicional acompañamiento 1</t>
  </si>
  <si>
    <t>Resultado verificación contrato adicicional acompañamiento 1</t>
  </si>
  <si>
    <t>Contrato adicicional acompañamiento 2</t>
  </si>
  <si>
    <t>Resultado verificación contrato adicicional acompañamiento 2</t>
  </si>
  <si>
    <t>Experiencia adicional</t>
  </si>
  <si>
    <t>GGC 471-2019</t>
  </si>
  <si>
    <t>GGC 373-2020</t>
  </si>
  <si>
    <t>SJD-CM-02-2017</t>
  </si>
  <si>
    <t>936 DE 2016</t>
  </si>
  <si>
    <t>002 DE 2016</t>
  </si>
  <si>
    <t>RUP BG SERVICES_3.pdf
Página 44</t>
  </si>
  <si>
    <t>RUP BG SERVICES_3.pdf
Páginas 52 y 53</t>
  </si>
  <si>
    <t>RUP BG SERVICES_1.pdf
Página 38</t>
  </si>
  <si>
    <t>RUP BG SERVICES_1.pdf
Página 24</t>
  </si>
  <si>
    <t>RUP BG SERVICES_1.pdf
Página 26</t>
  </si>
  <si>
    <t>Objetivo: 
Contratar los servicios de una consultoría para desarrollar las funciones de "administrador independiente" del reporte de cotejo EITI Colombia año fiscal 2018, de acuerdo con los parámetros y requerimientos establecidos por el CTN, la secretaría técnica y el estándar EITI</t>
  </si>
  <si>
    <t>NO CUMPLE</t>
  </si>
  <si>
    <t>Objetivo: 
Contratar los servicios de un consultor que realice el informe EITI Colombia del año fiscal 2019 y los reportes parciales del año fiscal 2020, en cumplimiento del estándar internacional, las disposiciones del comité tripartito nacional y la secretaría técnica del EITI</t>
  </si>
  <si>
    <t>Objeto: 
Realizar la interventoría del contrato resultante del concurso de méritos cm-001-2017 que tiene por objeto” elaborar el análisis y diseño del sistema de información integrado de la Secretaria Jurídica Distrital.</t>
  </si>
  <si>
    <t>Objetivo: 
Servicio de consultoría que asesore y asista técnicamente al Municipio de Ipiales, en el proceso de convergencia de la información financiera pública bajo el régimen de contabilidad pública (RGCP) hacia las normas internacionales de contabilidad del sector público (NICSP) y el proceso de sostenibilidad del sistema de contabilidad</t>
  </si>
  <si>
    <t>Objetivo: 
Asesoría, acompañamiento y seguimiento al periodo de aplicación de las normas internacionales de información financiera NIIF, bajo el nuevo marco normativo de la Contaduría</t>
  </si>
  <si>
    <t>Ministerio de Minas y Energía - Auditoría externa y normas</t>
  </si>
  <si>
    <t>Secretaria Jurídica Distrital</t>
  </si>
  <si>
    <t>Alcaldía Municipal de Ipiales</t>
  </si>
  <si>
    <t>Alcaldía Municipal de Cravonorte</t>
  </si>
  <si>
    <t>% Con relación a presupuesto (sumatoria de las cuantías superior al 25% por cada frente)</t>
  </si>
  <si>
    <t>Nombre del archivo y página del pdf certificado</t>
  </si>
  <si>
    <t xml:space="preserve">2. EITI 19 ADIC.pdf
Página 7 Y 8 </t>
  </si>
  <si>
    <t>3. EITI 20 ADIC.pdf
Páginas 6,8 y 9</t>
  </si>
  <si>
    <t>1. SJD ADIC.pdf
Páginas 6, 21, 24, 25, 39</t>
  </si>
  <si>
    <t>4. IPIALES.pdf
Páginas 15, 16, 17, 18, 19</t>
  </si>
  <si>
    <t>5. CRAVONORTE.pdf
Páginas 13, 14</t>
  </si>
  <si>
    <t>VERIFICACIÓN DEL CONTRATO</t>
  </si>
  <si>
    <t>2. Experiencia y Condiciones adicionales del equipo de trabajo</t>
  </si>
  <si>
    <t>Consultor Junior 1 (antisoborno)</t>
  </si>
  <si>
    <t>Experiencia total acreditada en meses</t>
  </si>
  <si>
    <t>Experiencia total requerida en meses</t>
  </si>
  <si>
    <t xml:space="preserve">Experiencia como consultor en implementación en negocios y administración </t>
  </si>
  <si>
    <t>Experiencia base como consultor</t>
  </si>
  <si>
    <t>Experiencia total acreditada en Sistemas de Gestión Antisoborno</t>
  </si>
  <si>
    <t>Experiencia mínima requerida Sistemas de Gestión Antisoborno</t>
  </si>
  <si>
    <t>ç</t>
  </si>
  <si>
    <t xml:space="preserve">Experiencia adicional  en implementación de Sistemas de Gestión y/o mejora </t>
  </si>
  <si>
    <t>No aplica</t>
  </si>
  <si>
    <t>Experiencia adicional  Sistemas de Gestión Antisoborno</t>
  </si>
  <si>
    <t xml:space="preserve">Puntaje por experiencia adicional  en implementación de Sistemas de Gestión y/o mejora </t>
  </si>
  <si>
    <t>Puntaje por experiencia adicional  Experiencia adicional  Sistemas de Gestión Antisoborno</t>
  </si>
  <si>
    <t>Total puntaje</t>
  </si>
  <si>
    <t>3. Propuesta de horas adicionales para la implementación del modelo de gobierno de datos</t>
  </si>
  <si>
    <t>Ítem</t>
  </si>
  <si>
    <t>Descripción</t>
  </si>
  <si>
    <t>Verificación</t>
  </si>
  <si>
    <t>Puntos asignados</t>
  </si>
  <si>
    <t>Puntaje Total</t>
  </si>
  <si>
    <t>Horas ofertadas</t>
  </si>
  <si>
    <t>Cantidad de horas ofertadas, señaladas en el formato</t>
  </si>
  <si>
    <t>Completitud</t>
  </si>
  <si>
    <t>El documento técnico relaciona todos los capítulos señalados y presenta los elementos descritos para cada apartado.</t>
  </si>
  <si>
    <t>Innovación</t>
  </si>
  <si>
    <t>Las metodologías y herramientas propuestas, para la implementación de la propuesta, son como mínimo de tercera generación (ver análisis del sector)</t>
  </si>
  <si>
    <t>Precisión</t>
  </si>
  <si>
    <t>Están claramente delimitadas las acciones y el número de horas de consultoría requerido para desarrollarlas en función de los resultados esperados.</t>
  </si>
  <si>
    <t>Orientación de resultado</t>
  </si>
  <si>
    <t>La propuesta cuenta con una ficha de indicadores de resultado que incluya como mínimo de eficiencia, eficacia, el uso y la apropiación</t>
  </si>
  <si>
    <t>4. Apoyo a la industria nacional y Personal con discapacidad.</t>
  </si>
  <si>
    <t>Resultado</t>
  </si>
  <si>
    <t>No. Folio de la evidencia</t>
  </si>
  <si>
    <t>Apoyo a la industria
nacional</t>
  </si>
  <si>
    <t>Servicio Origen Nacional o con trato nacional</t>
  </si>
  <si>
    <t>SI</t>
  </si>
  <si>
    <t>APOYO_INDUSTRIA_NAL_1.pdf</t>
  </si>
  <si>
    <t>Incorporación de servicios colombianos</t>
  </si>
  <si>
    <t>NO</t>
  </si>
  <si>
    <t>Número de trabajadores planta</t>
  </si>
  <si>
    <t>VINCULACION DISCAPACIDAD_1.pdf</t>
  </si>
  <si>
    <t>Número de trabajadores con Discapacidad Vinculados a la Planta de Personal</t>
  </si>
  <si>
    <t>Resultado verificación</t>
  </si>
  <si>
    <t>80101500
23 de marzo de 2021</t>
  </si>
  <si>
    <t xml:space="preserve">Objetivo:
Implementar metodologías de aumento de la productividad en 100 empresas de los sectores de industria gráfica y transformación de papel y cartón; calzado y marroquinería; palma, acuicultura; y muebles.
Alcance del objeto:
Implememtar metodologías de mejora de la productividad en 100 empresas: Diagnóstico inicial, identificación de oportunidades de la productividad, formulación de un plan de acción para atender las oportunidades encontradas a inmediato, corto y largo plazo, acompañamiento a la implementación de las acciones de inmedito plazo y consolidación de resultados obtenidos. </t>
  </si>
  <si>
    <t xml:space="preserve">Objetivo: 
Por medio del cual se seleccionará el contratista que se comprometa con el ministerio a implementar metodologías de aumento de la productividad en 200 empresas pertenecientes a las rutas competitivas de los sectores de fique, palma, cárnico, hortofrutícola, piscícola y turismo 
Alcance del objeto:
Implememtar metodologías de mejora de la productividad en 200 empresas: Diagnóstico inicial, identificación de oportunidades de la productividad, formulación de un plan de acción para atender las oportunidades encontradas a inmediato, corto y largo plazo, acompañamiento a la implementación de las acciones de inmedito plazo y consolidación de resultados obtenidos. </t>
  </si>
  <si>
    <t xml:space="preserve">Se afecta el ítem de completitud por cuanto en el documento técnico falto el capitulo 8. Implementación 
Se afecta el ítem de orientación de resultado por cuanto no hay ficha de indicadores, solo están relacionado
</t>
  </si>
  <si>
    <t>El objeto, ni las obligaciones de los dos contratos presentados (1 y 2) se relacionan con la norma antisoborno</t>
  </si>
  <si>
    <t>AIAP CONSULTORES S.A.S.</t>
  </si>
  <si>
    <t>No cumple</t>
  </si>
  <si>
    <t>No se asigna puntajes</t>
  </si>
  <si>
    <t>900804676-4</t>
  </si>
  <si>
    <t>AIDA IVONNE AGUDELO PULIDO</t>
  </si>
  <si>
    <t>036-ARC-DIABA-2016</t>
  </si>
  <si>
    <t>NA</t>
  </si>
  <si>
    <t>1301 de 2017</t>
  </si>
  <si>
    <t>CO1.PCCNTR.1059928-117 DE 2019</t>
  </si>
  <si>
    <t>1.1.2,1 RUP anterior y en tramite LOS DOS_1  Consecutivo 62 página 32
08 de abril de 2021</t>
  </si>
  <si>
    <t>1.1.2,1 RUP anterior y en tramite LOS DOS_1  Consecutivo 74 página 37
08 de abril de 2021</t>
  </si>
  <si>
    <t>1.1.2,1 RUP anterior y en tramite LOS DOS_1  Consecutivo 85 página 42
08 de abril de 2021</t>
  </si>
  <si>
    <t>Prestación de servicios profesionales para asesorar a la Dirección del Sistema de Gestión de la Calidad de la Armada Nacional bajo las nuevas directrices y exigencias de la norma NTC ISO 9001:2015</t>
  </si>
  <si>
    <t xml:space="preserve">Prestación de servicios profesionales para acompañar y apoyar a la
Subdirección de Desarrollo Organizacional en el ajuste, reorganización y
migración documental de los procesos del sistema integrado de gestión SIG
de acuerdo con la NTC ISO 9001:2015, NTC 14001:2015, el modelo
integrado de planeación y gestión y de los modelos referenciales del
Ministerio de Educación Nacional. </t>
  </si>
  <si>
    <t>Realizar sensibilización de la plataforma
estratégica del sistema de gestión ambiental</t>
  </si>
  <si>
    <t>Armada Nacional</t>
  </si>
  <si>
    <t>Ministerio de Educación Nacional</t>
  </si>
  <si>
    <t>Rama Judicial - Consejo Superior de la Judicatura</t>
  </si>
  <si>
    <t>Nombre del archivo y página del pdf.</t>
  </si>
  <si>
    <t>T1 FORMATO 5 Experiencia Habilitante y soportes Página 2</t>
  </si>
  <si>
    <t>T1 FORMATO 5 Experiencia Habilitante y soportes Página 11</t>
  </si>
  <si>
    <t>T1 FORMATO 5 Experiencia Habilitante y soportes Página 19</t>
  </si>
  <si>
    <t>La certificación no incluye indicación de las actividades realizadas de acuerdo con lo señalado en el pliego.</t>
  </si>
  <si>
    <t>Deyanira Eliana Briceño Mateus</t>
  </si>
  <si>
    <t>RUBEN FABIAN MARTIN VELANDIA</t>
  </si>
  <si>
    <t xml:space="preserve">Steven Warwick Koegler Sarmiento </t>
  </si>
  <si>
    <t>Sandra Jaramillo Arias</t>
  </si>
  <si>
    <t xml:space="preserve">Aida Ivonne Agudelo Pulido </t>
  </si>
  <si>
    <t>Administradora de empresas</t>
  </si>
  <si>
    <t>Ingeniero Electrónico</t>
  </si>
  <si>
    <t>Ingeniero industrial</t>
  </si>
  <si>
    <t>ARQUITECTA</t>
  </si>
  <si>
    <t>Ingeniera Química</t>
  </si>
  <si>
    <t>Especialista en Gerencia de Proyectos</t>
  </si>
  <si>
    <t>1. Especialista en gestión y control de calidad
2. MAGISTER EN ADMINISTRACIÓN DE EMPRESAS CON ESPECIALIDAD EN GESTIÓN
INTEGRADA DE LA CALIDAD, SEGURIDAD Y MEDIO AMBIENTE</t>
  </si>
  <si>
    <t>MBA en Gestión Integrada de la Calidad, Seguridad y Medio Ambiente</t>
  </si>
  <si>
    <t>1. Especialista en Ingeniería de la Calidad y el Comportamiento 
2. Magister en Calidad y Sistemas Integrados</t>
  </si>
  <si>
    <t xml:space="preserve">1. Curso de auditor interno - ISO 9001:2008
2. Curso de actualización como auditor ISO 9001:2015
</t>
  </si>
  <si>
    <t>AUDITOR LÍDER DE SISTEMAS DE GESTIÓN ANTISOBORNO CON REQUISITOS DE LA NORMA ISO 37001:2016 - Certificado No. CMD-L-0019 - CMD LEARNING</t>
  </si>
  <si>
    <t>Auditor Lider de Sistemas de Gestión Antisoborno ISO 37001:2017
ICONTEC</t>
  </si>
  <si>
    <t>LEADING MANAGEMENT SYSTEMS AUDIT TEAMS
(ISO 9001:2008; ISO 14:001:2004 ANS OHSAS
18001:2007) - COTECNA</t>
  </si>
  <si>
    <t>Formación de Auditores HQSE: NTC ISO 9001:2015, NTC
ISO 14001:2015 y NTC ISO 45001:2018 - ICONTEC
QMS Auditor Transition ISO 9001:2015 - BVC</t>
  </si>
  <si>
    <t>1  Profesional Director de Proyecto Deyanira.pdf pagina 10 -11</t>
  </si>
  <si>
    <t>2 Profesional Senior Ruben FAbian.pdf - 22 - 48</t>
  </si>
  <si>
    <t>3  Profesional Junior Antisoborno Steven K - Pag 21 y 25</t>
  </si>
  <si>
    <t>4  Profesional Junior Sandra Jaramillo SIG - Página 15 - 36</t>
  </si>
  <si>
    <t>5 Profesional Gestion de Cambio AIAPPágina 12 - 105</t>
  </si>
  <si>
    <t>1. En la certificación "Neotropicos" no hay diferencia de funciones por cada cargo
2. En la certificación de "Gestión y auditoría especializada" no hay dia de inicio y día de finalización</t>
  </si>
  <si>
    <t>Las certificaciones del Conservatorio del Tolima, CECONTEC, Empresa de acueducto, alcantarillado y aseo del Tolima, CENTRAL DE ESPECIALISTAS DE COLOMBIA S.A.S, CSJ y CMD tienen objeto (implementación), pero no tienen funciones.
Las certificaciones de CENTRAL DE ESPECIALISTAS DE COLOMBIA S.A.S.
La certificación de CMD no tienen no indica que el profesional haya ejercicido o haya estado vinculado como auditor.</t>
  </si>
  <si>
    <t>*Las certificaciones no contempladas se encuentran expedidas a nombre de la empresa RISKSTRAT  CONSULTING S.A.S. y no a nombre del profesional
*La certificación de RISKSTRAT CONSULTING S.A.S. a nombre del profesional esta firmada por el mismo consultor como representante legal de la empresa - Autocertificación
* las certificaciones de Icontec estan asociadas en temas de capacitación y formación.</t>
  </si>
  <si>
    <t>No se tuvo en cuenta el certificado de GSPROGRESS porque es como instructora y no como se pide "consultora"
La certificación de los contratos:  180SP2018 y 271SG2018 no se tuvo en cuenta porque no se identifican fecha de inicio ni de finalización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</si>
</sst>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 #,##0_-;\-&quot;$&quot;\ * #,##0_-;_-&quot;$&quot;\ * &quot;-&quot;_-;_-@_-"/>
    <numFmt numFmtId="165" formatCode="0.0%"/>
  </numFmts>
  <fonts count="17">
    <font>
      <sz val="11"/>
      <color theme="1"/>
      <name val="Calibri"/>
      <family val="2"/>
      <scheme val="minor"/>
    </font>
    <font>
      <sz val="9"/>
      <color theme="1"/>
      <name val="Tahoma"/>
      <family val="2"/>
    </font>
    <font>
      <b/>
      <sz val="9"/>
      <color theme="0"/>
      <name val="Tahoma"/>
      <family val="2"/>
    </font>
    <font>
      <sz val="9"/>
      <color theme="0"/>
      <name val="Tahoma"/>
      <family val="2"/>
    </font>
    <font>
      <sz val="11"/>
      <color theme="1"/>
      <name val="Calibri"/>
      <family val="2"/>
      <scheme val="minor"/>
    </font>
    <font>
      <b/>
      <sz val="11"/>
      <color theme="1"/>
      <name val="Calibri"/>
      <family val="2"/>
      <scheme val="minor"/>
    </font>
    <font>
      <b/>
      <sz val="10"/>
      <color theme="1"/>
      <name val="Raavi"/>
      <family val="2"/>
    </font>
    <font>
      <sz val="10"/>
      <color theme="0"/>
      <name val="Raavi"/>
      <family val="2"/>
    </font>
    <font>
      <sz val="10"/>
      <color theme="1"/>
      <name val="Raavi"/>
      <family val="2"/>
    </font>
    <font>
      <sz val="13"/>
      <color rgb="FF333333"/>
      <name val="Arial"/>
      <family val="2"/>
    </font>
    <font>
      <sz val="9"/>
      <color rgb="FF191C1C"/>
      <name val="*Microsoft Sans Serif-7811-Iden"/>
    </font>
    <font>
      <b/>
      <sz val="9"/>
      <color theme="1"/>
      <name val="Tahoma"/>
      <family val="2"/>
    </font>
    <font>
      <b/>
      <sz val="14"/>
      <color theme="1"/>
      <name val="Tahoma"/>
      <family val="2"/>
    </font>
    <font>
      <b/>
      <sz val="10"/>
      <color theme="1"/>
      <name val="Tahoma"/>
      <family val="2"/>
    </font>
    <font>
      <sz val="9"/>
      <name val="Tahoma"/>
      <family val="2"/>
    </font>
    <font>
      <sz val="9"/>
      <color rgb="FF000000"/>
      <name val="Tahoma"/>
      <family val="2"/>
    </font>
    <font>
      <sz val="9"/>
      <color theme="1"/>
      <name val="Tahoma"/>
    </font>
  </fonts>
  <fills count="6">
    <fill>
      <patternFill patternType="none"/>
    </fill>
    <fill>
      <patternFill patternType="gray125"/>
    </fill>
    <fill>
      <patternFill patternType="solid">
        <fgColor theme="4"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theme="2"/>
        <bgColor indexed="64"/>
      </patternFill>
    </fill>
  </fills>
  <borders count="11">
    <border>
      <left/>
      <right/>
      <top/>
      <bottom/>
      <diagonal/>
    </border>
    <border>
      <left style="hair">
        <color auto="1"/>
      </left>
      <right style="hair">
        <color auto="1"/>
      </right>
      <top style="hair">
        <color auto="1"/>
      </top>
      <bottom style="hair">
        <color auto="1"/>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style="hair">
        <color auto="1"/>
      </left>
      <right style="hair">
        <color auto="1"/>
      </right>
      <top style="hair">
        <color auto="1"/>
      </top>
      <bottom/>
      <diagonal/>
    </border>
    <border>
      <left style="hair">
        <color auto="1"/>
      </left>
      <right style="hair">
        <color auto="1"/>
      </right>
      <top/>
      <bottom style="hair">
        <color auto="1"/>
      </bottom>
      <diagonal/>
    </border>
    <border>
      <left style="hair">
        <color rgb="FF000000"/>
      </left>
      <right style="hair">
        <color rgb="FF000000"/>
      </right>
      <top style="hair">
        <color rgb="FF000000"/>
      </top>
      <bottom style="hair">
        <color rgb="FF000000"/>
      </bottom>
      <diagonal/>
    </border>
    <border>
      <left/>
      <right/>
      <top/>
      <bottom style="hair">
        <color rgb="FF000000"/>
      </bottom>
      <diagonal/>
    </border>
    <border>
      <left style="hair">
        <color auto="1"/>
      </left>
      <right style="hair">
        <color auto="1"/>
      </right>
      <top/>
      <bottom/>
      <diagonal/>
    </border>
    <border>
      <left style="hair">
        <color rgb="FF000000"/>
      </left>
      <right style="hair">
        <color rgb="FF000000"/>
      </right>
      <top/>
      <bottom/>
      <diagonal/>
    </border>
  </borders>
  <cellStyleXfs count="3">
    <xf numFmtId="0" fontId="0" fillId="0" borderId="0"/>
    <xf numFmtId="9" fontId="4" fillId="0" borderId="0" applyFont="0" applyFill="0" applyBorder="0" applyAlignment="0" applyProtection="0"/>
    <xf numFmtId="164" fontId="4" fillId="0" borderId="0" applyFont="0" applyFill="0" applyBorder="0" applyAlignment="0" applyProtection="0"/>
  </cellStyleXfs>
  <cellXfs count="143">
    <xf numFmtId="0" fontId="0" fillId="0" borderId="0" xfId="0"/>
    <xf numFmtId="0" fontId="1" fillId="0" borderId="0" xfId="0" applyFont="1"/>
    <xf numFmtId="0" fontId="1" fillId="0" borderId="1" xfId="0" applyFont="1" applyBorder="1" applyAlignment="1">
      <alignment vertical="center"/>
    </xf>
    <xf numFmtId="0" fontId="1" fillId="0" borderId="0" xfId="0" applyFont="1" applyBorder="1"/>
    <xf numFmtId="0" fontId="1" fillId="0" borderId="0" xfId="0" applyFont="1" applyAlignment="1"/>
    <xf numFmtId="0" fontId="1" fillId="0" borderId="0" xfId="0" applyFont="1" applyAlignment="1">
      <alignment horizontal="center" vertical="center" wrapText="1"/>
    </xf>
    <xf numFmtId="0" fontId="1" fillId="0" borderId="1" xfId="0" applyFont="1" applyBorder="1" applyAlignment="1">
      <alignment vertical="center" wrapText="1"/>
    </xf>
    <xf numFmtId="0" fontId="1" fillId="0" borderId="0" xfId="0" applyFont="1" applyBorder="1" applyAlignment="1">
      <alignment horizontal="center" vertical="center"/>
    </xf>
    <xf numFmtId="0" fontId="1" fillId="0" borderId="0" xfId="0" applyFont="1" applyBorder="1" applyAlignment="1">
      <alignment horizontal="center" vertical="center" wrapText="1"/>
    </xf>
    <xf numFmtId="0" fontId="1" fillId="0" borderId="1" xfId="0" applyFont="1" applyFill="1" applyBorder="1" applyAlignment="1">
      <alignment horizontal="center" vertical="center" wrapText="1"/>
    </xf>
    <xf numFmtId="0" fontId="1" fillId="0" borderId="0" xfId="0" applyFont="1" applyBorder="1" applyAlignment="1">
      <alignment vertical="center"/>
    </xf>
    <xf numFmtId="14" fontId="1" fillId="0" borderId="0" xfId="0" applyNumberFormat="1" applyFont="1"/>
    <xf numFmtId="0" fontId="1" fillId="3" borderId="1" xfId="0" applyFont="1" applyFill="1" applyBorder="1" applyAlignment="1">
      <alignment horizontal="center" vertical="center" wrapText="1"/>
    </xf>
    <xf numFmtId="0" fontId="1" fillId="0" borderId="0" xfId="0" applyFont="1" applyBorder="1" applyAlignment="1">
      <alignment vertical="center" wrapText="1"/>
    </xf>
    <xf numFmtId="0" fontId="3" fillId="2" borderId="1" xfId="0" applyFont="1" applyFill="1" applyBorder="1" applyAlignment="1">
      <alignment horizontal="center" vertical="center"/>
    </xf>
    <xf numFmtId="0" fontId="0" fillId="0" borderId="0" xfId="0"/>
    <xf numFmtId="0" fontId="1" fillId="0" borderId="0" xfId="0" applyFont="1"/>
    <xf numFmtId="9" fontId="1" fillId="0" borderId="1" xfId="1" applyFont="1" applyBorder="1" applyAlignment="1">
      <alignment horizontal="center" vertical="center" wrapText="1"/>
    </xf>
    <xf numFmtId="0" fontId="1" fillId="0" borderId="1" xfId="0" applyFont="1" applyFill="1" applyBorder="1" applyAlignment="1">
      <alignment vertical="center"/>
    </xf>
    <xf numFmtId="0" fontId="1" fillId="0" borderId="1" xfId="2" applyNumberFormat="1" applyFont="1" applyBorder="1" applyAlignment="1">
      <alignment horizontal="center" vertical="center" wrapText="1"/>
    </xf>
    <xf numFmtId="0" fontId="7" fillId="2" borderId="7" xfId="0" applyFont="1" applyFill="1" applyBorder="1" applyAlignment="1">
      <alignment horizontal="center" vertical="center" wrapText="1"/>
    </xf>
    <xf numFmtId="0" fontId="8" fillId="0" borderId="7" xfId="0" applyFont="1" applyBorder="1" applyAlignment="1">
      <alignment horizontal="left" vertical="center" wrapText="1"/>
    </xf>
    <xf numFmtId="0" fontId="8" fillId="0" borderId="0" xfId="0" applyFont="1" applyBorder="1" applyAlignment="1">
      <alignment vertical="center" wrapText="1"/>
    </xf>
    <xf numFmtId="0" fontId="8" fillId="0" borderId="0" xfId="0" applyFont="1" applyBorder="1" applyAlignment="1">
      <alignment horizontal="left" vertical="center" wrapText="1"/>
    </xf>
    <xf numFmtId="3" fontId="1" fillId="0" borderId="0" xfId="0" applyNumberFormat="1" applyFont="1"/>
    <xf numFmtId="0" fontId="6" fillId="0" borderId="7" xfId="0" applyFont="1" applyBorder="1" applyAlignment="1">
      <alignment horizontal="center" vertical="center" wrapText="1"/>
    </xf>
    <xf numFmtId="0" fontId="0" fillId="0" borderId="7" xfId="0" applyBorder="1" applyAlignment="1">
      <alignment horizontal="center" vertical="center"/>
    </xf>
    <xf numFmtId="0" fontId="5" fillId="0" borderId="7" xfId="0" applyFont="1" applyBorder="1" applyAlignment="1">
      <alignment horizontal="center" vertical="center"/>
    </xf>
    <xf numFmtId="14" fontId="1" fillId="0" borderId="1" xfId="0" applyNumberFormat="1" applyFont="1" applyBorder="1" applyAlignment="1">
      <alignment horizontal="center" vertical="center" wrapText="1"/>
    </xf>
    <xf numFmtId="3" fontId="9" fillId="0" borderId="0" xfId="0" applyNumberFormat="1" applyFont="1"/>
    <xf numFmtId="3" fontId="10" fillId="0" borderId="0" xfId="0" applyNumberFormat="1" applyFont="1"/>
    <xf numFmtId="0" fontId="1" fillId="0" borderId="0" xfId="0" applyFont="1" applyFill="1"/>
    <xf numFmtId="0" fontId="1" fillId="0" borderId="5"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Fill="1" applyBorder="1" applyAlignment="1">
      <alignment horizontal="left" vertical="center"/>
    </xf>
    <xf numFmtId="0" fontId="1" fillId="0" borderId="1" xfId="0" applyFont="1" applyFill="1" applyBorder="1" applyAlignment="1">
      <alignment vertical="center" wrapText="1"/>
    </xf>
    <xf numFmtId="0" fontId="1" fillId="0" borderId="1" xfId="0" applyFont="1" applyBorder="1" applyAlignment="1" applyProtection="1">
      <alignment horizontal="center" vertical="center"/>
    </xf>
    <xf numFmtId="0" fontId="1" fillId="0" borderId="0" xfId="0" applyFont="1" applyProtection="1">
      <protection locked="0"/>
    </xf>
    <xf numFmtId="0" fontId="1" fillId="0" borderId="1" xfId="0" applyFont="1" applyBorder="1" applyAlignment="1" applyProtection="1">
      <alignment vertical="center"/>
      <protection locked="0"/>
    </xf>
    <xf numFmtId="0" fontId="1" fillId="0" borderId="0" xfId="0" applyFont="1" applyBorder="1" applyAlignment="1" applyProtection="1">
      <alignment vertical="center"/>
      <protection locked="0"/>
    </xf>
    <xf numFmtId="0" fontId="1" fillId="0" borderId="0" xfId="0" applyFont="1" applyBorder="1" applyAlignment="1" applyProtection="1">
      <alignment horizontal="center" vertical="center"/>
      <protection locked="0"/>
    </xf>
    <xf numFmtId="0" fontId="12" fillId="0" borderId="0" xfId="0" applyFont="1" applyProtection="1">
      <protection locked="0"/>
    </xf>
    <xf numFmtId="0" fontId="1" fillId="0" borderId="0" xfId="0" applyFont="1" applyBorder="1" applyProtection="1">
      <protection locked="0"/>
    </xf>
    <xf numFmtId="0" fontId="3" fillId="2" borderId="1" xfId="0" applyFont="1" applyFill="1" applyBorder="1" applyAlignment="1" applyProtection="1">
      <alignment horizontal="center" vertical="center" wrapText="1"/>
      <protection locked="0"/>
    </xf>
    <xf numFmtId="0" fontId="3" fillId="2" borderId="1" xfId="0" applyFont="1" applyFill="1" applyBorder="1" applyAlignment="1" applyProtection="1">
      <alignment horizontal="center" vertical="center"/>
      <protection locked="0"/>
    </xf>
    <xf numFmtId="0" fontId="3" fillId="0" borderId="5" xfId="0" applyFont="1" applyFill="1" applyBorder="1" applyAlignment="1" applyProtection="1">
      <alignment horizontal="center" vertical="center" wrapText="1"/>
      <protection locked="0"/>
    </xf>
    <xf numFmtId="14" fontId="1" fillId="0" borderId="1" xfId="0" applyNumberFormat="1" applyFont="1" applyBorder="1" applyAlignment="1" applyProtection="1">
      <alignment horizontal="center" vertical="center" wrapText="1"/>
      <protection locked="0"/>
    </xf>
    <xf numFmtId="0" fontId="1" fillId="3" borderId="1" xfId="0" applyFont="1" applyFill="1" applyBorder="1" applyAlignment="1" applyProtection="1">
      <alignment horizontal="center" vertical="center" wrapText="1"/>
      <protection locked="0"/>
    </xf>
    <xf numFmtId="0" fontId="1" fillId="0" borderId="1" xfId="0" applyFont="1" applyBorder="1" applyAlignment="1" applyProtection="1">
      <alignment vertical="center" wrapText="1"/>
      <protection locked="0"/>
    </xf>
    <xf numFmtId="0" fontId="1" fillId="0" borderId="1" xfId="0" applyFont="1" applyFill="1" applyBorder="1" applyAlignment="1" applyProtection="1">
      <alignment vertical="center"/>
      <protection locked="0"/>
    </xf>
    <xf numFmtId="0" fontId="1" fillId="0" borderId="1" xfId="2" applyNumberFormat="1" applyFont="1" applyBorder="1" applyAlignment="1" applyProtection="1">
      <alignment horizontal="center" vertical="center" wrapText="1"/>
      <protection locked="0"/>
    </xf>
    <xf numFmtId="0" fontId="1" fillId="4" borderId="1" xfId="0" applyFont="1" applyFill="1" applyBorder="1" applyAlignment="1" applyProtection="1">
      <alignment horizontal="center" vertical="center" wrapText="1"/>
      <protection locked="0"/>
    </xf>
    <xf numFmtId="0" fontId="1" fillId="0" borderId="0" xfId="0" applyFont="1" applyBorder="1" applyAlignment="1" applyProtection="1">
      <alignment horizontal="center" vertical="center" wrapText="1"/>
      <protection locked="0"/>
    </xf>
    <xf numFmtId="0" fontId="1" fillId="0" borderId="0" xfId="0" applyFont="1" applyBorder="1" applyAlignment="1" applyProtection="1">
      <alignment vertical="center" wrapText="1"/>
      <protection locked="0"/>
    </xf>
    <xf numFmtId="0" fontId="1" fillId="0" borderId="0" xfId="0" applyFont="1" applyBorder="1" applyAlignment="1" applyProtection="1">
      <alignment wrapText="1"/>
      <protection locked="0"/>
    </xf>
    <xf numFmtId="0" fontId="1" fillId="0" borderId="0" xfId="0" applyFont="1" applyAlignment="1" applyProtection="1">
      <alignment wrapText="1"/>
      <protection locked="0"/>
    </xf>
    <xf numFmtId="0" fontId="1" fillId="0" borderId="1" xfId="0" applyFont="1" applyBorder="1" applyAlignment="1" applyProtection="1">
      <alignment horizontal="left" vertical="center"/>
      <protection locked="0"/>
    </xf>
    <xf numFmtId="0" fontId="1" fillId="0" borderId="1" xfId="0" applyFont="1" applyBorder="1" applyAlignment="1" applyProtection="1">
      <alignment horizontal="left"/>
      <protection locked="0"/>
    </xf>
    <xf numFmtId="0" fontId="1" fillId="0" borderId="1" xfId="0" applyFont="1" applyBorder="1" applyAlignment="1" applyProtection="1">
      <alignment wrapText="1"/>
      <protection locked="0"/>
    </xf>
    <xf numFmtId="0" fontId="1" fillId="0" borderId="0" xfId="0" applyFont="1" applyAlignment="1" applyProtection="1">
      <protection locked="0"/>
    </xf>
    <xf numFmtId="0" fontId="1" fillId="0" borderId="0" xfId="0" applyFont="1" applyAlignment="1" applyProtection="1">
      <alignment horizontal="center" vertical="center" wrapText="1"/>
      <protection locked="0"/>
    </xf>
    <xf numFmtId="14" fontId="1" fillId="0" borderId="0" xfId="0" applyNumberFormat="1" applyFont="1" applyProtection="1">
      <protection locked="0"/>
    </xf>
    <xf numFmtId="0" fontId="1" fillId="0" borderId="1" xfId="0" applyFont="1" applyFill="1" applyBorder="1" applyAlignment="1" applyProtection="1">
      <alignment horizontal="left" vertical="center"/>
      <protection locked="0"/>
    </xf>
    <xf numFmtId="0" fontId="1" fillId="0" borderId="1" xfId="0" applyFont="1" applyFill="1" applyBorder="1" applyAlignment="1" applyProtection="1">
      <alignment vertical="center" wrapText="1"/>
      <protection locked="0"/>
    </xf>
    <xf numFmtId="0" fontId="3" fillId="0" borderId="0" xfId="0" applyFont="1" applyAlignment="1" applyProtection="1">
      <alignment horizontal="center" vertical="center"/>
      <protection locked="0"/>
    </xf>
    <xf numFmtId="3" fontId="3" fillId="0" borderId="0" xfId="0" applyNumberFormat="1" applyFont="1" applyBorder="1" applyAlignment="1" applyProtection="1">
      <alignment horizontal="center" vertical="center"/>
      <protection locked="0"/>
    </xf>
    <xf numFmtId="0" fontId="3" fillId="2" borderId="2" xfId="0" applyFont="1" applyFill="1" applyBorder="1" applyAlignment="1" applyProtection="1">
      <alignment horizontal="center" vertical="center" wrapText="1"/>
      <protection locked="0"/>
    </xf>
    <xf numFmtId="14" fontId="1" fillId="0" borderId="0" xfId="0" applyNumberFormat="1" applyFont="1" applyBorder="1" applyProtection="1">
      <protection locked="0"/>
    </xf>
    <xf numFmtId="0" fontId="3" fillId="0" borderId="0" xfId="0" applyFont="1" applyBorder="1" applyAlignment="1" applyProtection="1">
      <alignment horizontal="center" vertical="center"/>
    </xf>
    <xf numFmtId="14" fontId="14" fillId="0" borderId="0" xfId="0" applyNumberFormat="1" applyFont="1" applyBorder="1" applyProtection="1">
      <protection locked="0"/>
    </xf>
    <xf numFmtId="14" fontId="3" fillId="0" borderId="0" xfId="0" applyNumberFormat="1" applyFont="1" applyBorder="1" applyProtection="1">
      <protection locked="0"/>
    </xf>
    <xf numFmtId="0" fontId="3" fillId="0" borderId="0" xfId="0" applyFont="1" applyProtection="1">
      <protection locked="0"/>
    </xf>
    <xf numFmtId="0" fontId="0" fillId="0" borderId="1" xfId="0" applyBorder="1" applyAlignment="1">
      <alignment horizontal="center" vertical="center" wrapText="1"/>
    </xf>
    <xf numFmtId="0" fontId="11" fillId="0" borderId="1" xfId="0" applyFont="1" applyBorder="1" applyAlignment="1">
      <alignment vertical="center" wrapText="1"/>
    </xf>
    <xf numFmtId="0" fontId="11" fillId="0" borderId="1" xfId="0" applyFont="1" applyBorder="1" applyAlignment="1" applyProtection="1">
      <alignment horizontal="center" vertical="center"/>
      <protection locked="0"/>
    </xf>
    <xf numFmtId="0" fontId="13" fillId="0" borderId="1" xfId="0" applyFont="1" applyBorder="1" applyAlignment="1">
      <alignment vertical="center" wrapText="1"/>
    </xf>
    <xf numFmtId="1" fontId="13" fillId="0" borderId="1" xfId="0" applyNumberFormat="1" applyFont="1" applyBorder="1" applyAlignment="1" applyProtection="1">
      <alignment horizontal="center" vertical="center"/>
      <protection locked="0"/>
    </xf>
    <xf numFmtId="1" fontId="0" fillId="0" borderId="7" xfId="0" applyNumberFormat="1" applyBorder="1" applyAlignment="1">
      <alignment horizontal="center" vertical="center"/>
    </xf>
    <xf numFmtId="0" fontId="1" fillId="0" borderId="1" xfId="0" applyFont="1" applyBorder="1" applyAlignment="1">
      <alignment horizontal="left" vertical="top" wrapText="1"/>
    </xf>
    <xf numFmtId="0" fontId="1" fillId="5" borderId="1" xfId="0" applyFont="1" applyFill="1" applyBorder="1" applyAlignment="1">
      <alignment horizontal="center" vertical="center" wrapText="1"/>
    </xf>
    <xf numFmtId="0" fontId="11" fillId="0" borderId="2" xfId="0" applyFont="1" applyBorder="1" applyAlignment="1" applyProtection="1">
      <alignment vertical="center"/>
      <protection locked="0"/>
    </xf>
    <xf numFmtId="0" fontId="11" fillId="0" borderId="4" xfId="0" applyFont="1" applyBorder="1" applyAlignment="1" applyProtection="1">
      <alignment vertical="center"/>
      <protection locked="0"/>
    </xf>
    <xf numFmtId="0" fontId="1" fillId="0" borderId="1" xfId="0" applyFont="1" applyBorder="1" applyAlignment="1">
      <alignment horizontal="left" vertical="center" wrapText="1"/>
    </xf>
    <xf numFmtId="0" fontId="1" fillId="0" borderId="1" xfId="0" applyFont="1" applyBorder="1" applyAlignment="1" applyProtection="1">
      <alignment horizontal="center" vertical="center"/>
      <protection locked="0"/>
    </xf>
    <xf numFmtId="14" fontId="15" fillId="0" borderId="1" xfId="0" applyNumberFormat="1" applyFont="1" applyBorder="1" applyAlignment="1" applyProtection="1">
      <alignment horizontal="center" vertical="center" wrapText="1"/>
      <protection locked="0"/>
    </xf>
    <xf numFmtId="0" fontId="1" fillId="0" borderId="1" xfId="0" applyFont="1" applyBorder="1" applyAlignment="1" applyProtection="1">
      <alignment horizontal="left" vertical="center" wrapText="1"/>
      <protection locked="0"/>
    </xf>
    <xf numFmtId="0" fontId="15" fillId="0" borderId="1" xfId="0" applyFont="1" applyFill="1" applyBorder="1" applyAlignment="1" applyProtection="1">
      <alignment horizontal="center" vertical="center" wrapText="1"/>
      <protection locked="0"/>
    </xf>
    <xf numFmtId="0" fontId="8" fillId="0" borderId="7" xfId="0" applyFont="1" applyBorder="1" applyAlignment="1">
      <alignment vertical="center" wrapText="1"/>
    </xf>
    <xf numFmtId="0" fontId="1" fillId="0" borderId="1" xfId="0" applyFont="1" applyBorder="1" applyAlignment="1">
      <alignment horizontal="center" vertical="center"/>
    </xf>
    <xf numFmtId="9" fontId="1" fillId="0" borderId="2" xfId="1" applyFont="1" applyBorder="1" applyAlignment="1">
      <alignment horizontal="center" vertical="center" wrapText="1"/>
    </xf>
    <xf numFmtId="9" fontId="1" fillId="0" borderId="3" xfId="1" applyFont="1" applyBorder="1" applyAlignment="1">
      <alignment horizontal="center" vertical="center" wrapText="1"/>
    </xf>
    <xf numFmtId="0" fontId="3" fillId="2" borderId="1" xfId="0" applyFont="1" applyFill="1" applyBorder="1" applyAlignment="1">
      <alignment horizontal="center" vertical="center" wrapText="1"/>
    </xf>
    <xf numFmtId="0" fontId="1" fillId="0" borderId="1" xfId="0" applyFont="1" applyBorder="1" applyAlignment="1" applyProtection="1">
      <alignment horizontal="center" vertical="center" wrapText="1"/>
      <protection locked="0"/>
    </xf>
    <xf numFmtId="0" fontId="1" fillId="0" borderId="4" xfId="0" applyFont="1" applyBorder="1" applyAlignment="1" applyProtection="1">
      <alignment horizontal="center" vertical="center" wrapText="1"/>
      <protection locked="0"/>
    </xf>
    <xf numFmtId="9" fontId="1" fillId="0" borderId="3" xfId="1" applyFont="1" applyBorder="1" applyAlignment="1">
      <alignment horizontal="center" vertical="center" wrapText="1"/>
    </xf>
    <xf numFmtId="9" fontId="1" fillId="0" borderId="3" xfId="1" applyFont="1" applyBorder="1" applyAlignment="1">
      <alignment vertical="center" wrapText="1"/>
    </xf>
    <xf numFmtId="0" fontId="1" fillId="0" borderId="0" xfId="0" applyNumberFormat="1" applyFont="1"/>
    <xf numFmtId="165" fontId="1" fillId="0" borderId="2" xfId="1" applyNumberFormat="1" applyFont="1" applyBorder="1" applyAlignment="1">
      <alignment horizontal="center" vertical="center" wrapText="1"/>
    </xf>
    <xf numFmtId="0" fontId="11" fillId="0" borderId="3" xfId="0" applyFont="1" applyBorder="1" applyAlignment="1" applyProtection="1">
      <alignment vertical="center" wrapText="1"/>
      <protection locked="0"/>
    </xf>
    <xf numFmtId="0" fontId="1" fillId="0" borderId="1" xfId="0" applyFont="1" applyBorder="1" applyAlignment="1">
      <alignment horizontal="left" vertical="center"/>
    </xf>
    <xf numFmtId="0" fontId="1" fillId="0" borderId="1" xfId="0" applyFont="1" applyBorder="1" applyAlignment="1">
      <alignment horizontal="center" vertical="center"/>
    </xf>
    <xf numFmtId="0" fontId="3" fillId="2" borderId="1" xfId="0" applyFont="1" applyFill="1" applyBorder="1" applyAlignment="1">
      <alignment horizontal="center" vertical="center" wrapText="1"/>
    </xf>
    <xf numFmtId="0" fontId="6" fillId="0" borderId="8" xfId="0" applyFont="1" applyBorder="1" applyAlignment="1">
      <alignment horizontal="center" vertical="center"/>
    </xf>
    <xf numFmtId="0" fontId="8" fillId="0" borderId="7" xfId="0" applyFont="1" applyBorder="1" applyAlignment="1">
      <alignment horizontal="left" vertical="center"/>
    </xf>
    <xf numFmtId="0" fontId="8" fillId="0" borderId="7" xfId="0" applyFont="1" applyBorder="1" applyAlignment="1">
      <alignment vertical="center" wrapText="1"/>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1" xfId="0" applyFont="1" applyBorder="1" applyAlignment="1">
      <alignment horizontal="center" vertical="center"/>
    </xf>
    <xf numFmtId="0" fontId="3" fillId="2" borderId="1" xfId="0" applyFont="1" applyFill="1" applyBorder="1" applyAlignment="1">
      <alignment horizontal="center" vertical="center" wrapText="1"/>
    </xf>
    <xf numFmtId="0" fontId="1" fillId="0" borderId="9" xfId="0" applyFont="1" applyBorder="1" applyAlignment="1">
      <alignment horizontal="center" vertical="center"/>
    </xf>
    <xf numFmtId="0" fontId="2" fillId="2" borderId="1" xfId="0" applyFont="1" applyFill="1" applyBorder="1" applyAlignment="1">
      <alignment horizontal="center" vertical="center"/>
    </xf>
    <xf numFmtId="0" fontId="1" fillId="0" borderId="1" xfId="0" applyFont="1" applyBorder="1" applyAlignment="1">
      <alignment horizontal="left" vertical="center"/>
    </xf>
    <xf numFmtId="0" fontId="1" fillId="3" borderId="1" xfId="0" applyFont="1" applyFill="1" applyBorder="1" applyAlignment="1">
      <alignment horizontal="left" vertical="center"/>
    </xf>
    <xf numFmtId="3" fontId="1" fillId="0" borderId="1" xfId="0" applyNumberFormat="1" applyFont="1" applyBorder="1" applyAlignment="1">
      <alignment horizontal="left" vertical="center"/>
    </xf>
    <xf numFmtId="0" fontId="11" fillId="0" borderId="2" xfId="0" applyFont="1" applyBorder="1" applyAlignment="1" applyProtection="1">
      <alignment horizontal="center" vertical="center"/>
      <protection locked="0"/>
    </xf>
    <xf numFmtId="0" fontId="11" fillId="0" borderId="4" xfId="0" applyFont="1" applyBorder="1" applyAlignment="1" applyProtection="1">
      <alignment horizontal="center" vertical="center"/>
      <protection locked="0"/>
    </xf>
    <xf numFmtId="9" fontId="1" fillId="0" borderId="2" xfId="1" applyFont="1" applyBorder="1" applyAlignment="1" applyProtection="1">
      <alignment horizontal="center" vertical="center" wrapText="1"/>
      <protection locked="0"/>
    </xf>
    <xf numFmtId="9" fontId="1" fillId="0" borderId="3" xfId="1" applyFont="1" applyBorder="1" applyAlignment="1" applyProtection="1">
      <alignment horizontal="center" vertical="center" wrapText="1"/>
      <protection locked="0"/>
    </xf>
    <xf numFmtId="9" fontId="1" fillId="0" borderId="4" xfId="1" applyFont="1" applyBorder="1" applyAlignment="1" applyProtection="1">
      <alignment horizontal="center" vertical="center" wrapText="1"/>
      <protection locked="0"/>
    </xf>
    <xf numFmtId="0" fontId="2" fillId="2" borderId="1" xfId="0" applyFont="1" applyFill="1" applyBorder="1" applyAlignment="1" applyProtection="1">
      <alignment horizontal="center" vertical="center"/>
      <protection locked="0"/>
    </xf>
    <xf numFmtId="0" fontId="12" fillId="0" borderId="0" xfId="0" applyFont="1" applyAlignment="1" applyProtection="1">
      <alignment horizontal="left" vertical="center" wrapText="1"/>
      <protection locked="0"/>
    </xf>
    <xf numFmtId="0" fontId="1" fillId="0" borderId="5"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0" fontId="1" fillId="0" borderId="6" xfId="0" applyFont="1" applyBorder="1" applyAlignment="1" applyProtection="1">
      <alignment horizontal="center" vertical="center"/>
      <protection locked="0"/>
    </xf>
    <xf numFmtId="0" fontId="1" fillId="0" borderId="1" xfId="0" applyFont="1" applyBorder="1" applyAlignment="1" applyProtection="1">
      <alignment horizontal="center" vertical="center" wrapText="1"/>
      <protection locked="0"/>
    </xf>
    <xf numFmtId="0" fontId="1" fillId="0" borderId="2" xfId="0" applyFont="1" applyBorder="1" applyAlignment="1" applyProtection="1">
      <alignment horizontal="center" vertical="center" wrapText="1"/>
      <protection locked="0"/>
    </xf>
    <xf numFmtId="0" fontId="1" fillId="0" borderId="4" xfId="0" applyFont="1" applyBorder="1" applyAlignment="1" applyProtection="1">
      <alignment horizontal="center" vertical="center" wrapText="1"/>
      <protection locked="0"/>
    </xf>
    <xf numFmtId="0" fontId="12" fillId="0" borderId="5" xfId="0" applyFont="1" applyBorder="1" applyAlignment="1" applyProtection="1">
      <alignment horizontal="center" vertical="center"/>
    </xf>
    <xf numFmtId="0" fontId="12" fillId="0" borderId="9" xfId="0" applyFont="1" applyBorder="1" applyAlignment="1" applyProtection="1">
      <alignment horizontal="center" vertical="center"/>
    </xf>
    <xf numFmtId="0" fontId="12" fillId="0" borderId="6" xfId="0" applyFont="1" applyBorder="1" applyAlignment="1" applyProtection="1">
      <alignment horizontal="center" vertical="center"/>
    </xf>
    <xf numFmtId="0" fontId="7" fillId="2" borderId="10" xfId="0" applyFont="1" applyFill="1" applyBorder="1" applyAlignment="1">
      <alignment horizontal="center" vertical="center" wrapText="1"/>
    </xf>
    <xf numFmtId="0" fontId="1" fillId="0" borderId="1" xfId="0" applyFont="1" applyBorder="1" applyAlignment="1" applyProtection="1">
      <alignment horizontal="left" vertical="top"/>
      <protection locked="0"/>
    </xf>
    <xf numFmtId="0" fontId="1" fillId="3" borderId="1" xfId="0" applyFont="1" applyFill="1" applyBorder="1" applyAlignment="1" applyProtection="1">
      <alignment horizontal="left" vertical="top"/>
      <protection locked="0"/>
    </xf>
    <xf numFmtId="3" fontId="1" fillId="0" borderId="1" xfId="0" applyNumberFormat="1" applyFont="1" applyBorder="1" applyAlignment="1" applyProtection="1">
      <alignment horizontal="left" vertical="top"/>
      <protection locked="0"/>
    </xf>
    <xf numFmtId="0" fontId="1" fillId="0" borderId="0" xfId="0" applyFont="1" applyAlignment="1">
      <alignment vertical="center"/>
    </xf>
    <xf numFmtId="0" fontId="1" fillId="0" borderId="0" xfId="0" applyFont="1" applyAlignment="1">
      <alignment horizontal="center" vertical="center"/>
    </xf>
    <xf numFmtId="0" fontId="1" fillId="0" borderId="5" xfId="0" applyFont="1" applyBorder="1" applyAlignment="1">
      <alignment horizontal="center" vertical="center" wrapText="1"/>
    </xf>
    <xf numFmtId="0" fontId="16" fillId="0" borderId="1" xfId="0" applyFont="1" applyBorder="1" applyAlignment="1">
      <alignment horizontal="center" vertical="center" wrapText="1"/>
    </xf>
    <xf numFmtId="165" fontId="1" fillId="0" borderId="1" xfId="1" applyNumberFormat="1" applyFont="1" applyBorder="1" applyAlignment="1">
      <alignment horizontal="center" vertical="center" wrapText="1"/>
    </xf>
    <xf numFmtId="165" fontId="1" fillId="0" borderId="1" xfId="1" applyNumberFormat="1" applyFont="1" applyBorder="1" applyAlignment="1">
      <alignment horizontal="center" vertical="center"/>
    </xf>
    <xf numFmtId="9" fontId="16" fillId="0" borderId="1" xfId="1" applyFont="1" applyBorder="1" applyAlignment="1">
      <alignment horizontal="center" vertical="center" wrapText="1"/>
    </xf>
    <xf numFmtId="0" fontId="1" fillId="0" borderId="0" xfId="0" applyFont="1" applyAlignment="1">
      <alignment vertical="center" wrapText="1"/>
    </xf>
    <xf numFmtId="14" fontId="16" fillId="0" borderId="1" xfId="0" applyNumberFormat="1" applyFont="1" applyBorder="1" applyAlignment="1">
      <alignment horizontal="center" vertical="center" wrapText="1"/>
    </xf>
  </cellXfs>
  <cellStyles count="3">
    <cellStyle name="Moneda [0]" xfId="2" builtinId="7"/>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1.xml"/><Relationship Id="rId5" Type="http://schemas.openxmlformats.org/officeDocument/2006/relationships/theme" Target="theme/theme1.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person displayName="Yuliana Ramirez" id="{527715D9-1393-4950-8C98-6D787F6126A8}" userId="Yuliana Ramirez" providerId="None"/>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A35" dT="2021-04-14T12:49:13.31" personId="{527715D9-1393-4950-8C98-6D787F6126A8}" id="{855F8B47-5C0B-4837-81B2-91AACC6B55B5}">
    <text>Sumatoria de las diferentes consultorías - antisoborno</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F26656-2DB1-417A-96CD-7CD9E4240886}">
  <dimension ref="A1:E13"/>
  <sheetViews>
    <sheetView showGridLines="0" zoomScale="60" zoomScaleNormal="60" workbookViewId="0">
      <selection activeCell="C9" sqref="C9"/>
    </sheetView>
  </sheetViews>
  <sheetFormatPr baseColWidth="10" defaultColWidth="11.453125" defaultRowHeight="30.65" customHeight="1"/>
  <cols>
    <col min="1" max="1" width="29.453125" bestFit="1" customWidth="1"/>
    <col min="2" max="2" width="34" customWidth="1"/>
    <col min="3" max="3" width="31.453125" style="15" customWidth="1"/>
    <col min="4" max="4" width="23.08984375" bestFit="1" customWidth="1"/>
  </cols>
  <sheetData>
    <row r="1" spans="1:5" s="15" customFormat="1" ht="30.65" customHeight="1">
      <c r="A1" s="102" t="s">
        <v>0</v>
      </c>
      <c r="B1" s="102"/>
      <c r="C1" s="102"/>
    </row>
    <row r="2" spans="1:5" ht="25.5" customHeight="1">
      <c r="A2" s="20" t="s">
        <v>1</v>
      </c>
      <c r="B2" s="20" t="s">
        <v>2</v>
      </c>
      <c r="C2" s="20" t="s">
        <v>18</v>
      </c>
      <c r="D2" s="130" t="s">
        <v>198</v>
      </c>
      <c r="E2" s="15"/>
    </row>
    <row r="3" spans="1:5" ht="19" customHeight="1">
      <c r="A3" s="104" t="s">
        <v>0</v>
      </c>
      <c r="B3" s="87" t="s">
        <v>3</v>
      </c>
      <c r="C3" s="21" t="s">
        <v>4</v>
      </c>
      <c r="D3" s="21" t="s">
        <v>199</v>
      </c>
      <c r="E3" s="15"/>
    </row>
    <row r="4" spans="1:5" ht="34.5" customHeight="1">
      <c r="A4" s="104"/>
      <c r="B4" s="87" t="s">
        <v>5</v>
      </c>
      <c r="C4" s="21" t="s">
        <v>4</v>
      </c>
      <c r="D4" s="21" t="s">
        <v>199</v>
      </c>
      <c r="E4" s="15"/>
    </row>
    <row r="5" spans="1:5" s="15" customFormat="1" ht="30.65" customHeight="1">
      <c r="A5" s="22"/>
      <c r="B5" s="23"/>
      <c r="C5" s="22"/>
    </row>
    <row r="6" spans="1:5" ht="30.65" customHeight="1">
      <c r="A6" s="102" t="s">
        <v>6</v>
      </c>
      <c r="B6" s="102"/>
      <c r="C6" s="102"/>
      <c r="D6" s="15"/>
      <c r="E6" s="15"/>
    </row>
    <row r="7" spans="1:5" ht="30.65" customHeight="1">
      <c r="A7" s="20" t="s">
        <v>1</v>
      </c>
      <c r="B7" s="20" t="s">
        <v>2</v>
      </c>
      <c r="C7" s="20" t="s">
        <v>18</v>
      </c>
      <c r="D7" s="130" t="s">
        <v>198</v>
      </c>
      <c r="E7" s="15"/>
    </row>
    <row r="8" spans="1:5" ht="38.5" customHeight="1">
      <c r="A8" s="103" t="s">
        <v>7</v>
      </c>
      <c r="B8" s="87" t="s">
        <v>8</v>
      </c>
      <c r="C8" s="26">
        <f>+'EVALUACIÓN  BETA GROUP SERVI.'!D24*5</f>
        <v>15</v>
      </c>
      <c r="D8" s="26" t="s">
        <v>200</v>
      </c>
      <c r="E8" s="15"/>
    </row>
    <row r="9" spans="1:5" ht="44.5" customHeight="1">
      <c r="A9" s="103"/>
      <c r="B9" s="87" t="s">
        <v>9</v>
      </c>
      <c r="C9" s="77">
        <f>+ROUND(SUM('EVALUACIÓN  BETA GROUP SERVI.'!B43:C43),0)</f>
        <v>11</v>
      </c>
      <c r="D9" s="77" t="s">
        <v>200</v>
      </c>
      <c r="E9" s="15"/>
    </row>
    <row r="10" spans="1:5" ht="54">
      <c r="A10" s="103"/>
      <c r="B10" s="87" t="s">
        <v>10</v>
      </c>
      <c r="C10" s="26">
        <f>+'EVALUACIÓN  BETA GROUP SERVI.'!F54</f>
        <v>29</v>
      </c>
      <c r="D10" s="26" t="s">
        <v>200</v>
      </c>
      <c r="E10" s="15"/>
    </row>
    <row r="11" spans="1:5" ht="18">
      <c r="A11" s="21" t="s">
        <v>11</v>
      </c>
      <c r="B11" s="87" t="s">
        <v>12</v>
      </c>
      <c r="C11" s="26">
        <f>+'EVALUACIÓN  BETA GROUP SERVI.'!E67</f>
        <v>10</v>
      </c>
      <c r="D11" s="26" t="s">
        <v>200</v>
      </c>
      <c r="E11" s="15"/>
    </row>
    <row r="12" spans="1:5" ht="18">
      <c r="A12" s="21" t="s">
        <v>13</v>
      </c>
      <c r="B12" s="87" t="s">
        <v>14</v>
      </c>
      <c r="C12" s="26">
        <f>+'EVALUACIÓN  BETA GROUP SERVI.'!E71</f>
        <v>1</v>
      </c>
      <c r="D12" s="26" t="s">
        <v>200</v>
      </c>
      <c r="E12" s="15"/>
    </row>
    <row r="13" spans="1:5" ht="30.65" customHeight="1">
      <c r="A13" s="15"/>
      <c r="B13" s="25" t="s">
        <v>15</v>
      </c>
      <c r="C13" s="27">
        <f>SUM(C8:C12)</f>
        <v>66</v>
      </c>
      <c r="D13" s="26" t="s">
        <v>200</v>
      </c>
      <c r="E13" s="15"/>
    </row>
  </sheetData>
  <mergeCells count="4">
    <mergeCell ref="A1:C1"/>
    <mergeCell ref="A6:C6"/>
    <mergeCell ref="A8:A10"/>
    <mergeCell ref="A3:A4"/>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4AE438-8CE5-45D4-9382-B75061D4FC83}">
  <dimension ref="A1:K56"/>
  <sheetViews>
    <sheetView showGridLines="0" zoomScale="90" zoomScaleNormal="90" workbookViewId="0">
      <selection activeCell="B2" sqref="B2:D2"/>
    </sheetView>
  </sheetViews>
  <sheetFormatPr baseColWidth="10" defaultColWidth="11.453125" defaultRowHeight="11.5"/>
  <cols>
    <col min="1" max="2" width="34.453125" style="1" customWidth="1"/>
    <col min="3" max="3" width="41.7265625" style="5" customWidth="1"/>
    <col min="4" max="4" width="32.1796875" style="1" customWidth="1"/>
    <col min="5" max="5" width="39.453125" style="1" customWidth="1"/>
    <col min="6" max="6" width="47.1796875" style="1" customWidth="1"/>
    <col min="7" max="7" width="39.453125" style="1" customWidth="1"/>
    <col min="8" max="8" width="20.81640625" style="1" customWidth="1"/>
    <col min="9" max="9" width="14" style="1" customWidth="1"/>
    <col min="10" max="16384" width="11.453125" style="1"/>
  </cols>
  <sheetData>
    <row r="1" spans="1:9">
      <c r="A1" s="110" t="s">
        <v>16</v>
      </c>
      <c r="B1" s="110"/>
      <c r="C1" s="110"/>
      <c r="D1" s="110"/>
      <c r="E1" s="16"/>
      <c r="F1" s="16"/>
      <c r="G1" s="16"/>
      <c r="H1" s="16"/>
      <c r="I1" s="16"/>
    </row>
    <row r="2" spans="1:9">
      <c r="A2" s="2" t="s">
        <v>17</v>
      </c>
      <c r="B2" s="111" t="s">
        <v>18</v>
      </c>
      <c r="C2" s="111"/>
      <c r="D2" s="111"/>
      <c r="E2" s="16"/>
      <c r="F2" s="16"/>
      <c r="G2" s="16"/>
      <c r="H2" s="16"/>
      <c r="I2" s="16"/>
    </row>
    <row r="3" spans="1:9">
      <c r="A3" s="2" t="s">
        <v>19</v>
      </c>
      <c r="B3" s="112" t="s">
        <v>20</v>
      </c>
      <c r="C3" s="112"/>
      <c r="D3" s="112"/>
      <c r="E3" s="16"/>
      <c r="F3" s="16"/>
      <c r="G3" s="16"/>
      <c r="H3" s="16"/>
      <c r="I3" s="16"/>
    </row>
    <row r="4" spans="1:9">
      <c r="A4" s="2" t="s">
        <v>21</v>
      </c>
      <c r="B4" s="111" t="s">
        <v>22</v>
      </c>
      <c r="C4" s="111"/>
      <c r="D4" s="111"/>
      <c r="E4" s="16"/>
      <c r="F4" s="16"/>
      <c r="G4" s="16"/>
      <c r="H4" s="16"/>
      <c r="I4" s="16"/>
    </row>
    <row r="5" spans="1:9">
      <c r="A5" s="2" t="s">
        <v>23</v>
      </c>
      <c r="B5" s="113">
        <v>1020757540</v>
      </c>
      <c r="C5" s="111"/>
      <c r="D5" s="111"/>
      <c r="E5" s="16"/>
      <c r="F5" s="16"/>
      <c r="G5" s="16"/>
      <c r="H5" s="16"/>
      <c r="I5" s="16"/>
    </row>
    <row r="6" spans="1:9">
      <c r="A6" s="10"/>
      <c r="B6" s="7"/>
      <c r="C6" s="7"/>
      <c r="D6" s="7"/>
      <c r="E6" s="16"/>
      <c r="F6" s="16"/>
      <c r="G6" s="16"/>
      <c r="H6" s="16"/>
      <c r="I6" s="16"/>
    </row>
    <row r="7" spans="1:9">
      <c r="A7" s="16"/>
      <c r="B7" s="16"/>
      <c r="C7" s="16"/>
      <c r="D7" s="16"/>
      <c r="E7" s="16"/>
      <c r="F7" s="16"/>
      <c r="G7" s="16"/>
      <c r="H7" s="16"/>
      <c r="I7" s="16"/>
    </row>
    <row r="8" spans="1:9" s="3" customFormat="1">
      <c r="A8" s="16"/>
      <c r="B8" s="16"/>
      <c r="C8" s="16"/>
      <c r="D8" s="16"/>
    </row>
    <row r="9" spans="1:9" ht="37.5" customHeight="1">
      <c r="A9" s="14" t="s">
        <v>24</v>
      </c>
      <c r="B9" s="14" t="s">
        <v>25</v>
      </c>
      <c r="C9" s="91" t="s">
        <v>26</v>
      </c>
      <c r="D9" s="91" t="s">
        <v>27</v>
      </c>
      <c r="E9" s="91" t="s">
        <v>28</v>
      </c>
      <c r="F9" s="91" t="s">
        <v>29</v>
      </c>
      <c r="G9" s="91" t="s">
        <v>30</v>
      </c>
      <c r="H9" s="91" t="s">
        <v>31</v>
      </c>
      <c r="I9" s="91" t="s">
        <v>32</v>
      </c>
    </row>
    <row r="10" spans="1:9" s="31" customFormat="1" ht="37.5" customHeight="1">
      <c r="A10" s="105" t="s">
        <v>33</v>
      </c>
      <c r="B10" s="34" t="s">
        <v>34</v>
      </c>
      <c r="C10" s="9" t="s">
        <v>35</v>
      </c>
      <c r="D10" s="88"/>
      <c r="E10" s="9" t="s">
        <v>36</v>
      </c>
      <c r="F10" s="32"/>
      <c r="G10" s="9" t="s">
        <v>37</v>
      </c>
      <c r="H10" s="32"/>
      <c r="I10" s="9"/>
    </row>
    <row r="11" spans="1:9" ht="14.5" customHeight="1">
      <c r="A11" s="109"/>
      <c r="B11" s="2" t="s">
        <v>38</v>
      </c>
      <c r="C11" s="28">
        <v>43944</v>
      </c>
      <c r="D11" s="105" t="s">
        <v>39</v>
      </c>
      <c r="E11" s="28">
        <v>42927</v>
      </c>
      <c r="F11" s="105" t="s">
        <v>39</v>
      </c>
      <c r="G11" s="28">
        <v>42927</v>
      </c>
      <c r="H11" s="105" t="s">
        <v>39</v>
      </c>
      <c r="I11" s="107" t="s">
        <v>39</v>
      </c>
    </row>
    <row r="12" spans="1:9" ht="24" customHeight="1">
      <c r="A12" s="109"/>
      <c r="B12" s="2" t="s">
        <v>40</v>
      </c>
      <c r="C12" s="28">
        <v>44165</v>
      </c>
      <c r="D12" s="106"/>
      <c r="E12" s="28">
        <v>43100</v>
      </c>
      <c r="F12" s="106"/>
      <c r="G12" s="28">
        <v>43100</v>
      </c>
      <c r="H12" s="106"/>
      <c r="I12" s="107"/>
    </row>
    <row r="13" spans="1:9" ht="23">
      <c r="A13" s="109"/>
      <c r="B13" s="2" t="s">
        <v>41</v>
      </c>
      <c r="C13" s="12" t="s">
        <v>193</v>
      </c>
      <c r="D13" s="88" t="s">
        <v>39</v>
      </c>
      <c r="E13" s="12" t="s">
        <v>193</v>
      </c>
      <c r="F13" s="88" t="s">
        <v>39</v>
      </c>
      <c r="G13" s="12" t="s">
        <v>193</v>
      </c>
      <c r="H13" s="88" t="s">
        <v>39</v>
      </c>
      <c r="I13" s="88" t="str">
        <f>+IF(AND(D13="CUMPLE",F13="CUMPLE",H13="CUMPLE"),"CUMPLE","NO CUMPLE")</f>
        <v>CUMPLE</v>
      </c>
    </row>
    <row r="14" spans="1:9" ht="25.5" customHeight="1">
      <c r="A14" s="109"/>
      <c r="B14" s="78" t="s">
        <v>42</v>
      </c>
      <c r="C14" s="82" t="s">
        <v>43</v>
      </c>
      <c r="D14" s="88"/>
      <c r="E14" s="82" t="s">
        <v>44</v>
      </c>
      <c r="F14" s="88"/>
      <c r="G14" s="28" t="s">
        <v>45</v>
      </c>
      <c r="H14" s="88"/>
      <c r="I14" s="88" t="s">
        <v>46</v>
      </c>
    </row>
    <row r="15" spans="1:9" ht="194.25" customHeight="1">
      <c r="A15" s="109"/>
      <c r="B15" s="6" t="s">
        <v>47</v>
      </c>
      <c r="C15" s="82" t="s">
        <v>48</v>
      </c>
      <c r="D15" s="88" t="s">
        <v>39</v>
      </c>
      <c r="E15" s="82" t="s">
        <v>194</v>
      </c>
      <c r="F15" s="88" t="s">
        <v>39</v>
      </c>
      <c r="G15" s="82" t="s">
        <v>195</v>
      </c>
      <c r="H15" s="88" t="s">
        <v>39</v>
      </c>
      <c r="I15" s="88" t="str">
        <f>+IF(AND(D15="CUMPLE",F15="CUMPLE",H15="CUMPLE"),"CUMPLE","NO CUMPLE")</f>
        <v>CUMPLE</v>
      </c>
    </row>
    <row r="16" spans="1:9">
      <c r="A16" s="109"/>
      <c r="B16" s="2" t="s">
        <v>49</v>
      </c>
      <c r="C16" s="33" t="s">
        <v>50</v>
      </c>
      <c r="D16" s="88"/>
      <c r="E16" s="33" t="s">
        <v>51</v>
      </c>
      <c r="F16" s="88"/>
      <c r="G16" s="33" t="s">
        <v>51</v>
      </c>
      <c r="H16" s="88"/>
      <c r="I16" s="88" t="s">
        <v>46</v>
      </c>
    </row>
    <row r="17" spans="1:11" ht="14.5" customHeight="1">
      <c r="A17" s="109"/>
      <c r="B17" s="2" t="s">
        <v>52</v>
      </c>
      <c r="C17" s="33" t="s">
        <v>53</v>
      </c>
      <c r="D17" s="88" t="s">
        <v>39</v>
      </c>
      <c r="E17" s="33" t="s">
        <v>53</v>
      </c>
      <c r="F17" s="88" t="s">
        <v>39</v>
      </c>
      <c r="G17" s="33" t="s">
        <v>53</v>
      </c>
      <c r="H17" s="88" t="s">
        <v>39</v>
      </c>
      <c r="I17" s="88"/>
      <c r="J17" s="16"/>
      <c r="K17" s="16"/>
    </row>
    <row r="18" spans="1:11" ht="14.5" customHeight="1">
      <c r="A18" s="109"/>
      <c r="B18" s="18" t="s">
        <v>54</v>
      </c>
      <c r="C18" s="19">
        <v>1416.56</v>
      </c>
      <c r="D18" s="88"/>
      <c r="E18" s="19">
        <v>1545.25</v>
      </c>
      <c r="F18" s="88" t="s">
        <v>39</v>
      </c>
      <c r="G18" s="19">
        <v>3832.04</v>
      </c>
      <c r="H18" s="88" t="s">
        <v>39</v>
      </c>
      <c r="I18" s="88" t="s">
        <v>46</v>
      </c>
      <c r="J18" s="16"/>
      <c r="K18" s="16"/>
    </row>
    <row r="19" spans="1:11" s="16" customFormat="1" ht="23">
      <c r="A19" s="109"/>
      <c r="B19" s="35" t="s">
        <v>55</v>
      </c>
      <c r="C19" s="97">
        <f>C18/706.8</f>
        <v>2.0041878890775324</v>
      </c>
      <c r="D19" s="95"/>
      <c r="E19" s="97">
        <f>E18/706.8</f>
        <v>2.186262026032824</v>
      </c>
      <c r="F19" s="95"/>
      <c r="G19" s="97">
        <f>G18/706.8</f>
        <v>5.4216751556310134</v>
      </c>
      <c r="H19" s="94">
        <f>SUM(C19:G19)</f>
        <v>9.6121250707413708</v>
      </c>
      <c r="I19" s="88" t="s">
        <v>39</v>
      </c>
      <c r="K19" s="24"/>
    </row>
    <row r="20" spans="1:11" s="16" customFormat="1" ht="23">
      <c r="A20" s="109"/>
      <c r="B20" s="6" t="s">
        <v>56</v>
      </c>
      <c r="C20" s="89" t="s">
        <v>57</v>
      </c>
      <c r="D20" s="90"/>
      <c r="E20" s="90" t="s">
        <v>58</v>
      </c>
      <c r="F20" s="90"/>
      <c r="G20" s="90" t="s">
        <v>59</v>
      </c>
      <c r="H20" s="90"/>
      <c r="I20" s="17"/>
      <c r="K20" s="24"/>
    </row>
    <row r="21" spans="1:11" s="16" customFormat="1">
      <c r="A21" s="109"/>
      <c r="B21" s="2" t="s">
        <v>60</v>
      </c>
      <c r="C21" s="89"/>
      <c r="D21" s="90"/>
      <c r="E21" s="90"/>
      <c r="F21" s="90"/>
      <c r="G21" s="90"/>
      <c r="H21" s="90"/>
      <c r="I21" s="17"/>
      <c r="K21" s="24"/>
    </row>
    <row r="22" spans="1:11" ht="14.5" customHeight="1">
      <c r="A22" s="106"/>
      <c r="B22" s="2" t="s">
        <v>61</v>
      </c>
      <c r="C22" s="88" t="s">
        <v>39</v>
      </c>
      <c r="D22" s="88"/>
      <c r="E22" s="88" t="s">
        <v>39</v>
      </c>
      <c r="F22" s="88"/>
      <c r="G22" s="88" t="s">
        <v>39</v>
      </c>
      <c r="H22" s="88"/>
      <c r="I22" s="88" t="s">
        <v>46</v>
      </c>
      <c r="J22" s="16"/>
      <c r="K22" s="16"/>
    </row>
    <row r="23" spans="1:11">
      <c r="A23" s="7"/>
      <c r="B23" s="10"/>
      <c r="C23" s="8"/>
      <c r="D23" s="7"/>
      <c r="E23" s="8"/>
      <c r="F23" s="7"/>
      <c r="G23" s="7"/>
      <c r="H23" s="16"/>
      <c r="I23" s="16"/>
      <c r="J23" s="16"/>
      <c r="K23" s="16"/>
    </row>
    <row r="24" spans="1:11">
      <c r="A24" s="7"/>
      <c r="B24" s="10"/>
      <c r="C24" s="8"/>
      <c r="D24" s="7"/>
      <c r="E24" s="8"/>
      <c r="F24" s="7"/>
      <c r="G24" s="7"/>
      <c r="H24" s="16"/>
      <c r="I24" s="16"/>
      <c r="J24" s="16"/>
      <c r="K24" s="16"/>
    </row>
    <row r="25" spans="1:11">
      <c r="A25" s="13"/>
      <c r="B25" s="10"/>
      <c r="C25" s="8"/>
      <c r="D25" s="7"/>
      <c r="E25" s="8"/>
      <c r="F25" s="7"/>
      <c r="G25" s="7"/>
      <c r="H25" s="16"/>
      <c r="I25" s="16"/>
      <c r="J25" s="16"/>
      <c r="K25" s="16"/>
    </row>
    <row r="26" spans="1:11">
      <c r="A26" s="13"/>
      <c r="B26" s="10"/>
      <c r="C26" s="8"/>
      <c r="D26" s="7"/>
      <c r="E26" s="8"/>
      <c r="F26" s="7"/>
      <c r="G26" s="7"/>
      <c r="H26" s="16"/>
      <c r="I26" s="16"/>
      <c r="J26" s="16"/>
      <c r="K26" s="16"/>
    </row>
    <row r="27" spans="1:11">
      <c r="A27" s="7"/>
      <c r="B27" s="10"/>
      <c r="C27" s="8"/>
      <c r="D27" s="7"/>
      <c r="E27" s="8"/>
      <c r="F27" s="7"/>
      <c r="G27" s="7"/>
      <c r="H27" s="16"/>
      <c r="I27" s="16"/>
      <c r="J27" s="16"/>
      <c r="K27" s="16"/>
    </row>
    <row r="28" spans="1:11">
      <c r="A28" s="7"/>
      <c r="B28" s="10"/>
      <c r="C28" s="8"/>
      <c r="D28" s="7"/>
      <c r="E28" s="8"/>
      <c r="F28" s="7"/>
      <c r="G28" s="7"/>
      <c r="H28" s="16"/>
      <c r="I28" s="16"/>
      <c r="J28" s="16"/>
      <c r="K28" s="16"/>
    </row>
    <row r="29" spans="1:11">
      <c r="A29" s="7"/>
      <c r="B29" s="10"/>
      <c r="C29" s="8"/>
      <c r="D29" s="7"/>
      <c r="E29" s="8"/>
      <c r="F29" s="7"/>
      <c r="G29" s="7"/>
      <c r="H29" s="16"/>
      <c r="I29" s="16"/>
      <c r="J29" s="16"/>
      <c r="K29" s="16"/>
    </row>
    <row r="30" spans="1:11">
      <c r="A30" s="7"/>
      <c r="B30" s="10"/>
      <c r="C30" s="8"/>
      <c r="D30" s="8"/>
      <c r="E30" s="3"/>
      <c r="F30" s="3"/>
      <c r="G30" s="16"/>
      <c r="H30" s="16"/>
      <c r="I30" s="16"/>
      <c r="J30" s="16"/>
      <c r="K30" s="16"/>
    </row>
    <row r="31" spans="1:11" ht="46">
      <c r="A31" s="14"/>
      <c r="B31" s="14" t="s">
        <v>25</v>
      </c>
      <c r="C31" s="91" t="s">
        <v>62</v>
      </c>
      <c r="D31" s="91" t="s">
        <v>63</v>
      </c>
      <c r="E31" s="91" t="s">
        <v>64</v>
      </c>
      <c r="F31" s="91" t="s">
        <v>65</v>
      </c>
      <c r="G31" s="91" t="s">
        <v>66</v>
      </c>
      <c r="H31" s="16"/>
      <c r="I31" s="16"/>
      <c r="J31" s="16"/>
      <c r="K31" s="16"/>
    </row>
    <row r="32" spans="1:11" ht="25.5" customHeight="1">
      <c r="A32" s="105" t="s">
        <v>67</v>
      </c>
      <c r="B32" s="6" t="s">
        <v>68</v>
      </c>
      <c r="C32" s="33" t="s">
        <v>69</v>
      </c>
      <c r="D32" s="33" t="s">
        <v>70</v>
      </c>
      <c r="E32" s="33" t="s">
        <v>71</v>
      </c>
      <c r="F32" s="33" t="s">
        <v>72</v>
      </c>
      <c r="G32" s="33" t="s">
        <v>73</v>
      </c>
      <c r="H32" s="16"/>
      <c r="I32" s="16"/>
      <c r="J32" s="16"/>
      <c r="K32" s="16"/>
    </row>
    <row r="33" spans="1:11" ht="23.5" customHeight="1">
      <c r="A33" s="109"/>
      <c r="B33" s="6" t="s">
        <v>74</v>
      </c>
      <c r="C33" s="33" t="s">
        <v>75</v>
      </c>
      <c r="D33" s="33" t="s">
        <v>75</v>
      </c>
      <c r="E33" s="33" t="s">
        <v>76</v>
      </c>
      <c r="F33" s="33" t="s">
        <v>77</v>
      </c>
      <c r="G33" s="33" t="s">
        <v>78</v>
      </c>
      <c r="H33" s="16"/>
      <c r="I33" s="16"/>
      <c r="J33" s="16"/>
      <c r="K33" s="16"/>
    </row>
    <row r="34" spans="1:11" ht="27" customHeight="1">
      <c r="A34" s="109"/>
      <c r="B34" s="6" t="s">
        <v>79</v>
      </c>
      <c r="C34" s="28">
        <v>40795</v>
      </c>
      <c r="D34" s="28">
        <v>36707</v>
      </c>
      <c r="E34" s="28">
        <v>39794</v>
      </c>
      <c r="F34" s="28">
        <v>41032</v>
      </c>
      <c r="G34" s="28">
        <v>39941</v>
      </c>
      <c r="H34" s="16"/>
      <c r="I34" s="16"/>
      <c r="J34" s="16"/>
      <c r="K34" s="16"/>
    </row>
    <row r="35" spans="1:11" ht="32.25" customHeight="1">
      <c r="A35" s="109"/>
      <c r="B35" s="6" t="s">
        <v>80</v>
      </c>
      <c r="C35" s="82" t="s">
        <v>81</v>
      </c>
      <c r="D35" s="82" t="s">
        <v>82</v>
      </c>
      <c r="E35" s="82" t="s">
        <v>83</v>
      </c>
      <c r="F35" s="82" t="s">
        <v>84</v>
      </c>
      <c r="G35" s="33" t="s">
        <v>85</v>
      </c>
      <c r="H35" s="16"/>
      <c r="I35" s="16"/>
      <c r="J35" s="16"/>
      <c r="K35" s="16"/>
    </row>
    <row r="36" spans="1:11" s="16" customFormat="1" ht="57.75" customHeight="1">
      <c r="A36" s="109"/>
      <c r="B36" s="6" t="s">
        <v>86</v>
      </c>
      <c r="C36" s="82" t="s">
        <v>87</v>
      </c>
      <c r="D36" s="82" t="s">
        <v>88</v>
      </c>
      <c r="E36" s="82" t="s">
        <v>89</v>
      </c>
      <c r="F36" s="82" t="s">
        <v>90</v>
      </c>
      <c r="G36" s="82" t="s">
        <v>91</v>
      </c>
    </row>
    <row r="37" spans="1:11" s="16" customFormat="1" ht="14.5" customHeight="1">
      <c r="A37" s="109"/>
      <c r="B37" s="6" t="s">
        <v>92</v>
      </c>
      <c r="C37" s="33" t="s">
        <v>46</v>
      </c>
      <c r="D37" s="79" t="s">
        <v>46</v>
      </c>
      <c r="E37" s="79" t="s">
        <v>46</v>
      </c>
      <c r="F37" s="79" t="s">
        <v>46</v>
      </c>
      <c r="G37" s="79" t="s">
        <v>46</v>
      </c>
    </row>
    <row r="38" spans="1:11" s="16" customFormat="1" ht="14.5" customHeight="1">
      <c r="A38" s="109"/>
      <c r="B38" s="6" t="s">
        <v>93</v>
      </c>
      <c r="C38" s="33">
        <v>74</v>
      </c>
      <c r="D38" s="9">
        <v>72</v>
      </c>
      <c r="E38" s="9">
        <v>46</v>
      </c>
      <c r="F38" s="9">
        <v>33</v>
      </c>
      <c r="G38" s="9">
        <v>83</v>
      </c>
    </row>
    <row r="39" spans="1:11" s="16" customFormat="1" ht="23">
      <c r="A39" s="109"/>
      <c r="B39" s="6" t="s">
        <v>94</v>
      </c>
      <c r="C39" s="33">
        <v>74</v>
      </c>
      <c r="D39" s="33" t="s">
        <v>46</v>
      </c>
      <c r="E39" s="33" t="s">
        <v>46</v>
      </c>
      <c r="F39" s="33" t="s">
        <v>46</v>
      </c>
      <c r="G39" s="33" t="s">
        <v>46</v>
      </c>
    </row>
    <row r="40" spans="1:11" s="16" customFormat="1" ht="23">
      <c r="A40" s="109"/>
      <c r="B40" s="6" t="s">
        <v>95</v>
      </c>
      <c r="C40" s="33" t="s">
        <v>46</v>
      </c>
      <c r="D40" s="33" t="s">
        <v>46</v>
      </c>
      <c r="E40" s="33" t="s">
        <v>46</v>
      </c>
      <c r="F40" s="33" t="s">
        <v>46</v>
      </c>
      <c r="G40" s="33" t="s">
        <v>46</v>
      </c>
    </row>
    <row r="41" spans="1:11" s="16" customFormat="1" ht="36" customHeight="1">
      <c r="A41" s="109"/>
      <c r="B41" s="6" t="s">
        <v>96</v>
      </c>
      <c r="C41" s="33" t="s">
        <v>46</v>
      </c>
      <c r="D41" s="33">
        <v>72</v>
      </c>
      <c r="E41" s="33" t="s">
        <v>46</v>
      </c>
      <c r="F41" s="33">
        <v>33</v>
      </c>
      <c r="G41" s="33" t="s">
        <v>46</v>
      </c>
    </row>
    <row r="42" spans="1:11" s="16" customFormat="1" ht="23">
      <c r="A42" s="109"/>
      <c r="B42" s="6" t="s">
        <v>97</v>
      </c>
      <c r="C42" s="33" t="s">
        <v>46</v>
      </c>
      <c r="D42" s="33" t="s">
        <v>46</v>
      </c>
      <c r="E42" s="33">
        <v>46</v>
      </c>
      <c r="F42" s="33" t="s">
        <v>46</v>
      </c>
      <c r="G42" s="33" t="s">
        <v>46</v>
      </c>
    </row>
    <row r="43" spans="1:11" ht="32.25" customHeight="1">
      <c r="A43" s="109"/>
      <c r="B43" s="6" t="s">
        <v>98</v>
      </c>
      <c r="C43" s="79" t="s">
        <v>46</v>
      </c>
      <c r="D43" s="79" t="s">
        <v>46</v>
      </c>
      <c r="E43" s="79" t="s">
        <v>46</v>
      </c>
      <c r="F43" s="79" t="s">
        <v>46</v>
      </c>
      <c r="G43" s="33">
        <v>83</v>
      </c>
      <c r="H43" s="16"/>
      <c r="I43" s="16"/>
      <c r="J43" s="16"/>
      <c r="K43" s="16"/>
    </row>
    <row r="44" spans="1:11" ht="40.5" customHeight="1">
      <c r="A44" s="109"/>
      <c r="B44" s="6" t="s">
        <v>99</v>
      </c>
      <c r="C44" s="33" t="s">
        <v>100</v>
      </c>
      <c r="D44" s="33" t="s">
        <v>101</v>
      </c>
      <c r="E44" s="33" t="s">
        <v>102</v>
      </c>
      <c r="F44" s="33" t="s">
        <v>103</v>
      </c>
      <c r="G44" s="33" t="s">
        <v>104</v>
      </c>
      <c r="H44" s="16"/>
      <c r="I44" s="16"/>
      <c r="J44" s="16"/>
      <c r="K44" s="16"/>
    </row>
    <row r="45" spans="1:11" s="16" customFormat="1" ht="20.5" customHeight="1">
      <c r="A45" s="106"/>
      <c r="B45" s="6" t="s">
        <v>60</v>
      </c>
      <c r="C45" s="33"/>
      <c r="D45" s="33"/>
      <c r="E45" s="33"/>
      <c r="F45" s="33"/>
      <c r="G45" s="33"/>
    </row>
    <row r="46" spans="1:11" ht="30" customHeight="1">
      <c r="A46" s="108" t="s">
        <v>105</v>
      </c>
      <c r="B46" s="108"/>
      <c r="C46" s="9" t="s">
        <v>39</v>
      </c>
      <c r="D46" s="9" t="s">
        <v>39</v>
      </c>
      <c r="E46" s="9" t="s">
        <v>39</v>
      </c>
      <c r="F46" s="9" t="s">
        <v>39</v>
      </c>
      <c r="G46" s="9" t="s">
        <v>39</v>
      </c>
      <c r="H46" s="16"/>
      <c r="I46" s="16"/>
      <c r="J46" s="16"/>
      <c r="K46" s="16"/>
    </row>
    <row r="47" spans="1:11" ht="78" customHeight="1">
      <c r="A47" s="4"/>
      <c r="B47" s="16"/>
      <c r="D47" s="16"/>
      <c r="E47" s="16"/>
      <c r="F47" s="16"/>
      <c r="G47" s="16"/>
      <c r="H47" s="16"/>
      <c r="I47" s="16"/>
      <c r="J47" s="16"/>
      <c r="K47" s="16"/>
    </row>
    <row r="48" spans="1:11">
      <c r="A48" s="4"/>
      <c r="B48" s="16"/>
      <c r="D48" s="11"/>
      <c r="E48" s="11"/>
      <c r="F48" s="11"/>
      <c r="G48" s="16"/>
      <c r="H48" s="16"/>
      <c r="I48" s="16"/>
      <c r="J48" s="16"/>
      <c r="K48" s="16"/>
    </row>
    <row r="49" spans="1:11">
      <c r="A49" s="4"/>
      <c r="B49" s="16"/>
      <c r="D49" s="11"/>
      <c r="E49" s="11"/>
      <c r="F49" s="96"/>
      <c r="G49" s="16"/>
      <c r="H49" s="16"/>
      <c r="I49" s="16"/>
      <c r="J49" s="16"/>
      <c r="K49" s="16"/>
    </row>
    <row r="50" spans="1:11">
      <c r="A50" s="4"/>
      <c r="B50" s="16"/>
      <c r="D50" s="96"/>
      <c r="E50" s="11"/>
      <c r="F50" s="96"/>
      <c r="G50" s="16"/>
      <c r="H50" s="16"/>
      <c r="I50" s="16"/>
      <c r="J50" s="16"/>
      <c r="K50" s="16"/>
    </row>
    <row r="51" spans="1:11">
      <c r="A51" s="4"/>
      <c r="B51" s="16"/>
      <c r="D51" s="16"/>
      <c r="E51" s="96"/>
      <c r="F51" s="11"/>
      <c r="G51" s="16"/>
      <c r="H51" s="16"/>
      <c r="I51" s="16"/>
      <c r="J51" s="16"/>
      <c r="K51" s="16"/>
    </row>
    <row r="52" spans="1:11">
      <c r="A52" s="4"/>
      <c r="B52" s="16"/>
      <c r="D52" s="16"/>
      <c r="E52" s="11"/>
      <c r="F52" s="11"/>
      <c r="G52" s="16"/>
      <c r="H52" s="16"/>
      <c r="I52" s="16"/>
      <c r="J52" s="16"/>
      <c r="K52" s="16"/>
    </row>
    <row r="53" spans="1:11">
      <c r="A53" s="16"/>
      <c r="B53" s="16"/>
      <c r="D53" s="16"/>
      <c r="E53" s="11"/>
      <c r="F53" s="11"/>
      <c r="G53" s="16"/>
      <c r="H53" s="16"/>
      <c r="I53" s="16"/>
      <c r="J53" s="16"/>
      <c r="K53" s="16"/>
    </row>
    <row r="54" spans="1:11">
      <c r="A54" s="16"/>
      <c r="B54" s="16"/>
      <c r="C54" s="30"/>
      <c r="D54" s="16"/>
      <c r="E54" s="11"/>
      <c r="F54" s="16"/>
      <c r="G54" s="16"/>
      <c r="H54" s="16"/>
      <c r="I54" s="16"/>
      <c r="J54" s="16"/>
      <c r="K54" s="16"/>
    </row>
    <row r="55" spans="1:11" ht="16.5">
      <c r="A55" s="16"/>
      <c r="B55" s="16"/>
      <c r="C55" s="29"/>
      <c r="D55" s="16"/>
      <c r="E55" s="11"/>
      <c r="F55" s="16"/>
      <c r="G55" s="16"/>
      <c r="H55" s="16"/>
      <c r="I55" s="16"/>
      <c r="J55" s="16"/>
      <c r="K55" s="16"/>
    </row>
    <row r="56" spans="1:11">
      <c r="A56" s="16"/>
      <c r="B56" s="16"/>
      <c r="D56" s="16"/>
      <c r="E56" s="11"/>
      <c r="F56" s="16"/>
      <c r="G56" s="16"/>
      <c r="H56" s="16"/>
      <c r="I56" s="16"/>
      <c r="J56" s="16"/>
      <c r="K56" s="16"/>
    </row>
  </sheetData>
  <mergeCells count="12">
    <mergeCell ref="A1:D1"/>
    <mergeCell ref="B2:D2"/>
    <mergeCell ref="B3:D3"/>
    <mergeCell ref="B4:D4"/>
    <mergeCell ref="B5:D5"/>
    <mergeCell ref="H11:H12"/>
    <mergeCell ref="I11:I12"/>
    <mergeCell ref="F11:F12"/>
    <mergeCell ref="A46:B46"/>
    <mergeCell ref="D11:D12"/>
    <mergeCell ref="A10:A22"/>
    <mergeCell ref="A32:A45"/>
  </mergeCells>
  <dataValidations count="3">
    <dataValidation type="list" allowBlank="1" showInputMessage="1" showErrorMessage="1" sqref="D11:D13 F15 F11:F13 H15 D15 H11:H13 C46:G46 C22 E22 G22:H22" xr:uid="{D5F63191-F227-4A3F-AB10-CF007529D3A2}">
      <formula1>"CUMPLE, NO CUMPLE"</formula1>
    </dataValidation>
    <dataValidation type="list" allowBlank="1" showInputMessage="1" showErrorMessage="1" sqref="D25:D29 F22:F24 D22 G23:G24 F25:G29 F17:F18 H17:H18 I22 D17:D18" xr:uid="{EE7685A5-F842-42FC-B710-4CD7CFF5E393}">
      <formula1>"CUMPLE, NO CUMPLE, N/A"</formula1>
    </dataValidation>
    <dataValidation type="list" allowBlank="1" showInputMessage="1" showErrorMessage="1" sqref="E17 G17 C17" xr:uid="{06264DF2-32CF-4B29-A8C5-ED1AF8769C0F}">
      <formula1>"PÚBLICO,PRIVADO"</formula1>
    </dataValidation>
  </dataValidations>
  <pageMargins left="0.7" right="0.7" top="0.75" bottom="0.75" header="0.3" footer="0.3"/>
  <pageSetup orientation="portrait" horizontalDpi="4294967294" verticalDpi="4294967294"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191AAA-A989-481E-940D-14FBDADDE07D}">
  <dimension ref="A1:N72"/>
  <sheetViews>
    <sheetView showGridLines="0" topLeftCell="A47" zoomScale="70" zoomScaleNormal="70" workbookViewId="0">
      <selection activeCell="E59" sqref="E59"/>
    </sheetView>
  </sheetViews>
  <sheetFormatPr baseColWidth="10" defaultColWidth="11.453125" defaultRowHeight="11.5"/>
  <cols>
    <col min="1" max="2" width="34.453125" style="37" customWidth="1"/>
    <col min="3" max="3" width="33.453125" style="60" customWidth="1"/>
    <col min="4" max="4" width="32.81640625" style="37" customWidth="1"/>
    <col min="5" max="6" width="28.1796875" style="37" customWidth="1"/>
    <col min="7" max="7" width="28.26953125" style="37" customWidth="1"/>
    <col min="8" max="8" width="25.54296875" style="37" customWidth="1"/>
    <col min="9" max="9" width="24.54296875" style="37" customWidth="1"/>
    <col min="10" max="10" width="17.1796875" style="37" bestFit="1" customWidth="1"/>
    <col min="11" max="11" width="31.453125" style="37" customWidth="1"/>
    <col min="12" max="12" width="23.453125" style="37" customWidth="1"/>
    <col min="13" max="13" width="27.453125" style="37" customWidth="1"/>
    <col min="14" max="14" width="29.81640625" style="37" customWidth="1"/>
    <col min="15" max="16384" width="11.453125" style="37"/>
  </cols>
  <sheetData>
    <row r="1" spans="1:14">
      <c r="A1" s="119" t="s">
        <v>16</v>
      </c>
      <c r="B1" s="119"/>
      <c r="C1" s="119"/>
      <c r="D1" s="119"/>
    </row>
    <row r="2" spans="1:14" ht="11.5" customHeight="1">
      <c r="A2" s="38" t="s">
        <v>17</v>
      </c>
      <c r="B2" s="111" t="s">
        <v>18</v>
      </c>
      <c r="C2" s="111"/>
      <c r="D2" s="111"/>
    </row>
    <row r="3" spans="1:14" ht="11.5" customHeight="1">
      <c r="A3" s="38" t="s">
        <v>19</v>
      </c>
      <c r="B3" s="112" t="s">
        <v>20</v>
      </c>
      <c r="C3" s="112"/>
      <c r="D3" s="112"/>
    </row>
    <row r="4" spans="1:14" ht="11.5" customHeight="1">
      <c r="A4" s="38" t="s">
        <v>21</v>
      </c>
      <c r="B4" s="111" t="s">
        <v>22</v>
      </c>
      <c r="C4" s="111"/>
      <c r="D4" s="111"/>
    </row>
    <row r="5" spans="1:14" ht="11.5" customHeight="1">
      <c r="A5" s="38" t="s">
        <v>23</v>
      </c>
      <c r="B5" s="113">
        <v>1020757540</v>
      </c>
      <c r="C5" s="111"/>
      <c r="D5" s="111"/>
    </row>
    <row r="6" spans="1:14">
      <c r="A6" s="39"/>
      <c r="B6" s="40"/>
      <c r="C6" s="40"/>
      <c r="D6" s="40"/>
    </row>
    <row r="7" spans="1:14">
      <c r="C7" s="37"/>
    </row>
    <row r="8" spans="1:14" ht="17.5">
      <c r="A8" s="41" t="s">
        <v>106</v>
      </c>
      <c r="C8" s="37"/>
    </row>
    <row r="9" spans="1:14" s="42" customFormat="1">
      <c r="A9" s="37"/>
      <c r="B9" s="37"/>
      <c r="C9" s="37"/>
      <c r="D9" s="37"/>
    </row>
    <row r="10" spans="1:14" ht="40" customHeight="1">
      <c r="A10" s="43" t="s">
        <v>107</v>
      </c>
      <c r="B10" s="44" t="s">
        <v>25</v>
      </c>
      <c r="C10" s="43" t="s">
        <v>108</v>
      </c>
      <c r="D10" s="43" t="s">
        <v>109</v>
      </c>
      <c r="E10" s="43" t="s">
        <v>110</v>
      </c>
      <c r="F10" s="43" t="s">
        <v>111</v>
      </c>
      <c r="G10" s="43" t="s">
        <v>112</v>
      </c>
      <c r="H10" s="43" t="s">
        <v>113</v>
      </c>
      <c r="I10" s="43" t="s">
        <v>114</v>
      </c>
      <c r="J10" s="43" t="s">
        <v>115</v>
      </c>
      <c r="K10" s="43" t="s">
        <v>116</v>
      </c>
      <c r="L10" s="43" t="s">
        <v>117</v>
      </c>
      <c r="M10" s="43" t="s">
        <v>118</v>
      </c>
      <c r="N10" s="43" t="s">
        <v>119</v>
      </c>
    </row>
    <row r="11" spans="1:14">
      <c r="A11" s="121" t="s">
        <v>120</v>
      </c>
      <c r="B11" s="62" t="s">
        <v>34</v>
      </c>
      <c r="C11" s="92" t="s">
        <v>121</v>
      </c>
      <c r="D11" s="83" t="s">
        <v>46</v>
      </c>
      <c r="E11" s="92" t="s">
        <v>122</v>
      </c>
      <c r="F11" s="45"/>
      <c r="G11" s="86" t="s">
        <v>123</v>
      </c>
      <c r="H11" s="45"/>
      <c r="I11" s="86"/>
      <c r="J11" s="45"/>
      <c r="K11" s="86" t="s">
        <v>124</v>
      </c>
      <c r="L11" s="45"/>
      <c r="M11" s="86" t="s">
        <v>125</v>
      </c>
      <c r="N11" s="45"/>
    </row>
    <row r="12" spans="1:14" ht="14.5" customHeight="1">
      <c r="A12" s="122"/>
      <c r="B12" s="38" t="s">
        <v>38</v>
      </c>
      <c r="C12" s="84">
        <v>43689</v>
      </c>
      <c r="D12" s="121" t="s">
        <v>39</v>
      </c>
      <c r="E12" s="46">
        <v>43983</v>
      </c>
      <c r="F12" s="121" t="s">
        <v>39</v>
      </c>
      <c r="G12" s="46">
        <v>43160</v>
      </c>
      <c r="H12" s="121" t="s">
        <v>39</v>
      </c>
      <c r="I12" s="46"/>
      <c r="J12" s="121"/>
      <c r="K12" s="46">
        <v>42691</v>
      </c>
      <c r="L12" s="121" t="s">
        <v>39</v>
      </c>
      <c r="M12" s="46">
        <v>42724</v>
      </c>
      <c r="N12" s="121" t="s">
        <v>39</v>
      </c>
    </row>
    <row r="13" spans="1:14" ht="14.5" customHeight="1">
      <c r="A13" s="122"/>
      <c r="B13" s="38" t="s">
        <v>40</v>
      </c>
      <c r="C13" s="46">
        <v>43830</v>
      </c>
      <c r="D13" s="123"/>
      <c r="E13" s="46">
        <v>44196</v>
      </c>
      <c r="F13" s="123"/>
      <c r="G13" s="46">
        <v>43388</v>
      </c>
      <c r="H13" s="123"/>
      <c r="I13" s="46"/>
      <c r="J13" s="123"/>
      <c r="K13" s="46">
        <v>43250</v>
      </c>
      <c r="L13" s="123"/>
      <c r="M13" s="46">
        <v>43230</v>
      </c>
      <c r="N13" s="123"/>
    </row>
    <row r="14" spans="1:14" ht="14.5" customHeight="1">
      <c r="A14" s="122"/>
      <c r="B14" s="38" t="s">
        <v>41</v>
      </c>
      <c r="C14" s="47">
        <v>80101500</v>
      </c>
      <c r="D14" s="83" t="s">
        <v>39</v>
      </c>
      <c r="E14" s="47">
        <v>80101500</v>
      </c>
      <c r="F14" s="83" t="s">
        <v>39</v>
      </c>
      <c r="G14" s="47">
        <v>80101500</v>
      </c>
      <c r="H14" s="83" t="s">
        <v>39</v>
      </c>
      <c r="I14" s="47"/>
      <c r="J14" s="83"/>
      <c r="K14" s="47">
        <v>80101500</v>
      </c>
      <c r="L14" s="83" t="s">
        <v>39</v>
      </c>
      <c r="M14" s="47">
        <v>80101500</v>
      </c>
      <c r="N14" s="83" t="s">
        <v>39</v>
      </c>
    </row>
    <row r="15" spans="1:14" ht="25.5" customHeight="1">
      <c r="A15" s="122"/>
      <c r="B15" s="78" t="s">
        <v>42</v>
      </c>
      <c r="C15" s="92" t="s">
        <v>126</v>
      </c>
      <c r="D15" s="83" t="s">
        <v>39</v>
      </c>
      <c r="E15" s="92" t="s">
        <v>127</v>
      </c>
      <c r="F15" s="83" t="s">
        <v>39</v>
      </c>
      <c r="G15" s="92" t="s">
        <v>128</v>
      </c>
      <c r="H15" s="83" t="s">
        <v>39</v>
      </c>
      <c r="I15" s="92"/>
      <c r="J15" s="83"/>
      <c r="K15" s="92" t="s">
        <v>129</v>
      </c>
      <c r="L15" s="83"/>
      <c r="M15" s="92" t="s">
        <v>130</v>
      </c>
      <c r="N15" s="83"/>
    </row>
    <row r="16" spans="1:14" ht="168.75" customHeight="1">
      <c r="A16" s="122"/>
      <c r="B16" s="48" t="s">
        <v>47</v>
      </c>
      <c r="C16" s="85" t="s">
        <v>131</v>
      </c>
      <c r="D16" s="83" t="s">
        <v>132</v>
      </c>
      <c r="E16" s="85" t="s">
        <v>133</v>
      </c>
      <c r="F16" s="83" t="s">
        <v>132</v>
      </c>
      <c r="G16" s="85" t="s">
        <v>134</v>
      </c>
      <c r="H16" s="83" t="s">
        <v>39</v>
      </c>
      <c r="I16" s="85"/>
      <c r="J16" s="83"/>
      <c r="K16" s="85" t="s">
        <v>135</v>
      </c>
      <c r="L16" s="83" t="s">
        <v>39</v>
      </c>
      <c r="M16" s="85" t="s">
        <v>136</v>
      </c>
      <c r="N16" s="83" t="s">
        <v>39</v>
      </c>
    </row>
    <row r="17" spans="1:14" ht="29.25" customHeight="1">
      <c r="A17" s="122"/>
      <c r="B17" s="38" t="s">
        <v>49</v>
      </c>
      <c r="C17" s="48" t="s">
        <v>137</v>
      </c>
      <c r="D17" s="83" t="s">
        <v>39</v>
      </c>
      <c r="E17" s="48" t="s">
        <v>137</v>
      </c>
      <c r="F17" s="83" t="s">
        <v>39</v>
      </c>
      <c r="G17" s="92" t="s">
        <v>138</v>
      </c>
      <c r="H17" s="83" t="s">
        <v>39</v>
      </c>
      <c r="I17" s="92"/>
      <c r="J17" s="83"/>
      <c r="K17" s="92" t="s">
        <v>139</v>
      </c>
      <c r="L17" s="83" t="s">
        <v>39</v>
      </c>
      <c r="M17" s="92" t="s">
        <v>140</v>
      </c>
      <c r="N17" s="83" t="s">
        <v>39</v>
      </c>
    </row>
    <row r="18" spans="1:14" ht="14.5" customHeight="1">
      <c r="A18" s="122"/>
      <c r="B18" s="38" t="s">
        <v>52</v>
      </c>
      <c r="C18" s="92" t="s">
        <v>53</v>
      </c>
      <c r="D18" s="83" t="s">
        <v>39</v>
      </c>
      <c r="E18" s="92" t="s">
        <v>53</v>
      </c>
      <c r="F18" s="83" t="s">
        <v>39</v>
      </c>
      <c r="G18" s="92" t="s">
        <v>53</v>
      </c>
      <c r="H18" s="83" t="s">
        <v>39</v>
      </c>
      <c r="I18" s="92"/>
      <c r="J18" s="83"/>
      <c r="K18" s="92" t="s">
        <v>53</v>
      </c>
      <c r="L18" s="83" t="s">
        <v>39</v>
      </c>
      <c r="M18" s="92" t="s">
        <v>53</v>
      </c>
      <c r="N18" s="83" t="s">
        <v>39</v>
      </c>
    </row>
    <row r="19" spans="1:14" ht="14.5" customHeight="1">
      <c r="A19" s="122"/>
      <c r="B19" s="49" t="s">
        <v>54</v>
      </c>
      <c r="C19" s="50">
        <v>482.94</v>
      </c>
      <c r="D19" s="83" t="s">
        <v>39</v>
      </c>
      <c r="E19" s="50">
        <v>662.65</v>
      </c>
      <c r="F19" s="83" t="s">
        <v>39</v>
      </c>
      <c r="G19" s="50">
        <v>795.68</v>
      </c>
      <c r="H19" s="83" t="s">
        <v>39</v>
      </c>
      <c r="I19" s="50"/>
      <c r="J19" s="83"/>
      <c r="K19" s="50">
        <v>266.22000000000003</v>
      </c>
      <c r="L19" s="83" t="s">
        <v>39</v>
      </c>
      <c r="M19" s="50">
        <v>89.46</v>
      </c>
      <c r="N19" s="83" t="s">
        <v>39</v>
      </c>
    </row>
    <row r="20" spans="1:14" ht="33" customHeight="1">
      <c r="A20" s="122"/>
      <c r="B20" s="63" t="s">
        <v>141</v>
      </c>
      <c r="C20" s="116">
        <f>+(C19+E19)/708</f>
        <v>1.6180649717514124</v>
      </c>
      <c r="D20" s="117"/>
      <c r="E20" s="117"/>
      <c r="F20" s="118"/>
      <c r="G20" s="116">
        <f>+(G19+I19)/708</f>
        <v>1.1238418079096044</v>
      </c>
      <c r="H20" s="117"/>
      <c r="I20" s="117"/>
      <c r="J20" s="118"/>
      <c r="K20" s="116">
        <f>+(K19+M19)/708</f>
        <v>0.50237288135593217</v>
      </c>
      <c r="L20" s="117"/>
      <c r="M20" s="117"/>
      <c r="N20" s="118"/>
    </row>
    <row r="21" spans="1:14" ht="26.25" customHeight="1">
      <c r="A21" s="123"/>
      <c r="B21" s="48" t="s">
        <v>142</v>
      </c>
      <c r="C21" s="92" t="s">
        <v>143</v>
      </c>
      <c r="D21" s="83" t="s">
        <v>132</v>
      </c>
      <c r="E21" s="92" t="s">
        <v>144</v>
      </c>
      <c r="F21" s="83" t="s">
        <v>132</v>
      </c>
      <c r="G21" s="92" t="s">
        <v>145</v>
      </c>
      <c r="H21" s="83" t="s">
        <v>39</v>
      </c>
      <c r="I21" s="92"/>
      <c r="J21" s="83"/>
      <c r="K21" s="92" t="s">
        <v>146</v>
      </c>
      <c r="L21" s="83" t="s">
        <v>39</v>
      </c>
      <c r="M21" s="92" t="s">
        <v>147</v>
      </c>
      <c r="N21" s="83" t="s">
        <v>39</v>
      </c>
    </row>
    <row r="22" spans="1:14" ht="34.5">
      <c r="A22" s="114" t="s">
        <v>148</v>
      </c>
      <c r="B22" s="115"/>
      <c r="C22" s="51" t="s">
        <v>197</v>
      </c>
      <c r="D22" s="83" t="s">
        <v>132</v>
      </c>
      <c r="E22" s="51" t="s">
        <v>197</v>
      </c>
      <c r="F22" s="83" t="s">
        <v>132</v>
      </c>
      <c r="G22" s="51"/>
      <c r="H22" s="83" t="s">
        <v>39</v>
      </c>
      <c r="I22" s="51"/>
      <c r="J22" s="83"/>
      <c r="K22" s="51"/>
      <c r="L22" s="83" t="s">
        <v>39</v>
      </c>
      <c r="M22" s="51"/>
      <c r="N22" s="83" t="s">
        <v>39</v>
      </c>
    </row>
    <row r="23" spans="1:14">
      <c r="A23" s="40"/>
      <c r="B23" s="39"/>
      <c r="C23" s="52"/>
      <c r="D23" s="52"/>
      <c r="E23" s="52"/>
      <c r="F23" s="40"/>
      <c r="G23" s="40"/>
    </row>
    <row r="24" spans="1:14">
      <c r="A24" s="40"/>
      <c r="B24" s="39"/>
      <c r="C24" s="52"/>
      <c r="D24" s="65">
        <f>+COUNTIF(D22:N22,"CUMPLE")</f>
        <v>3</v>
      </c>
      <c r="E24" s="52"/>
      <c r="F24" s="40"/>
      <c r="G24" s="40"/>
    </row>
    <row r="25" spans="1:14">
      <c r="A25" s="40"/>
      <c r="B25" s="39"/>
      <c r="C25" s="52"/>
      <c r="D25" s="65"/>
      <c r="E25" s="52"/>
      <c r="F25" s="40"/>
      <c r="G25" s="40"/>
    </row>
    <row r="26" spans="1:14">
      <c r="A26" s="40"/>
      <c r="B26" s="39"/>
      <c r="C26" s="52"/>
      <c r="D26" s="65"/>
      <c r="E26" s="52"/>
      <c r="F26" s="40"/>
      <c r="G26" s="40"/>
    </row>
    <row r="27" spans="1:14" ht="17.5">
      <c r="A27" s="120" t="s">
        <v>149</v>
      </c>
      <c r="B27" s="120"/>
      <c r="C27" s="120"/>
      <c r="D27" s="120"/>
      <c r="E27" s="52"/>
      <c r="F27" s="40"/>
      <c r="G27" s="40"/>
    </row>
    <row r="28" spans="1:14">
      <c r="A28" s="40"/>
      <c r="B28" s="39"/>
      <c r="C28" s="52"/>
      <c r="D28" s="65"/>
      <c r="E28" s="52"/>
      <c r="F28" s="40"/>
      <c r="G28" s="40"/>
    </row>
    <row r="29" spans="1:14">
      <c r="A29" s="40"/>
      <c r="B29" s="39"/>
      <c r="C29" s="52"/>
      <c r="D29" s="65"/>
      <c r="E29" s="52"/>
      <c r="F29" s="40"/>
      <c r="G29" s="40"/>
    </row>
    <row r="30" spans="1:14" ht="32.5" customHeight="1">
      <c r="A30" s="14" t="s">
        <v>25</v>
      </c>
      <c r="B30" s="91" t="s">
        <v>63</v>
      </c>
      <c r="C30" s="91" t="s">
        <v>150</v>
      </c>
      <c r="D30" s="65"/>
      <c r="E30" s="52"/>
      <c r="F30" s="40"/>
      <c r="G30" s="40"/>
    </row>
    <row r="31" spans="1:14" ht="21.75" customHeight="1">
      <c r="A31" s="6" t="s">
        <v>68</v>
      </c>
      <c r="B31" s="72" t="str">
        <f>+'HABILITANTES BETA GROUP SERVI.'!D32</f>
        <v>Mónica Isaza Jaramillo</v>
      </c>
      <c r="C31" s="33" t="str">
        <f>+'HABILITANTES BETA GROUP SERVI.'!E32</f>
        <v>Angela RaqueL Henker Atxury</v>
      </c>
      <c r="D31" s="65"/>
      <c r="E31" s="52"/>
      <c r="F31" s="40"/>
      <c r="G31" s="40"/>
    </row>
    <row r="32" spans="1:14" ht="18" customHeight="1">
      <c r="A32" s="6" t="s">
        <v>74</v>
      </c>
      <c r="B32" s="83" t="str">
        <f>+'HABILITANTES BETA GROUP SERVI.'!D33</f>
        <v xml:space="preserve">Ingeniera Industrial </v>
      </c>
      <c r="C32" s="83" t="str">
        <f>+'HABILITANTES BETA GROUP SERVI.'!E33</f>
        <v xml:space="preserve">Abogada </v>
      </c>
      <c r="D32" s="65"/>
      <c r="E32" s="52"/>
      <c r="F32" s="40"/>
      <c r="G32" s="40"/>
    </row>
    <row r="33" spans="1:7" ht="18" customHeight="1">
      <c r="A33" s="6" t="s">
        <v>151</v>
      </c>
      <c r="B33" s="83">
        <f>+'HABILITANTES BETA GROUP SERVI.'!D38</f>
        <v>72</v>
      </c>
      <c r="C33" s="83">
        <f>+'HABILITANTES BETA GROUP SERVI.'!E38</f>
        <v>46</v>
      </c>
      <c r="D33" s="65"/>
      <c r="E33" s="52"/>
      <c r="F33" s="40"/>
      <c r="G33" s="40"/>
    </row>
    <row r="34" spans="1:7" ht="18" customHeight="1">
      <c r="A34" s="73" t="s">
        <v>152</v>
      </c>
      <c r="B34" s="74">
        <v>36</v>
      </c>
      <c r="C34" s="74">
        <v>24</v>
      </c>
      <c r="D34" s="65"/>
      <c r="E34" s="52"/>
      <c r="F34" s="40"/>
      <c r="G34" s="40"/>
    </row>
    <row r="35" spans="1:7" ht="35.25" customHeight="1">
      <c r="A35" s="6" t="s">
        <v>153</v>
      </c>
      <c r="B35" s="83">
        <v>0</v>
      </c>
      <c r="C35" s="83">
        <f>(C33-C37)</f>
        <v>0</v>
      </c>
      <c r="D35" s="65"/>
      <c r="E35" s="52"/>
      <c r="F35" s="40"/>
      <c r="G35" s="40"/>
    </row>
    <row r="36" spans="1:7" ht="17.5" customHeight="1">
      <c r="A36" s="73" t="s">
        <v>154</v>
      </c>
      <c r="B36" s="74">
        <v>36</v>
      </c>
      <c r="C36" s="74">
        <v>18</v>
      </c>
      <c r="D36" s="65"/>
      <c r="E36" s="52"/>
      <c r="F36" s="40"/>
      <c r="G36" s="40"/>
    </row>
    <row r="37" spans="1:7" ht="31" customHeight="1">
      <c r="A37" s="6" t="s">
        <v>155</v>
      </c>
      <c r="B37" s="83" t="str">
        <f>+'HABILITANTES BETA GROUP SERVI.'!D42</f>
        <v>N/A</v>
      </c>
      <c r="C37" s="83">
        <f>+'HABILITANTES BETA GROUP SERVI.'!E42</f>
        <v>46</v>
      </c>
      <c r="D37" s="65"/>
      <c r="E37" s="52"/>
      <c r="F37" s="40"/>
      <c r="G37" s="40"/>
    </row>
    <row r="38" spans="1:7" ht="32.5" customHeight="1">
      <c r="A38" s="73" t="s">
        <v>156</v>
      </c>
      <c r="B38" s="74">
        <v>0</v>
      </c>
      <c r="C38" s="74">
        <v>6</v>
      </c>
      <c r="D38" s="65" t="s">
        <v>157</v>
      </c>
      <c r="E38" s="52"/>
      <c r="F38" s="40"/>
      <c r="G38" s="40"/>
    </row>
    <row r="39" spans="1:7" ht="23">
      <c r="A39" s="6" t="s">
        <v>158</v>
      </c>
      <c r="B39" s="83">
        <f>(B33-B34)</f>
        <v>36</v>
      </c>
      <c r="C39" s="83" t="s">
        <v>159</v>
      </c>
      <c r="D39" s="65"/>
      <c r="E39" s="52"/>
      <c r="F39" s="40"/>
      <c r="G39" s="40"/>
    </row>
    <row r="40" spans="1:7" ht="25" customHeight="1">
      <c r="A40" s="6" t="s">
        <v>160</v>
      </c>
      <c r="B40" s="83" cm="1">
        <f t="array" ref="B40">IFERROR(_xlfn.IFS(B33&gt;=B34,IF(B38&gt;=B37,0,(B37-B38))),0)</f>
        <v>0</v>
      </c>
      <c r="C40" s="83">
        <f>+C33-C36-C38</f>
        <v>22</v>
      </c>
      <c r="D40" s="65"/>
      <c r="E40" s="52"/>
      <c r="F40" s="40"/>
      <c r="G40" s="40"/>
    </row>
    <row r="41" spans="1:7" ht="34.5">
      <c r="A41" s="6" t="s">
        <v>161</v>
      </c>
      <c r="B41" s="83">
        <f>+IF(((B39/12)*2)&gt;6,6,((B39/12)*2))</f>
        <v>6</v>
      </c>
      <c r="C41" s="83" t="s">
        <v>159</v>
      </c>
      <c r="D41" s="65"/>
      <c r="E41" s="52"/>
      <c r="F41" s="40"/>
      <c r="G41" s="40"/>
    </row>
    <row r="42" spans="1:7" ht="36.75" customHeight="1">
      <c r="A42" s="6" t="s">
        <v>162</v>
      </c>
      <c r="B42" s="83">
        <f>+IF(((B40/12)*2)&gt;4,4,((B40/12)*2))</f>
        <v>0</v>
      </c>
      <c r="C42" s="83">
        <f>+IF(C40&gt;5,5,C40*1)</f>
        <v>5</v>
      </c>
      <c r="D42" s="65"/>
      <c r="E42" s="52"/>
      <c r="F42" s="40"/>
      <c r="G42" s="40"/>
    </row>
    <row r="43" spans="1:7" ht="12.5">
      <c r="A43" s="75" t="s">
        <v>163</v>
      </c>
      <c r="B43" s="76">
        <f>SUM(B41:B42)</f>
        <v>6</v>
      </c>
      <c r="C43" s="76">
        <f>SUM(C41:C42)</f>
        <v>5</v>
      </c>
      <c r="D43" s="65"/>
      <c r="E43" s="52"/>
      <c r="F43" s="40"/>
      <c r="G43" s="40"/>
    </row>
    <row r="44" spans="1:7">
      <c r="A44" s="40"/>
      <c r="B44" s="39"/>
      <c r="C44" s="52"/>
      <c r="D44" s="65"/>
      <c r="E44" s="52"/>
      <c r="F44" s="40"/>
      <c r="G44" s="40"/>
    </row>
    <row r="45" spans="1:7">
      <c r="A45" s="40"/>
      <c r="B45" s="39"/>
      <c r="C45" s="52"/>
      <c r="D45" s="65"/>
      <c r="E45" s="52"/>
      <c r="F45" s="40"/>
      <c r="G45" s="40"/>
    </row>
    <row r="46" spans="1:7">
      <c r="A46" s="40"/>
      <c r="B46" s="39"/>
      <c r="C46" s="52"/>
      <c r="D46" s="65"/>
      <c r="E46" s="52"/>
      <c r="F46" s="40"/>
      <c r="G46" s="40"/>
    </row>
    <row r="47" spans="1:7">
      <c r="A47" s="40"/>
      <c r="B47" s="39"/>
      <c r="C47" s="52"/>
      <c r="D47" s="65"/>
      <c r="E47" s="52"/>
      <c r="F47" s="40"/>
      <c r="G47" s="40"/>
    </row>
    <row r="48" spans="1:7">
      <c r="A48" s="40"/>
      <c r="B48" s="39"/>
      <c r="C48" s="52"/>
      <c r="D48" s="65"/>
      <c r="E48" s="52"/>
      <c r="F48" s="40"/>
      <c r="G48" s="40"/>
    </row>
    <row r="49" spans="1:7">
      <c r="A49" s="40"/>
      <c r="B49" s="39"/>
      <c r="C49" s="52"/>
      <c r="D49" s="65"/>
      <c r="E49" s="52"/>
      <c r="F49" s="40"/>
      <c r="G49" s="40"/>
    </row>
    <row r="50" spans="1:7">
      <c r="A50" s="53"/>
      <c r="B50" s="39"/>
      <c r="C50" s="52"/>
      <c r="D50" s="40"/>
      <c r="E50" s="52"/>
      <c r="F50" s="40"/>
      <c r="G50" s="40"/>
    </row>
    <row r="51" spans="1:7" ht="44.5" customHeight="1">
      <c r="A51" s="120" t="s">
        <v>164</v>
      </c>
      <c r="B51" s="120"/>
      <c r="C51" s="120"/>
      <c r="D51" s="120"/>
      <c r="E51" s="52"/>
      <c r="F51" s="40"/>
      <c r="G51" s="40"/>
    </row>
    <row r="52" spans="1:7">
      <c r="A52" s="40"/>
      <c r="B52" s="39"/>
      <c r="C52" s="52"/>
      <c r="D52" s="40"/>
      <c r="E52" s="52"/>
      <c r="F52" s="40"/>
      <c r="G52" s="40"/>
    </row>
    <row r="53" spans="1:7" s="55" customFormat="1" ht="31.5" customHeight="1">
      <c r="A53" s="43" t="s">
        <v>165</v>
      </c>
      <c r="B53" s="43" t="s">
        <v>166</v>
      </c>
      <c r="C53" s="43" t="s">
        <v>167</v>
      </c>
      <c r="D53" s="43" t="s">
        <v>168</v>
      </c>
      <c r="E53" s="43" t="s">
        <v>169</v>
      </c>
      <c r="F53" s="54"/>
    </row>
    <row r="54" spans="1:7" ht="28" customHeight="1">
      <c r="A54" s="56" t="s">
        <v>170</v>
      </c>
      <c r="B54" s="48" t="s">
        <v>171</v>
      </c>
      <c r="C54" s="125">
        <v>100</v>
      </c>
      <c r="D54" s="126"/>
      <c r="E54" s="127">
        <f>+SUM(D55:D58)</f>
        <v>29</v>
      </c>
      <c r="F54" s="64">
        <f>+E54</f>
        <v>29</v>
      </c>
    </row>
    <row r="55" spans="1:7" ht="34.5">
      <c r="A55" s="57" t="s">
        <v>172</v>
      </c>
      <c r="B55" s="58" t="s">
        <v>173</v>
      </c>
      <c r="C55" s="83" t="s">
        <v>132</v>
      </c>
      <c r="D55" s="36">
        <f>+IF(C55="CUMPLE",2,0)</f>
        <v>0</v>
      </c>
      <c r="E55" s="128"/>
    </row>
    <row r="56" spans="1:7" ht="46">
      <c r="A56" s="57" t="s">
        <v>174</v>
      </c>
      <c r="B56" s="58" t="s">
        <v>175</v>
      </c>
      <c r="C56" s="83" t="s">
        <v>39</v>
      </c>
      <c r="D56" s="36" cm="1">
        <f t="array" ref="D56">IFERROR(_xlfn.IFS(C56="CUMPLE",IF(C54=100,16,IF(C54=60,11,IF(C54=30,5,IF(C54=0,0))))),0)</f>
        <v>16</v>
      </c>
      <c r="E56" s="128"/>
    </row>
    <row r="57" spans="1:7" ht="46">
      <c r="A57" s="57" t="s">
        <v>176</v>
      </c>
      <c r="B57" s="58" t="s">
        <v>177</v>
      </c>
      <c r="C57" s="83" t="s">
        <v>39</v>
      </c>
      <c r="D57" s="36" cm="1">
        <f t="array" ref="D57">IFERROR(_xlfn.IFS(C57="CUMPLE",IF(C54=100,13,IF(C54=60,7,IF(C54=30,3,IF(C54=0,0))))),0)</f>
        <v>13</v>
      </c>
      <c r="E57" s="128"/>
    </row>
    <row r="58" spans="1:7" ht="46">
      <c r="A58" s="56" t="s">
        <v>178</v>
      </c>
      <c r="B58" s="58" t="s">
        <v>179</v>
      </c>
      <c r="C58" s="83" t="s">
        <v>132</v>
      </c>
      <c r="D58" s="36" cm="1">
        <f t="array" ref="D58">IFERROR(_xlfn.IFS(C58="CUMPLE",IF(C54=100,13,IF(C54=60,7,IF(C54=30,3,IF(C54=0,0))))),0)</f>
        <v>0</v>
      </c>
      <c r="E58" s="129"/>
    </row>
    <row r="59" spans="1:7" ht="80.5">
      <c r="A59" s="80" t="s">
        <v>60</v>
      </c>
      <c r="B59" s="81"/>
      <c r="C59" s="98" t="s">
        <v>196</v>
      </c>
      <c r="D59" s="81"/>
    </row>
    <row r="60" spans="1:7" ht="15.75" customHeight="1">
      <c r="C60" s="37"/>
    </row>
    <row r="61" spans="1:7" ht="15.75" customHeight="1">
      <c r="C61" s="37"/>
    </row>
    <row r="62" spans="1:7" ht="30" customHeight="1">
      <c r="C62" s="37"/>
    </row>
    <row r="63" spans="1:7" ht="30" customHeight="1">
      <c r="A63" s="120" t="s">
        <v>180</v>
      </c>
      <c r="B63" s="120"/>
      <c r="C63" s="120"/>
      <c r="D63" s="120"/>
    </row>
    <row r="64" spans="1:7">
      <c r="A64" s="59"/>
      <c r="E64" s="42"/>
    </row>
    <row r="65" spans="1:6">
      <c r="A65" s="59"/>
      <c r="D65" s="61"/>
      <c r="E65" s="67"/>
      <c r="F65" s="61"/>
    </row>
    <row r="66" spans="1:6" ht="37" customHeight="1">
      <c r="A66" s="43" t="s">
        <v>107</v>
      </c>
      <c r="B66" s="44" t="s">
        <v>25</v>
      </c>
      <c r="C66" s="43" t="s">
        <v>181</v>
      </c>
      <c r="D66" s="66" t="s">
        <v>182</v>
      </c>
      <c r="E66" s="69"/>
      <c r="F66" s="61"/>
    </row>
    <row r="67" spans="1:6" ht="22" customHeight="1">
      <c r="A67" s="124" t="s">
        <v>183</v>
      </c>
      <c r="B67" s="92" t="s">
        <v>184</v>
      </c>
      <c r="C67" s="83" t="s">
        <v>185</v>
      </c>
      <c r="D67" s="92" t="s">
        <v>186</v>
      </c>
      <c r="E67" s="68">
        <f>+IF(C67="SI",10,IF(C68="SI",5,0))</f>
        <v>10</v>
      </c>
      <c r="F67" s="61"/>
    </row>
    <row r="68" spans="1:6" ht="26.15" customHeight="1">
      <c r="A68" s="124"/>
      <c r="B68" s="92" t="s">
        <v>187</v>
      </c>
      <c r="C68" s="83" t="s">
        <v>188</v>
      </c>
      <c r="D68" s="92"/>
      <c r="E68" s="70"/>
      <c r="F68" s="61"/>
    </row>
    <row r="69" spans="1:6" ht="45.65" customHeight="1">
      <c r="A69" s="121" t="s">
        <v>13</v>
      </c>
      <c r="B69" s="93" t="s">
        <v>189</v>
      </c>
      <c r="C69" s="83">
        <v>7</v>
      </c>
      <c r="D69" s="83" t="s">
        <v>190</v>
      </c>
      <c r="E69" s="70"/>
      <c r="F69" s="61"/>
    </row>
    <row r="70" spans="1:6" ht="35.5" customHeight="1">
      <c r="A70" s="122"/>
      <c r="B70" s="93" t="s">
        <v>191</v>
      </c>
      <c r="C70" s="83">
        <v>1</v>
      </c>
      <c r="D70" s="83" t="s">
        <v>190</v>
      </c>
      <c r="E70" s="71"/>
    </row>
    <row r="71" spans="1:6" ht="14.5" customHeight="1">
      <c r="A71" s="123"/>
      <c r="B71" s="93" t="s">
        <v>192</v>
      </c>
      <c r="C71" s="83" t="s">
        <v>39</v>
      </c>
      <c r="D71" s="83"/>
      <c r="E71" s="64">
        <f>+IF(C71="CUMPLE",1,0)</f>
        <v>1</v>
      </c>
    </row>
    <row r="72" spans="1:6">
      <c r="E72" s="71"/>
    </row>
  </sheetData>
  <mergeCells count="23">
    <mergeCell ref="K20:N20"/>
    <mergeCell ref="A63:D63"/>
    <mergeCell ref="A69:A71"/>
    <mergeCell ref="A27:D27"/>
    <mergeCell ref="J12:J13"/>
    <mergeCell ref="L12:L13"/>
    <mergeCell ref="N12:N13"/>
    <mergeCell ref="A67:A68"/>
    <mergeCell ref="F12:F13"/>
    <mergeCell ref="D12:D13"/>
    <mergeCell ref="A11:A21"/>
    <mergeCell ref="A51:D51"/>
    <mergeCell ref="C54:D54"/>
    <mergeCell ref="E54:E58"/>
    <mergeCell ref="C20:F20"/>
    <mergeCell ref="H12:H13"/>
    <mergeCell ref="A22:B22"/>
    <mergeCell ref="G20:J20"/>
    <mergeCell ref="A1:D1"/>
    <mergeCell ref="B2:D2"/>
    <mergeCell ref="B3:D3"/>
    <mergeCell ref="B4:D4"/>
    <mergeCell ref="B5:D5"/>
  </mergeCells>
  <dataValidations count="6">
    <dataValidation type="list" allowBlank="1" showInputMessage="1" showErrorMessage="1" sqref="C18 E18 G18 I18 K18 M18" xr:uid="{55AD9896-B2E2-457B-A34B-89BCDDC35570}">
      <formula1>"PÚBLICO,PRIVADO"</formula1>
    </dataValidation>
    <dataValidation type="list" allowBlank="1" showInputMessage="1" showErrorMessage="1" sqref="H21:H22 D52 D15 L21:L22 N21:N22 J21:J22 F50:G52 D50 F17:F19 D17:D19 J17:J19 H17:H19 L17:L19 D21:D22 N17:N19 F21:F49 G23:G49" xr:uid="{84249CEB-A967-43E7-8365-4E597DE05271}">
      <formula1>"CUMPLE, NO CUMPLE, N/A"</formula1>
    </dataValidation>
    <dataValidation type="list" allowBlank="1" showInputMessage="1" showErrorMessage="1" sqref="D12:D14 D16 F12:F16 H12:H16 J16 J12:J14 L16 L12:L14 N16 N12:N14" xr:uid="{2C501D13-453E-4BE0-992D-C39105658BCD}">
      <formula1>"CUMPLE, NO CUMPLE"</formula1>
    </dataValidation>
    <dataValidation type="list" allowBlank="1" showInputMessage="1" showErrorMessage="1" sqref="C67:C68" xr:uid="{4FE78530-FA2B-408E-A387-61A8DFFEA5FB}">
      <formula1>"SI,NO"</formula1>
    </dataValidation>
    <dataValidation type="list" allowBlank="1" showInputMessage="1" showErrorMessage="1" sqref="C55:C58 C71" xr:uid="{CCF6FEC4-8A31-4351-A37A-062A63EC3358}">
      <formula1>"CUMPLE,NO CUMPLE"</formula1>
    </dataValidation>
    <dataValidation type="list" allowBlank="1" showInputMessage="1" showErrorMessage="1" sqref="C54:D54" xr:uid="{375CBB13-923A-44FC-A37D-43DD664966DA}">
      <formula1>"0,30,60,100"</formula1>
    </dataValidation>
  </dataValidations>
  <pageMargins left="0.7" right="0.7" top="0.75" bottom="0.75" header="0.3" footer="0.3"/>
  <pageSetup orientation="portrait" horizontalDpi="4294967294" verticalDpi="4294967294"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A2B454-B7B1-45B8-B6F4-6ECD8D388E8A}">
  <dimension ref="A1:K55"/>
  <sheetViews>
    <sheetView showGridLines="0" tabSelected="1" zoomScale="70" zoomScaleNormal="70" workbookViewId="0">
      <selection activeCell="D14" sqref="D14"/>
    </sheetView>
  </sheetViews>
  <sheetFormatPr baseColWidth="10" defaultColWidth="11.453125" defaultRowHeight="11.5"/>
  <cols>
    <col min="1" max="2" width="34.453125" style="16" customWidth="1"/>
    <col min="3" max="3" width="29.7265625" style="5" customWidth="1"/>
    <col min="4" max="4" width="26.54296875" style="16" customWidth="1"/>
    <col min="5" max="5" width="27.26953125" style="16" customWidth="1"/>
    <col min="6" max="6" width="19.54296875" style="16" customWidth="1"/>
    <col min="7" max="7" width="21.1796875" style="16" customWidth="1"/>
    <col min="8" max="8" width="20.81640625" style="16" customWidth="1"/>
    <col min="9" max="9" width="14" style="16" customWidth="1"/>
    <col min="10" max="16384" width="11.453125" style="16"/>
  </cols>
  <sheetData>
    <row r="1" spans="1:9">
      <c r="A1" s="110" t="s">
        <v>16</v>
      </c>
      <c r="B1" s="110"/>
      <c r="C1" s="110"/>
      <c r="D1" s="110"/>
    </row>
    <row r="2" spans="1:9" ht="11.5" customHeight="1">
      <c r="A2" s="2" t="s">
        <v>17</v>
      </c>
      <c r="B2" s="131" t="s">
        <v>198</v>
      </c>
      <c r="C2" s="131"/>
      <c r="D2" s="131"/>
    </row>
    <row r="3" spans="1:9" ht="11.5" customHeight="1">
      <c r="A3" s="2" t="s">
        <v>19</v>
      </c>
      <c r="B3" s="132" t="s">
        <v>201</v>
      </c>
      <c r="C3" s="132"/>
      <c r="D3" s="132"/>
    </row>
    <row r="4" spans="1:9" ht="11.5" customHeight="1">
      <c r="A4" s="2" t="s">
        <v>21</v>
      </c>
      <c r="B4" s="131" t="s">
        <v>202</v>
      </c>
      <c r="C4" s="131"/>
      <c r="D4" s="131"/>
    </row>
    <row r="5" spans="1:9" ht="11.5" customHeight="1">
      <c r="A5" s="2" t="s">
        <v>23</v>
      </c>
      <c r="B5" s="133">
        <v>51872061</v>
      </c>
      <c r="C5" s="131"/>
      <c r="D5" s="131"/>
    </row>
    <row r="6" spans="1:9">
      <c r="A6" s="134"/>
      <c r="B6" s="135"/>
      <c r="C6" s="135"/>
      <c r="D6" s="135"/>
    </row>
    <row r="7" spans="1:9">
      <c r="C7" s="16"/>
    </row>
    <row r="8" spans="1:9">
      <c r="C8" s="16"/>
    </row>
    <row r="9" spans="1:9" ht="37.5" customHeight="1">
      <c r="A9" s="14" t="s">
        <v>24</v>
      </c>
      <c r="B9" s="14" t="s">
        <v>25</v>
      </c>
      <c r="C9" s="101" t="s">
        <v>26</v>
      </c>
      <c r="D9" s="101" t="s">
        <v>27</v>
      </c>
      <c r="E9" s="101" t="s">
        <v>28</v>
      </c>
      <c r="F9" s="101" t="s">
        <v>29</v>
      </c>
      <c r="G9" s="101" t="s">
        <v>30</v>
      </c>
      <c r="H9" s="101" t="s">
        <v>31</v>
      </c>
      <c r="I9" s="101" t="s">
        <v>32</v>
      </c>
    </row>
    <row r="10" spans="1:9" ht="37.5" customHeight="1">
      <c r="A10" s="105" t="s">
        <v>33</v>
      </c>
      <c r="B10" s="99" t="s">
        <v>34</v>
      </c>
      <c r="C10" s="33" t="s">
        <v>203</v>
      </c>
      <c r="D10" s="100" t="s">
        <v>204</v>
      </c>
      <c r="E10" s="33" t="s">
        <v>205</v>
      </c>
      <c r="F10" s="136" t="s">
        <v>204</v>
      </c>
      <c r="G10" s="33" t="s">
        <v>206</v>
      </c>
      <c r="H10" s="136" t="s">
        <v>204</v>
      </c>
      <c r="I10" s="33"/>
    </row>
    <row r="11" spans="1:9" ht="14.5" customHeight="1">
      <c r="A11" s="109"/>
      <c r="B11" s="2" t="s">
        <v>38</v>
      </c>
      <c r="C11" s="28">
        <v>42471</v>
      </c>
      <c r="D11" s="105" t="s">
        <v>39</v>
      </c>
      <c r="E11" s="28">
        <v>43033</v>
      </c>
      <c r="F11" s="105" t="s">
        <v>39</v>
      </c>
      <c r="G11" s="28">
        <v>43703</v>
      </c>
      <c r="H11" s="105" t="s">
        <v>39</v>
      </c>
      <c r="I11" s="107" t="s">
        <v>39</v>
      </c>
    </row>
    <row r="12" spans="1:9" ht="24" customHeight="1">
      <c r="A12" s="109"/>
      <c r="B12" s="2" t="s">
        <v>40</v>
      </c>
      <c r="C12" s="28">
        <v>42685</v>
      </c>
      <c r="D12" s="106"/>
      <c r="E12" s="28">
        <v>43100</v>
      </c>
      <c r="F12" s="106"/>
      <c r="G12" s="28">
        <v>43814</v>
      </c>
      <c r="H12" s="106"/>
      <c r="I12" s="107"/>
    </row>
    <row r="13" spans="1:9" ht="14.5" customHeight="1">
      <c r="A13" s="109"/>
      <c r="B13" s="2" t="s">
        <v>41</v>
      </c>
      <c r="C13" s="12">
        <v>801015</v>
      </c>
      <c r="D13" s="100" t="s">
        <v>39</v>
      </c>
      <c r="E13" s="12">
        <v>801015</v>
      </c>
      <c r="F13" s="100" t="s">
        <v>39</v>
      </c>
      <c r="G13" s="12">
        <v>801015</v>
      </c>
      <c r="H13" s="100" t="s">
        <v>39</v>
      </c>
      <c r="I13" s="100" t="str">
        <f>+IF(AND(D13="CUMPLE",F13="CUMPLE",H13="CUMPLE"),"CUMPLE","NO CUMPLE")</f>
        <v>CUMPLE</v>
      </c>
    </row>
    <row r="14" spans="1:9" ht="36" customHeight="1">
      <c r="A14" s="109"/>
      <c r="B14" s="78" t="s">
        <v>42</v>
      </c>
      <c r="C14" s="33" t="s">
        <v>207</v>
      </c>
      <c r="D14" s="100" t="s">
        <v>204</v>
      </c>
      <c r="E14" s="137" t="s">
        <v>208</v>
      </c>
      <c r="F14" s="100" t="s">
        <v>204</v>
      </c>
      <c r="G14" s="137" t="s">
        <v>209</v>
      </c>
      <c r="H14" s="100" t="s">
        <v>204</v>
      </c>
      <c r="I14" s="100" t="s">
        <v>46</v>
      </c>
    </row>
    <row r="15" spans="1:9" ht="172.5">
      <c r="A15" s="109"/>
      <c r="B15" s="6" t="s">
        <v>47</v>
      </c>
      <c r="C15" s="33" t="s">
        <v>210</v>
      </c>
      <c r="D15" s="100" t="s">
        <v>39</v>
      </c>
      <c r="E15" s="33" t="s">
        <v>211</v>
      </c>
      <c r="F15" s="100" t="s">
        <v>39</v>
      </c>
      <c r="G15" s="33" t="s">
        <v>212</v>
      </c>
      <c r="H15" s="100" t="s">
        <v>39</v>
      </c>
      <c r="I15" s="100" t="str">
        <f>+IF(AND(D15="CUMPLE",F15="CUMPLE",H15="CUMPLE"),"CUMPLE","NO CUMPLE")</f>
        <v>CUMPLE</v>
      </c>
    </row>
    <row r="16" spans="1:9" ht="23">
      <c r="A16" s="109"/>
      <c r="B16" s="2" t="s">
        <v>49</v>
      </c>
      <c r="C16" s="33" t="s">
        <v>213</v>
      </c>
      <c r="D16" s="33" t="s">
        <v>204</v>
      </c>
      <c r="E16" s="33" t="s">
        <v>214</v>
      </c>
      <c r="F16" s="33" t="s">
        <v>204</v>
      </c>
      <c r="G16" s="33" t="s">
        <v>215</v>
      </c>
      <c r="H16" s="100" t="s">
        <v>204</v>
      </c>
      <c r="I16" s="100" t="s">
        <v>46</v>
      </c>
    </row>
    <row r="17" spans="1:11" ht="14.5" customHeight="1">
      <c r="A17" s="109"/>
      <c r="B17" s="2" t="s">
        <v>52</v>
      </c>
      <c r="C17" s="33" t="s">
        <v>53</v>
      </c>
      <c r="D17" s="33" t="s">
        <v>204</v>
      </c>
      <c r="E17" s="33" t="s">
        <v>53</v>
      </c>
      <c r="F17" s="33" t="s">
        <v>46</v>
      </c>
      <c r="G17" s="33" t="s">
        <v>53</v>
      </c>
      <c r="H17" s="100" t="s">
        <v>46</v>
      </c>
      <c r="I17" s="100"/>
    </row>
    <row r="18" spans="1:11" ht="14.5" customHeight="1">
      <c r="A18" s="109"/>
      <c r="B18" s="2" t="s">
        <v>54</v>
      </c>
      <c r="C18" s="19">
        <v>195.81</v>
      </c>
      <c r="D18" s="33" t="s">
        <v>204</v>
      </c>
      <c r="E18" s="19">
        <v>162.66</v>
      </c>
      <c r="F18" s="33" t="s">
        <v>46</v>
      </c>
      <c r="G18" s="19">
        <v>481.39</v>
      </c>
      <c r="H18" s="100" t="s">
        <v>46</v>
      </c>
      <c r="I18" s="100" t="s">
        <v>46</v>
      </c>
    </row>
    <row r="19" spans="1:11" ht="23">
      <c r="A19" s="109"/>
      <c r="B19" s="6" t="s">
        <v>55</v>
      </c>
      <c r="C19" s="138">
        <f>C18/706.8</f>
        <v>0.27703735144312397</v>
      </c>
      <c r="D19" s="138"/>
      <c r="E19" s="138">
        <f>E18/706.8</f>
        <v>0.23013582342954161</v>
      </c>
      <c r="F19" s="138"/>
      <c r="G19" s="138">
        <f>G18/706.8</f>
        <v>0.68108375778155072</v>
      </c>
      <c r="H19" s="139">
        <f>+SUM(C19:G19)</f>
        <v>1.1882569326542163</v>
      </c>
      <c r="I19" s="100" t="s">
        <v>39</v>
      </c>
      <c r="K19" s="24"/>
    </row>
    <row r="20" spans="1:11" ht="34.5">
      <c r="A20" s="109"/>
      <c r="B20" s="2" t="s">
        <v>216</v>
      </c>
      <c r="C20" s="17" t="s">
        <v>217</v>
      </c>
      <c r="D20" s="17" t="s">
        <v>204</v>
      </c>
      <c r="E20" s="140" t="s">
        <v>218</v>
      </c>
      <c r="F20" s="17" t="s">
        <v>204</v>
      </c>
      <c r="G20" s="140" t="s">
        <v>219</v>
      </c>
      <c r="H20" s="17" t="s">
        <v>204</v>
      </c>
      <c r="I20" s="17"/>
      <c r="K20" s="24"/>
    </row>
    <row r="21" spans="1:11" ht="34.5">
      <c r="A21" s="109"/>
      <c r="B21" s="2" t="s">
        <v>60</v>
      </c>
      <c r="C21" s="17" t="s">
        <v>220</v>
      </c>
      <c r="D21" s="17"/>
      <c r="E21" s="17"/>
      <c r="F21" s="17" t="s">
        <v>204</v>
      </c>
      <c r="G21" s="17"/>
      <c r="H21" s="17"/>
      <c r="I21" s="17"/>
      <c r="K21" s="24"/>
    </row>
    <row r="22" spans="1:11" ht="17" customHeight="1">
      <c r="A22" s="106"/>
      <c r="B22" s="2" t="s">
        <v>61</v>
      </c>
      <c r="C22" s="100" t="s">
        <v>132</v>
      </c>
      <c r="D22" s="100"/>
      <c r="E22" s="100" t="s">
        <v>39</v>
      </c>
      <c r="F22" s="100"/>
      <c r="G22" s="100" t="s">
        <v>39</v>
      </c>
      <c r="H22" s="100"/>
      <c r="I22" s="100" t="s">
        <v>39</v>
      </c>
    </row>
    <row r="23" spans="1:11">
      <c r="A23" s="135"/>
      <c r="B23" s="134"/>
      <c r="D23" s="135"/>
      <c r="E23" s="5"/>
      <c r="F23" s="135"/>
      <c r="G23" s="135"/>
    </row>
    <row r="24" spans="1:11">
      <c r="A24" s="135"/>
      <c r="B24" s="134"/>
      <c r="D24" s="135"/>
      <c r="E24" s="5"/>
      <c r="F24" s="135"/>
      <c r="G24" s="135"/>
    </row>
    <row r="25" spans="1:11">
      <c r="A25" s="141"/>
      <c r="B25" s="134"/>
      <c r="D25" s="135"/>
      <c r="E25" s="5"/>
      <c r="F25" s="135"/>
      <c r="G25" s="135"/>
    </row>
    <row r="26" spans="1:11">
      <c r="A26" s="141"/>
      <c r="B26" s="134"/>
      <c r="D26" s="135"/>
      <c r="E26" s="5"/>
      <c r="F26" s="135"/>
      <c r="G26" s="135"/>
    </row>
    <row r="27" spans="1:11">
      <c r="A27" s="135"/>
      <c r="B27" s="134"/>
      <c r="D27" s="135"/>
      <c r="E27" s="5"/>
      <c r="F27" s="135"/>
      <c r="G27" s="135"/>
    </row>
    <row r="28" spans="1:11">
      <c r="A28" s="135"/>
      <c r="B28" s="134"/>
      <c r="D28" s="135"/>
      <c r="E28" s="5"/>
      <c r="F28" s="135"/>
      <c r="G28" s="135"/>
    </row>
    <row r="29" spans="1:11">
      <c r="A29" s="135"/>
      <c r="B29" s="134"/>
      <c r="D29" s="135"/>
      <c r="E29" s="5"/>
      <c r="F29" s="135"/>
      <c r="G29" s="135"/>
    </row>
    <row r="30" spans="1:11">
      <c r="A30" s="135"/>
      <c r="B30" s="134"/>
      <c r="D30" s="5"/>
    </row>
    <row r="31" spans="1:11" ht="46">
      <c r="A31" s="14"/>
      <c r="B31" s="14" t="s">
        <v>25</v>
      </c>
      <c r="C31" s="101" t="s">
        <v>62</v>
      </c>
      <c r="D31" s="101" t="s">
        <v>63</v>
      </c>
      <c r="E31" s="101" t="s">
        <v>64</v>
      </c>
      <c r="F31" s="101" t="s">
        <v>65</v>
      </c>
      <c r="G31" s="101" t="s">
        <v>66</v>
      </c>
    </row>
    <row r="32" spans="1:11" ht="25.5" customHeight="1">
      <c r="A32" s="105" t="s">
        <v>67</v>
      </c>
      <c r="B32" s="6" t="s">
        <v>68</v>
      </c>
      <c r="C32" s="33" t="s">
        <v>221</v>
      </c>
      <c r="D32" s="33" t="s">
        <v>222</v>
      </c>
      <c r="E32" s="33" t="s">
        <v>223</v>
      </c>
      <c r="F32" s="33" t="s">
        <v>224</v>
      </c>
      <c r="G32" s="33" t="s">
        <v>225</v>
      </c>
    </row>
    <row r="33" spans="1:7" ht="23.5" customHeight="1">
      <c r="A33" s="109"/>
      <c r="B33" s="6" t="s">
        <v>74</v>
      </c>
      <c r="C33" s="33" t="s">
        <v>226</v>
      </c>
      <c r="D33" s="33" t="s">
        <v>227</v>
      </c>
      <c r="E33" s="142" t="s">
        <v>228</v>
      </c>
      <c r="F33" s="33" t="s">
        <v>229</v>
      </c>
      <c r="G33" s="33" t="s">
        <v>230</v>
      </c>
    </row>
    <row r="34" spans="1:7" ht="27" customHeight="1">
      <c r="A34" s="109"/>
      <c r="B34" s="6" t="s">
        <v>79</v>
      </c>
      <c r="C34" s="28">
        <v>35405</v>
      </c>
      <c r="D34" s="28">
        <v>38883</v>
      </c>
      <c r="E34" s="28">
        <v>36610</v>
      </c>
      <c r="F34" s="28">
        <v>35650</v>
      </c>
      <c r="G34" s="28">
        <v>33515</v>
      </c>
    </row>
    <row r="35" spans="1:7" ht="80.5">
      <c r="A35" s="109"/>
      <c r="B35" s="6" t="s">
        <v>80</v>
      </c>
      <c r="C35" s="33" t="s">
        <v>231</v>
      </c>
      <c r="D35" s="33" t="s">
        <v>232</v>
      </c>
      <c r="E35" s="33"/>
      <c r="F35" s="33" t="s">
        <v>233</v>
      </c>
      <c r="G35" s="33" t="s">
        <v>234</v>
      </c>
    </row>
    <row r="36" spans="1:7" ht="103.5">
      <c r="A36" s="109"/>
      <c r="B36" s="6" t="s">
        <v>86</v>
      </c>
      <c r="C36" s="33" t="s">
        <v>235</v>
      </c>
      <c r="D36" s="33" t="s">
        <v>236</v>
      </c>
      <c r="E36" s="33" t="s">
        <v>237</v>
      </c>
      <c r="F36" s="33" t="s">
        <v>238</v>
      </c>
      <c r="G36" s="33" t="s">
        <v>239</v>
      </c>
    </row>
    <row r="37" spans="1:7" ht="14.5" customHeight="1">
      <c r="A37" s="109"/>
      <c r="B37" s="6" t="s">
        <v>92</v>
      </c>
      <c r="C37" s="33" t="s">
        <v>204</v>
      </c>
      <c r="D37" s="79" t="s">
        <v>46</v>
      </c>
      <c r="E37" s="79" t="s">
        <v>46</v>
      </c>
      <c r="F37" s="79" t="s">
        <v>46</v>
      </c>
      <c r="G37" s="79" t="s">
        <v>46</v>
      </c>
    </row>
    <row r="38" spans="1:7" ht="14.5" customHeight="1">
      <c r="A38" s="109"/>
      <c r="B38" s="6" t="s">
        <v>93</v>
      </c>
      <c r="C38" s="33">
        <f>+SUM(C39)</f>
        <v>140</v>
      </c>
      <c r="D38" s="33">
        <f>+SUM(D39:D42)</f>
        <v>104</v>
      </c>
      <c r="E38" s="33">
        <f>+SUM(E39:E42)</f>
        <v>6</v>
      </c>
      <c r="F38" s="33">
        <f>+SUM(F39:F42)</f>
        <v>45</v>
      </c>
      <c r="G38" s="33">
        <f>+SUM(G43)</f>
        <v>230</v>
      </c>
    </row>
    <row r="39" spans="1:7" ht="23">
      <c r="A39" s="109"/>
      <c r="B39" s="6" t="s">
        <v>94</v>
      </c>
      <c r="C39" s="33">
        <v>140</v>
      </c>
      <c r="D39" s="33" t="s">
        <v>46</v>
      </c>
      <c r="E39" s="33" t="s">
        <v>46</v>
      </c>
      <c r="F39" s="33" t="s">
        <v>46</v>
      </c>
      <c r="G39" s="33" t="s">
        <v>46</v>
      </c>
    </row>
    <row r="40" spans="1:7" ht="23">
      <c r="A40" s="109"/>
      <c r="B40" s="6" t="s">
        <v>95</v>
      </c>
      <c r="C40" s="33"/>
      <c r="D40" s="33"/>
      <c r="E40" s="33"/>
      <c r="F40" s="33"/>
      <c r="G40" s="33" t="s">
        <v>46</v>
      </c>
    </row>
    <row r="41" spans="1:7" ht="39.75" customHeight="1">
      <c r="A41" s="109"/>
      <c r="B41" s="6" t="s">
        <v>96</v>
      </c>
      <c r="C41" s="33"/>
      <c r="D41" s="33">
        <v>104</v>
      </c>
      <c r="E41" s="33"/>
      <c r="F41" s="33">
        <v>45</v>
      </c>
      <c r="G41" s="33" t="s">
        <v>46</v>
      </c>
    </row>
    <row r="42" spans="1:7" ht="23">
      <c r="A42" s="109"/>
      <c r="B42" s="6" t="s">
        <v>97</v>
      </c>
      <c r="C42" s="33"/>
      <c r="D42" s="33">
        <v>0</v>
      </c>
      <c r="E42" s="33">
        <v>6</v>
      </c>
      <c r="F42" s="33"/>
      <c r="G42" s="33" t="s">
        <v>46</v>
      </c>
    </row>
    <row r="43" spans="1:7" ht="23">
      <c r="A43" s="109"/>
      <c r="B43" s="6" t="s">
        <v>98</v>
      </c>
      <c r="C43" s="79" t="s">
        <v>46</v>
      </c>
      <c r="D43" s="79" t="s">
        <v>46</v>
      </c>
      <c r="E43" s="79" t="s">
        <v>46</v>
      </c>
      <c r="F43" s="79" t="s">
        <v>46</v>
      </c>
      <c r="G43" s="33">
        <v>230</v>
      </c>
    </row>
    <row r="44" spans="1:7" ht="56.25" customHeight="1">
      <c r="A44" s="109"/>
      <c r="B44" s="6" t="s">
        <v>99</v>
      </c>
      <c r="C44" s="33" t="s">
        <v>240</v>
      </c>
      <c r="D44" s="33" t="s">
        <v>241</v>
      </c>
      <c r="E44" s="33" t="s">
        <v>242</v>
      </c>
      <c r="F44" s="33" t="s">
        <v>243</v>
      </c>
      <c r="G44" s="33" t="s">
        <v>244</v>
      </c>
    </row>
    <row r="45" spans="1:7" ht="195.5">
      <c r="A45" s="106"/>
      <c r="B45" s="6" t="s">
        <v>60</v>
      </c>
      <c r="C45" s="33" t="s">
        <v>245</v>
      </c>
      <c r="D45" s="33" t="s">
        <v>246</v>
      </c>
      <c r="E45" s="33" t="s">
        <v>247</v>
      </c>
      <c r="F45" s="33" t="s">
        <v>248</v>
      </c>
      <c r="G45" s="33"/>
    </row>
    <row r="46" spans="1:7" ht="30" customHeight="1">
      <c r="A46" s="108" t="s">
        <v>105</v>
      </c>
      <c r="B46" s="108"/>
      <c r="C46" s="33" t="s">
        <v>39</v>
      </c>
      <c r="D46" s="33" t="s">
        <v>39</v>
      </c>
      <c r="E46" s="33" t="s">
        <v>132</v>
      </c>
      <c r="F46" s="33" t="s">
        <v>39</v>
      </c>
      <c r="G46" s="33" t="s">
        <v>39</v>
      </c>
    </row>
    <row r="47" spans="1:7" ht="78" customHeight="1"/>
    <row r="48" spans="1:7">
      <c r="D48" s="11"/>
      <c r="E48" s="11"/>
      <c r="F48" s="11"/>
    </row>
    <row r="49" spans="3:6">
      <c r="E49" s="11"/>
      <c r="F49" s="11"/>
    </row>
    <row r="50" spans="3:6">
      <c r="D50" s="11"/>
      <c r="E50" s="11"/>
      <c r="F50" s="11"/>
    </row>
    <row r="51" spans="3:6">
      <c r="E51" s="11"/>
      <c r="F51" s="11"/>
    </row>
    <row r="52" spans="3:6">
      <c r="E52" s="11"/>
      <c r="F52" s="11"/>
    </row>
    <row r="53" spans="3:6">
      <c r="E53" s="11"/>
      <c r="F53" s="11"/>
    </row>
    <row r="54" spans="3:6">
      <c r="C54" s="30"/>
    </row>
    <row r="55" spans="3:6" ht="16.5">
      <c r="C55" s="29"/>
    </row>
  </sheetData>
  <mergeCells count="12">
    <mergeCell ref="F11:F12"/>
    <mergeCell ref="H11:H12"/>
    <mergeCell ref="I11:I12"/>
    <mergeCell ref="A32:A45"/>
    <mergeCell ref="A46:B46"/>
    <mergeCell ref="A1:D1"/>
    <mergeCell ref="B2:D2"/>
    <mergeCell ref="B3:D3"/>
    <mergeCell ref="B4:D4"/>
    <mergeCell ref="B5:D5"/>
    <mergeCell ref="A10:A22"/>
    <mergeCell ref="D11:D12"/>
  </mergeCells>
  <dataValidations count="3">
    <dataValidation type="list" allowBlank="1" showInputMessage="1" showErrorMessage="1" sqref="E17 G17 C17" xr:uid="{3EAFAD47-EEBB-46CF-A5F1-74B5438863B3}">
      <formula1>"PÚBLICO,PRIVADO"</formula1>
    </dataValidation>
    <dataValidation type="list" allowBlank="1" showInputMessage="1" showErrorMessage="1" sqref="D25:D29 F22:F24 D22:E22 G23:G24 F25:G29 F17:F18 H17:H18 I22" xr:uid="{84A8B327-2CCD-47FF-AF35-4ED147A77980}">
      <formula1>"CUMPLE, NO CUMPLE, N/A"</formula1>
    </dataValidation>
    <dataValidation type="list" allowBlank="1" showInputMessage="1" showErrorMessage="1" sqref="D11:D13 F15 F11:F13 H15 D15 H11:H13 C46:G46 C22 G22:H22" xr:uid="{942407F0-8C80-4A5F-B247-C3153B5B98CA}">
      <formula1>"CUMPLE, NO CUMPLE"</formula1>
    </dataValidation>
  </dataValidation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1CDA412C7DD04F4FA2575596BC8A24B1" ma:contentTypeVersion="8" ma:contentTypeDescription="Crear nuevo documento." ma:contentTypeScope="" ma:versionID="1eec6d1472d2936dfe81192c7102875b">
  <xsd:schema xmlns:xsd="http://www.w3.org/2001/XMLSchema" xmlns:xs="http://www.w3.org/2001/XMLSchema" xmlns:p="http://schemas.microsoft.com/office/2006/metadata/properties" xmlns:ns2="5fcec36d-c826-4d7a-970c-dc65f16ac0c9" targetNamespace="http://schemas.microsoft.com/office/2006/metadata/properties" ma:root="true" ma:fieldsID="070a09ca8a686261d302d1d65e8190c2" ns2:_="">
    <xsd:import namespace="5fcec36d-c826-4d7a-970c-dc65f16ac0c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GenerationTime" minOccurs="0"/>
                <xsd:element ref="ns2:MediaServiceEventHashCode" minOccurs="0"/>
                <xsd:element ref="ns2:MediaServiceOCR"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fcec36d-c826-4d7a-970c-dc65f16ac0c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B2AEAC4-5FBD-4EA6-952E-AECA77C6A061}">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5D9ADAF6-9D31-493E-9DCC-E25F0F6E006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fcec36d-c826-4d7a-970c-dc65f16ac0c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6FDE420-6662-4223-9F5A-ACA36F4159A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RESUMEN</vt:lpstr>
      <vt:lpstr>HABILITANTES BETA GROUP SERVI.</vt:lpstr>
      <vt:lpstr>EVALUACIÓN  BETA GROUP SERVI.</vt:lpstr>
      <vt:lpstr>HABILITANTES AIAP CONSULTORES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Maura Yuliana Ramirez Goez</dc:creator>
  <cp:keywords/>
  <dc:description/>
  <cp:lastModifiedBy>Yuliana Ramirez</cp:lastModifiedBy>
  <cp:revision/>
  <dcterms:created xsi:type="dcterms:W3CDTF">2019-08-28T14:12:16Z</dcterms:created>
  <dcterms:modified xsi:type="dcterms:W3CDTF">2021-04-16T16:38:32Z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0x0101001CDA412C7DD04F4FA2575596BC8A24B1</vt:lpwstr>
  </property>
</Properties>
</file>