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Fondo Emprender\Informes\Informe financiero\MARZO\"/>
    </mc:Choice>
  </mc:AlternateContent>
  <xr:revisionPtr revIDLastSave="0" documentId="13_ncr:1_{024A20AD-6406-42D5-8753-0118DA11862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ERTIFICACION" sheetId="2" r:id="rId1"/>
    <sheet name="Instructivo " sheetId="3" r:id="rId2"/>
  </sheets>
  <externalReferences>
    <externalReference r:id="rId3"/>
  </externalReferences>
  <definedNames>
    <definedName name="_xlnm.Print_Area" localSheetId="0">CERTIFICACION!$B$2:$V$51</definedName>
    <definedName name="REGIONALES">[1]Hoja4!$C$4:$C$37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6" i="2" l="1"/>
  <c r="U26" i="2"/>
  <c r="T26" i="2"/>
  <c r="S26" i="2"/>
  <c r="P26" i="2"/>
  <c r="T27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V29" i="2"/>
  <c r="V28" i="2"/>
  <c r="T29" i="2"/>
  <c r="T28" i="2"/>
  <c r="V27" i="2"/>
  <c r="U27" i="2"/>
  <c r="P27" i="2"/>
  <c r="U28" i="2"/>
  <c r="P28" i="2"/>
  <c r="S11" i="2"/>
  <c r="G25" i="2" l="1"/>
  <c r="T11" i="2" l="1"/>
  <c r="U29" i="2"/>
  <c r="P29" i="2"/>
  <c r="U17" i="2"/>
  <c r="T17" i="2"/>
  <c r="V17" i="2"/>
  <c r="G17" i="2"/>
  <c r="P24" i="2" l="1"/>
  <c r="V24" i="2"/>
  <c r="U24" i="2"/>
  <c r="T24" i="2"/>
  <c r="G24" i="2"/>
  <c r="I23" i="2" l="1"/>
  <c r="V16" i="2" l="1"/>
  <c r="U16" i="2"/>
  <c r="T16" i="2"/>
  <c r="P16" i="2"/>
  <c r="V12" i="2"/>
  <c r="U12" i="2"/>
  <c r="T12" i="2"/>
  <c r="P12" i="2"/>
  <c r="T25" i="2" l="1"/>
  <c r="T23" i="2"/>
  <c r="T22" i="2"/>
  <c r="T21" i="2"/>
  <c r="T20" i="2"/>
  <c r="T19" i="2"/>
  <c r="T18" i="2"/>
  <c r="T15" i="2"/>
  <c r="T14" i="2"/>
  <c r="T13" i="2"/>
  <c r="V25" i="2"/>
  <c r="U25" i="2"/>
  <c r="V23" i="2"/>
  <c r="U23" i="2"/>
  <c r="V22" i="2"/>
  <c r="U22" i="2"/>
  <c r="V21" i="2"/>
  <c r="U21" i="2"/>
  <c r="V20" i="2"/>
  <c r="U20" i="2"/>
  <c r="V19" i="2"/>
  <c r="U19" i="2"/>
  <c r="P25" i="2"/>
  <c r="P23" i="2"/>
  <c r="P22" i="2"/>
  <c r="P21" i="2"/>
  <c r="P20" i="2"/>
  <c r="P19" i="2"/>
  <c r="V14" i="2"/>
  <c r="U14" i="2"/>
  <c r="P14" i="2"/>
  <c r="V15" i="2" l="1"/>
  <c r="V18" i="2"/>
  <c r="U13" i="2"/>
  <c r="U15" i="2"/>
  <c r="U18" i="2"/>
  <c r="U11" i="2"/>
  <c r="V13" i="2" l="1"/>
  <c r="V11" i="2"/>
  <c r="P13" i="2" l="1"/>
  <c r="P15" i="2"/>
  <c r="P18" i="2"/>
  <c r="P11" i="2"/>
</calcChain>
</file>

<file path=xl/sharedStrings.xml><?xml version="1.0" encoding="utf-8"?>
<sst xmlns="http://schemas.openxmlformats.org/spreadsheetml/2006/main" count="202" uniqueCount="141">
  <si>
    <t>APORTE SENA</t>
  </si>
  <si>
    <t>Nº IDENTIFICACIÓN</t>
  </si>
  <si>
    <t>FORMA</t>
  </si>
  <si>
    <t xml:space="preserve"> </t>
  </si>
  <si>
    <t>ADHERENTE</t>
  </si>
  <si>
    <t>N° ADHESION</t>
  </si>
  <si>
    <t>FECHA DE FIRMA DE ADHESIÓN</t>
  </si>
  <si>
    <t>N° DE LA CONVOCATORIA</t>
  </si>
  <si>
    <t>VALOR TOTAL DE LA CONVOCATORIA</t>
  </si>
  <si>
    <t>VALOR APORTE SENA</t>
  </si>
  <si>
    <t>INFORMACIÓN EJECUCIONES</t>
  </si>
  <si>
    <t>EJECUCION APORTE ADHERENTE</t>
  </si>
  <si>
    <t>EJECUCIÓN APORTE SENA</t>
  </si>
  <si>
    <t>TOTAL EJECUCIÓN</t>
  </si>
  <si>
    <t>DEVOLUCIÓN ADHESIONES</t>
  </si>
  <si>
    <t xml:space="preserve">RENDIMIENTOS </t>
  </si>
  <si>
    <t>SALDO POR EJECUTAR</t>
  </si>
  <si>
    <t>APORTE ADHERENTE</t>
  </si>
  <si>
    <t>SENA</t>
  </si>
  <si>
    <t>DATOS ADHESION</t>
  </si>
  <si>
    <t>NOMBRE DE LA ENTIDAD</t>
  </si>
  <si>
    <t xml:space="preserve">RECURSO ENTREGADO A </t>
  </si>
  <si>
    <t>BANCO</t>
  </si>
  <si>
    <t>N. CUENTA BANCARIA</t>
  </si>
  <si>
    <t>DATOS BANCARIOS</t>
  </si>
  <si>
    <t>OPERADOR</t>
  </si>
  <si>
    <t>PROCESO: GESTION DE RECURSOS FINANCIEROS</t>
  </si>
  <si>
    <t>FONDO EMPRENDER - PCI 36-02-00-001- 505255</t>
  </si>
  <si>
    <t>FECHA CORTE  DIA _______  MES ___________________ AÑO ____________</t>
  </si>
  <si>
    <r>
      <t>Versió</t>
    </r>
    <r>
      <rPr>
        <sz val="16"/>
        <rFont val="Calibri"/>
        <family val="2"/>
        <scheme val="minor"/>
      </rPr>
      <t>n: 01</t>
    </r>
  </si>
  <si>
    <t>VALOR APORTE ENTE ADHERENTE</t>
  </si>
  <si>
    <t>CERTIFICACION INFORMACION FINANCIERA ADHESIONES CONTRATO INTERADMINISTRATIVO No. ________________</t>
  </si>
  <si>
    <t>Se firma en  la ciudad de Bogotá D.C.  a los dias____  mes______  año__________</t>
  </si>
  <si>
    <t>INSTRUCTIVO PARA EL DILIGENCIAMIENTO DEL ENCABEZADO DE LA CERTIFICACION INFORMACIÓN FINANCIERA ADHESIONES CONTRATO INTERADMINITRATIVO</t>
  </si>
  <si>
    <t xml:space="preserve">Número Asignado por Fondo Emprender </t>
  </si>
  <si>
    <t xml:space="preserve">Fecha con corte mensual </t>
  </si>
  <si>
    <t xml:space="preserve">DATOS DE LA ADHESION </t>
  </si>
  <si>
    <t xml:space="preserve">NÚMERO ADHESIÓN </t>
  </si>
  <si>
    <t xml:space="preserve">Corresponde al Número Asignado por Fondo Emprender </t>
  </si>
  <si>
    <t>FECHA FIRMA DE LA ADHESIÓN</t>
  </si>
  <si>
    <t>Fecha en la que se firma la adhesión  DD/MM/AAAA</t>
  </si>
  <si>
    <t>NÚMERO DE LA CONVOCATORIA</t>
  </si>
  <si>
    <t xml:space="preserve">Corresponde al numero asignado por fondo Empreder </t>
  </si>
  <si>
    <t>ID del ente adherente</t>
  </si>
  <si>
    <t>Razón Social del Ente Adherente</t>
  </si>
  <si>
    <t>Valor Total Convocatoria ( Aporte SENA + Aporte adherente)</t>
  </si>
  <si>
    <t>Valor del Aporte de SENA (Valor en pesos)</t>
  </si>
  <si>
    <t>Valor aporte ente adherente (Valor en pesos)</t>
  </si>
  <si>
    <t xml:space="preserve">RECURSOS ENTREGADOS A </t>
  </si>
  <si>
    <t>Marque con  X si los recursos del adherente fueron entregados al SENA de lo contrario dejar en blanco</t>
  </si>
  <si>
    <t>Marque con  X si los recursos del adherente fueron entregados al Operador de lo contrario dejar en blanco</t>
  </si>
  <si>
    <t xml:space="preserve">Indique el nombre de la entidad Bancaria en donde se encuentran los aportes de la entidad adherente </t>
  </si>
  <si>
    <t>No. CUENTA BANCARIA</t>
  </si>
  <si>
    <t xml:space="preserve">Número cuenta bancaria donde donde se encuentran los aportes de la entidad adherente </t>
  </si>
  <si>
    <t>Valor de los recursos Ejecutados correspondiente al aporte SENA</t>
  </si>
  <si>
    <t>EJECUCIÓN APORTE ENTE ADHERENTE</t>
  </si>
  <si>
    <t>Valor de los recursos Ejecutados correspondiente al aporte del Ente Adherente</t>
  </si>
  <si>
    <t>La sumatoria de los recursos ejecutados aporte SENA - ENTE ADHERENTE</t>
  </si>
  <si>
    <t>Corresponde al valor de los recursos NO ejecutados de acuerdo con el informe de Ejecución Finaciera</t>
  </si>
  <si>
    <t>RENDIMIENTOS</t>
  </si>
  <si>
    <t>Valor de lo rendimientos generados con ocasión de la adhesión de acuerdo a lo pactado en el contrato y que deben ingresar al SENA</t>
  </si>
  <si>
    <t>ENTE ADHERENTE</t>
  </si>
  <si>
    <t>Valor de lo rendimientos generados con ocasión de la adhesión de acuerdo a lo pactado en el contrato y que deben ser consignados al ente adherente</t>
  </si>
  <si>
    <t>Valor del aporte SENA menos  los recursos Ejecutados correspondiente al aporte SENA</t>
  </si>
  <si>
    <t>APORTE ENTE ADHERENTE</t>
  </si>
  <si>
    <t>Valor aporte ente adherente  menos los recursos Ejecutados correspondiente al aporte del ente adherente</t>
  </si>
  <si>
    <t>Mediante la presente relación, se hace constar la totalidad de ADHESIONES suscritas EN EL CONTRATO INTERADMINISTRATIVO No.  _______________________ FONDO EMPRENDER,  identificada con el código PCI 36-02-00-001-505255</t>
  </si>
  <si>
    <t>Identifique el número del contrato interadministrativo suscrito con el operador, que se esta certificando.</t>
  </si>
  <si>
    <t>Identifique la fecha en la que se elaboró este documento</t>
  </si>
  <si>
    <t>FIRMA DEL ORDENADOR DEL GASTO FONDO EMPRENDER</t>
  </si>
  <si>
    <t>Firma del Coordinador Nacional de Emprendimiento</t>
  </si>
  <si>
    <t xml:space="preserve">FIRMA DEL RESPONSABLE DE LA INFORMACION CONTABLE FONDO EMPRENDER </t>
  </si>
  <si>
    <t>Firma del responsable de la información contable de Fondo Emprender</t>
  </si>
  <si>
    <t>Código:
GRF-F-082</t>
  </si>
  <si>
    <t xml:space="preserve">INSTRUCTIVO PARA EL DILIGENCIAMIENTO DEL FORMATO </t>
  </si>
  <si>
    <t xml:space="preserve">Contadora </t>
  </si>
  <si>
    <t>SANDRA MARIANA GALEANO LOPEZ</t>
  </si>
  <si>
    <t>Universidad Nacional de Colombia</t>
  </si>
  <si>
    <t>TP-102389-T</t>
  </si>
  <si>
    <t>X</t>
  </si>
  <si>
    <t>(1)</t>
  </si>
  <si>
    <t>(2)</t>
  </si>
  <si>
    <t>(3)</t>
  </si>
  <si>
    <t xml:space="preserve">Jefe Sección Contabilidad Sede Bogotá </t>
  </si>
  <si>
    <t>CERTIFICACION INFORMACION FINANCIERA ADHESIONES CONTRATO INTERADMINISTRATIVO No. 1471299</t>
  </si>
  <si>
    <t>MUNICIPIO DE TAURAMENA</t>
  </si>
  <si>
    <t>MUNICIPIO DE VILLANUEVA</t>
  </si>
  <si>
    <t>MUNICIPIO DE SAN JUAN DE URABÁ</t>
  </si>
  <si>
    <t>MUNICIPIO DE PLANADAS TOLIMA</t>
  </si>
  <si>
    <t>MUNICIPIO DE CALDAS</t>
  </si>
  <si>
    <t>MUNICIPIO DE BUGALAGRANDE</t>
  </si>
  <si>
    <t>MUNICIPIO DEL CARMEN DE VIBORAL</t>
  </si>
  <si>
    <t>MUNICIPIO PLANETA RICA</t>
  </si>
  <si>
    <t>DISTRITO DE BARRANCABERMEJA</t>
  </si>
  <si>
    <t>SOCIEDAD MINERA DE COBRE QUEBRADONA S.A.S. BIC.</t>
  </si>
  <si>
    <t>MUNICIPIO DE YARUMAL</t>
  </si>
  <si>
    <t>DAVIVIENDA</t>
  </si>
  <si>
    <t>0077-0086-8925</t>
  </si>
  <si>
    <t>0077-0086-8933</t>
  </si>
  <si>
    <t>0077-0086-9055</t>
  </si>
  <si>
    <t>0077-0086-9022</t>
  </si>
  <si>
    <t>0077-0086-8966</t>
  </si>
  <si>
    <t>0077-0086-9014</t>
  </si>
  <si>
    <t>0077-0086-8974</t>
  </si>
  <si>
    <t>0077-0086-8990</t>
  </si>
  <si>
    <t>0077-0086-9089</t>
  </si>
  <si>
    <t>0077-0086-8982</t>
  </si>
  <si>
    <t>0077-0086-9113</t>
  </si>
  <si>
    <t>IVAN GOMÉZ SIERRA</t>
  </si>
  <si>
    <t>Contrato 1471299  de 2020 - UN-SENA FE</t>
  </si>
  <si>
    <t>MARIA ANGELICA CASTELLANOS</t>
  </si>
  <si>
    <t>TP-265313-T</t>
  </si>
  <si>
    <t>VALOR TOTAL</t>
  </si>
  <si>
    <t>MUNICIPIO DE ITAGÜÍ</t>
  </si>
  <si>
    <t>0077-0086-8958</t>
  </si>
  <si>
    <t>MUNICIPIO DE GARZÓN</t>
  </si>
  <si>
    <t>GRAMALOTE LIMITED</t>
  </si>
  <si>
    <t>0077-0086-9097</t>
  </si>
  <si>
    <r>
      <t>Versió</t>
    </r>
    <r>
      <rPr>
        <sz val="12"/>
        <rFont val="Ancizar Sans"/>
        <family val="2"/>
      </rPr>
      <t>n: 01</t>
    </r>
  </si>
  <si>
    <r>
      <t>FONDO EMPRENDER -</t>
    </r>
    <r>
      <rPr>
        <b/>
        <sz val="12"/>
        <color rgb="FFFF0000"/>
        <rFont val="Ancizar Sans"/>
        <family val="2"/>
      </rPr>
      <t xml:space="preserve"> </t>
    </r>
    <r>
      <rPr>
        <b/>
        <sz val="12"/>
        <rFont val="Ancizar Sans"/>
        <family val="2"/>
      </rPr>
      <t>PCI 36-02-00-001- 505255</t>
    </r>
  </si>
  <si>
    <r>
      <t xml:space="preserve">  Mediante la presente relación, se hace constar la totalidad de ADHESIONES suscritas EN EL CONTRATO INTERADMINISTRATIVO No. 1471299 FONDO EMPRENDER,  identificada con el código </t>
    </r>
    <r>
      <rPr>
        <sz val="12"/>
        <rFont val="Ancizar Sans"/>
        <family val="2"/>
      </rPr>
      <t>PCI 36-02-00-001-505255</t>
    </r>
  </si>
  <si>
    <t>Supervisor Financiero</t>
  </si>
  <si>
    <t>0077-0086-8941</t>
  </si>
  <si>
    <t>DEPARTAMENTO DE SUCRE</t>
  </si>
  <si>
    <t>0077-0086-9063</t>
  </si>
  <si>
    <t>0077-0086-9105</t>
  </si>
  <si>
    <t>SECRETARIADO NACIONAL DE PASTORIAL SOCIAL CARITAS COLOMBIANA</t>
  </si>
  <si>
    <t>(2)  Las cuentas DAVIVIENDA solo incluyen los recursos de los Adherentes</t>
  </si>
  <si>
    <t>(1)  Conforme a lo aprobado en el anexo 3 del contrato interadministrativo No.CO1 .PCCNTR. 1471299  del 23 de abril  de 2020</t>
  </si>
  <si>
    <t>FECHA CORTE  DIA  31   MES 03  AÑO 2021</t>
  </si>
  <si>
    <t>N/a</t>
  </si>
  <si>
    <t>MUNICIPIO DE SAMANIEGO</t>
  </si>
  <si>
    <t>BBVA</t>
  </si>
  <si>
    <t>0126-634942-5797</t>
  </si>
  <si>
    <t>[ 4 ]</t>
  </si>
  <si>
    <t>(4)  El valor de los rendimientos de estas convocatorias se encuentra incluido en el anexo 2 del informe financiero ya que corresponde a los rendimientos del SENA.</t>
  </si>
  <si>
    <t>MINISTERIO DEL INTERIOR</t>
  </si>
  <si>
    <t>0077-0086-9733</t>
  </si>
  <si>
    <t>(3)  La información corresponde a los rendimientos acumulados desde el día en que se recibió el recurso  hasta el 31  de marzo de 2021,  valores reportados según extracto.</t>
  </si>
  <si>
    <t>Se firma en  la ciudad de Bogotá D.C.  a los 13 días del mes 04  año 2021</t>
  </si>
  <si>
    <t>JUVENTUDES - JÓVENES DEL TERRITORIO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</si>
</sst>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dd/mm/yyyy;@"/>
    <numFmt numFmtId="167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ncizar Sans"/>
      <family val="2"/>
    </font>
    <font>
      <sz val="10"/>
      <name val="Arial"/>
      <family val="2"/>
    </font>
    <font>
      <sz val="12"/>
      <name val="Ancizar Sans"/>
      <family val="2"/>
    </font>
    <font>
      <b/>
      <sz val="12"/>
      <name val="Ancizar Sans"/>
      <family val="2"/>
    </font>
    <font>
      <b/>
      <sz val="12"/>
      <color theme="1"/>
      <name val="Ancizar Sans"/>
      <family val="2"/>
    </font>
    <font>
      <b/>
      <sz val="12"/>
      <color rgb="FFFF0000"/>
      <name val="Ancizar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44" fontId="1" fillId="0" borderId="0" applyFont="0" applyFill="0" applyBorder="0" applyAlignment="0" applyProtection="0"/>
    <xf numFmtId="0" fontId="12" fillId="0" borderId="0"/>
  </cellStyleXfs>
  <cellXfs count="197">
    <xf numFmtId="0" fontId="0" fillId="0" borderId="0" xfId="0"/>
    <xf numFmtId="0" fontId="0" fillId="0" borderId="0" xfId="0" applyBorder="1"/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0" xfId="0" applyFont="1" applyBorder="1"/>
    <xf numFmtId="0" fontId="8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0" fillId="0" borderId="0" xfId="0" applyBorder="1" applyAlignment="1" applyProtection="1"/>
    <xf numFmtId="0" fontId="6" fillId="0" borderId="0" xfId="0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3" fontId="13" fillId="0" borderId="0" xfId="0" applyNumberFormat="1" applyFont="1" applyBorder="1" applyAlignment="1">
      <alignment vertical="center" wrapText="1"/>
    </xf>
    <xf numFmtId="3" fontId="13" fillId="0" borderId="0" xfId="0" applyNumberFormat="1" applyFont="1" applyBorder="1" applyAlignment="1">
      <alignment horizontal="left" vertical="top" wrapText="1"/>
    </xf>
    <xf numFmtId="3" fontId="13" fillId="0" borderId="10" xfId="3" applyNumberFormat="1" applyFont="1" applyFill="1" applyBorder="1" applyAlignment="1">
      <alignment horizontal="right" vertical="center"/>
    </xf>
    <xf numFmtId="49" fontId="11" fillId="0" borderId="14" xfId="0" applyNumberFormat="1" applyFont="1" applyFill="1" applyBorder="1" applyAlignment="1">
      <alignment horizontal="center" vertical="center" wrapText="1"/>
    </xf>
    <xf numFmtId="4" fontId="13" fillId="0" borderId="10" xfId="3" applyNumberFormat="1" applyFont="1" applyFill="1" applyBorder="1" applyAlignment="1">
      <alignment horizontal="right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4" fontId="13" fillId="0" borderId="10" xfId="4" applyNumberFormat="1" applyFont="1" applyFill="1" applyBorder="1" applyAlignment="1">
      <alignment vertical="center"/>
    </xf>
    <xf numFmtId="4" fontId="13" fillId="0" borderId="10" xfId="4" applyNumberFormat="1" applyFont="1" applyFill="1" applyBorder="1" applyAlignment="1">
      <alignment vertical="center" wrapText="1"/>
    </xf>
    <xf numFmtId="1" fontId="14" fillId="0" borderId="0" xfId="0" applyNumberFormat="1" applyFont="1" applyBorder="1" applyAlignment="1">
      <alignment wrapText="1"/>
    </xf>
    <xf numFmtId="1" fontId="14" fillId="0" borderId="0" xfId="0" applyNumberFormat="1" applyFont="1" applyBorder="1" applyAlignment="1"/>
    <xf numFmtId="3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/>
    <xf numFmtId="3" fontId="13" fillId="0" borderId="0" xfId="1" applyNumberFormat="1" applyFont="1" applyBorder="1"/>
    <xf numFmtId="0" fontId="13" fillId="0" borderId="0" xfId="0" applyFont="1" applyBorder="1" applyAlignment="1">
      <alignment horizontal="left"/>
    </xf>
    <xf numFmtId="3" fontId="13" fillId="0" borderId="0" xfId="1" applyNumberFormat="1" applyFont="1" applyFill="1" applyBorder="1"/>
    <xf numFmtId="0" fontId="11" fillId="0" borderId="0" xfId="0" applyFont="1"/>
    <xf numFmtId="0" fontId="11" fillId="0" borderId="0" xfId="0" applyFont="1" applyFill="1"/>
    <xf numFmtId="0" fontId="15" fillId="0" borderId="3" xfId="0" applyFont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165" fontId="15" fillId="4" borderId="37" xfId="1" applyNumberFormat="1" applyFont="1" applyFill="1" applyBorder="1" applyAlignment="1">
      <alignment horizontal="center" vertical="center" wrapText="1"/>
    </xf>
    <xf numFmtId="165" fontId="15" fillId="4" borderId="11" xfId="1" applyNumberFormat="1" applyFont="1" applyFill="1" applyBorder="1" applyAlignment="1">
      <alignment horizontal="center" vertical="center" wrapText="1"/>
    </xf>
    <xf numFmtId="165" fontId="15" fillId="4" borderId="10" xfId="1" applyNumberFormat="1" applyFont="1" applyFill="1" applyBorder="1" applyAlignment="1">
      <alignment horizontal="center" vertical="center" wrapText="1"/>
    </xf>
    <xf numFmtId="165" fontId="15" fillId="4" borderId="40" xfId="1" applyNumberFormat="1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center" vertical="center"/>
    </xf>
    <xf numFmtId="166" fontId="11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vertical="center" wrapText="1"/>
    </xf>
    <xf numFmtId="165" fontId="11" fillId="0" borderId="10" xfId="1" applyNumberFormat="1" applyFont="1" applyFill="1" applyBorder="1" applyAlignment="1">
      <alignment vertical="center" wrapText="1"/>
    </xf>
    <xf numFmtId="3" fontId="11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3" fontId="11" fillId="0" borderId="10" xfId="0" applyNumberFormat="1" applyFont="1" applyFill="1" applyBorder="1" applyAlignment="1">
      <alignment vertical="center"/>
    </xf>
    <xf numFmtId="3" fontId="11" fillId="0" borderId="41" xfId="0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10" xfId="0" applyFont="1" applyFill="1" applyBorder="1"/>
    <xf numFmtId="167" fontId="11" fillId="0" borderId="10" xfId="3" applyNumberFormat="1" applyFont="1" applyFill="1" applyBorder="1"/>
    <xf numFmtId="167" fontId="11" fillId="0" borderId="13" xfId="0" applyNumberFormat="1" applyFont="1" applyFill="1" applyBorder="1"/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/>
    <xf numFmtId="49" fontId="15" fillId="0" borderId="1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1" fillId="0" borderId="41" xfId="0" applyFont="1" applyBorder="1"/>
    <xf numFmtId="0" fontId="11" fillId="0" borderId="5" xfId="0" applyFont="1" applyBorder="1"/>
    <xf numFmtId="0" fontId="11" fillId="0" borderId="0" xfId="0" applyFont="1" applyBorder="1"/>
    <xf numFmtId="3" fontId="11" fillId="0" borderId="0" xfId="0" applyNumberFormat="1" applyFont="1" applyBorder="1"/>
    <xf numFmtId="167" fontId="11" fillId="0" borderId="0" xfId="3" applyNumberFormat="1" applyFont="1" applyBorder="1"/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/>
    <xf numFmtId="4" fontId="11" fillId="0" borderId="0" xfId="0" applyNumberFormat="1" applyFont="1" applyFill="1" applyBorder="1"/>
    <xf numFmtId="0" fontId="11" fillId="0" borderId="6" xfId="0" applyFont="1" applyFill="1" applyBorder="1"/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165" fontId="11" fillId="0" borderId="0" xfId="1" applyNumberFormat="1" applyFont="1" applyBorder="1"/>
    <xf numFmtId="165" fontId="11" fillId="0" borderId="0" xfId="1" applyNumberFormat="1" applyFont="1" applyFill="1" applyBorder="1"/>
    <xf numFmtId="165" fontId="11" fillId="0" borderId="6" xfId="1" applyNumberFormat="1" applyFont="1" applyBorder="1"/>
    <xf numFmtId="165" fontId="11" fillId="0" borderId="5" xfId="1" applyNumberFormat="1" applyFont="1" applyBorder="1"/>
    <xf numFmtId="165" fontId="11" fillId="0" borderId="35" xfId="1" applyNumberFormat="1" applyFont="1" applyBorder="1"/>
    <xf numFmtId="0" fontId="11" fillId="0" borderId="35" xfId="0" applyFont="1" applyBorder="1"/>
    <xf numFmtId="165" fontId="11" fillId="0" borderId="35" xfId="1" applyNumberFormat="1" applyFont="1" applyFill="1" applyBorder="1"/>
    <xf numFmtId="165" fontId="15" fillId="0" borderId="6" xfId="1" applyNumberFormat="1" applyFont="1" applyBorder="1"/>
    <xf numFmtId="0" fontId="15" fillId="0" borderId="0" xfId="0" applyFont="1" applyBorder="1" applyAlignment="1">
      <alignment vertical="center"/>
    </xf>
    <xf numFmtId="165" fontId="11" fillId="0" borderId="7" xfId="1" applyNumberFormat="1" applyFont="1" applyBorder="1"/>
    <xf numFmtId="165" fontId="11" fillId="0" borderId="8" xfId="1" applyNumberFormat="1" applyFont="1" applyBorder="1"/>
    <xf numFmtId="0" fontId="11" fillId="0" borderId="8" xfId="0" applyFont="1" applyBorder="1"/>
    <xf numFmtId="165" fontId="11" fillId="0" borderId="8" xfId="1" applyNumberFormat="1" applyFont="1" applyFill="1" applyBorder="1"/>
    <xf numFmtId="165" fontId="11" fillId="0" borderId="10" xfId="1" applyNumberFormat="1" applyFont="1" applyFill="1" applyBorder="1" applyAlignment="1">
      <alignment vertical="center"/>
    </xf>
    <xf numFmtId="1" fontId="11" fillId="0" borderId="42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3" borderId="8" xfId="2" applyFont="1" applyFill="1" applyBorder="1" applyAlignment="1">
      <alignment horizontal="right"/>
    </xf>
    <xf numFmtId="0" fontId="14" fillId="3" borderId="9" xfId="2" applyFont="1" applyFill="1" applyBorder="1" applyAlignment="1">
      <alignment horizontal="right"/>
    </xf>
    <xf numFmtId="165" fontId="15" fillId="4" borderId="37" xfId="1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165" fontId="15" fillId="4" borderId="36" xfId="1" applyNumberFormat="1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65" fontId="15" fillId="4" borderId="37" xfId="1" applyNumberFormat="1" applyFont="1" applyFill="1" applyBorder="1" applyAlignment="1">
      <alignment horizontal="center" vertical="center"/>
    </xf>
    <xf numFmtId="165" fontId="15" fillId="4" borderId="10" xfId="1" applyNumberFormat="1" applyFont="1" applyFill="1" applyBorder="1" applyAlignment="1">
      <alignment horizontal="center" vertical="center" wrapText="1"/>
    </xf>
    <xf numFmtId="3" fontId="13" fillId="0" borderId="0" xfId="0" applyNumberFormat="1" applyFont="1" applyBorder="1" applyAlignment="1">
      <alignment horizontal="left" vertical="center" wrapText="1"/>
    </xf>
    <xf numFmtId="1" fontId="14" fillId="0" borderId="0" xfId="0" applyNumberFormat="1" applyFont="1" applyBorder="1" applyAlignment="1">
      <alignment horizontal="left" wrapText="1"/>
    </xf>
    <xf numFmtId="0" fontId="13" fillId="0" borderId="0" xfId="0" applyFont="1" applyBorder="1" applyAlignment="1">
      <alignment horizontal="left"/>
    </xf>
    <xf numFmtId="3" fontId="13" fillId="0" borderId="0" xfId="0" applyNumberFormat="1" applyFont="1" applyBorder="1" applyAlignment="1">
      <alignment horizontal="left" vertical="top" wrapText="1"/>
    </xf>
    <xf numFmtId="165" fontId="15" fillId="4" borderId="38" xfId="1" applyNumberFormat="1" applyFont="1" applyFill="1" applyBorder="1" applyAlignment="1">
      <alignment horizontal="center" vertical="center" wrapText="1"/>
    </xf>
    <xf numFmtId="165" fontId="15" fillId="4" borderId="39" xfId="1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center"/>
    </xf>
    <xf numFmtId="0" fontId="11" fillId="0" borderId="3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1" fillId="0" borderId="7" xfId="0" applyFont="1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0" fontId="11" fillId="0" borderId="9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3" fillId="0" borderId="2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3" fillId="0" borderId="27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3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26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 vertical="center"/>
    </xf>
    <xf numFmtId="0" fontId="0" fillId="0" borderId="10" xfId="0" applyFont="1" applyBorder="1" applyAlignment="1">
      <alignment horizontal="left" wrapText="1"/>
    </xf>
    <xf numFmtId="0" fontId="0" fillId="0" borderId="12" xfId="0" applyFont="1" applyBorder="1" applyAlignment="1">
      <alignment horizontal="left" wrapText="1"/>
    </xf>
    <xf numFmtId="0" fontId="0" fillId="0" borderId="2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33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</cellXfs>
  <cellStyles count="5">
    <cellStyle name="Entrada" xfId="2" builtinId="20"/>
    <cellStyle name="Millares" xfId="1" builtinId="3"/>
    <cellStyle name="Moneda" xfId="3" builtinId="4"/>
    <cellStyle name="Normal" xfId="0" builtinId="0"/>
    <cellStyle name="Normal 2" xfId="4" xr:uid="{E96E59B6-B525-4437-A758-1F9A07DD5758}"/>
  </cellStyles>
  <dxfs count="0"/>
  <tableStyles count="0" defaultTableStyle="TableStyleMedium2" defaultPivotStyle="PivotStyleLight16"/>
  <colors>
    <mruColors>
      <color rgb="FFCC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553561</xdr:colOff>
      <xdr:row>46</xdr:row>
      <xdr:rowOff>0</xdr:rowOff>
    </xdr:from>
    <xdr:to>
      <xdr:col>9</xdr:col>
      <xdr:colOff>555149</xdr:colOff>
      <xdr:row>46</xdr:row>
      <xdr:rowOff>5160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40DE51F0-E060-480A-AEB9-641EC43E063C}"/>
            </a:ext>
          </a:extLst>
        </xdr:cNvPr>
        <xdr:cNvCxnSpPr/>
      </xdr:nvCxnSpPr>
      <xdr:spPr>
        <a:xfrm rot="5400000">
          <a:off x="551775" y="1093392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553561</xdr:colOff>
      <xdr:row>46</xdr:row>
      <xdr:rowOff>0</xdr:rowOff>
    </xdr:from>
    <xdr:to>
      <xdr:col>9</xdr:col>
      <xdr:colOff>555149</xdr:colOff>
      <xdr:row>46</xdr:row>
      <xdr:rowOff>5160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8D01C9F-889E-4A4E-88A2-7BC57681032C}"/>
            </a:ext>
          </a:extLst>
        </xdr:cNvPr>
        <xdr:cNvCxnSpPr/>
      </xdr:nvCxnSpPr>
      <xdr:spPr>
        <a:xfrm rot="5400000">
          <a:off x="551775" y="1093392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553561</xdr:colOff>
      <xdr:row>47</xdr:row>
      <xdr:rowOff>0</xdr:rowOff>
    </xdr:from>
    <xdr:to>
      <xdr:col>9</xdr:col>
      <xdr:colOff>555149</xdr:colOff>
      <xdr:row>47</xdr:row>
      <xdr:rowOff>10319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950675CE-35B5-4FB5-A177-04EB2FC852C7}"/>
            </a:ext>
          </a:extLst>
        </xdr:cNvPr>
        <xdr:cNvCxnSpPr/>
      </xdr:nvCxnSpPr>
      <xdr:spPr>
        <a:xfrm rot="5400000">
          <a:off x="549195" y="1095323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526891</xdr:colOff>
      <xdr:row>47</xdr:row>
      <xdr:rowOff>0</xdr:rowOff>
    </xdr:from>
    <xdr:to>
      <xdr:col>12</xdr:col>
      <xdr:colOff>528479</xdr:colOff>
      <xdr:row>47</xdr:row>
      <xdr:rowOff>10319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DE263017-DFF9-4205-B1A0-2DCC81D95B62}"/>
            </a:ext>
          </a:extLst>
        </xdr:cNvPr>
        <xdr:cNvCxnSpPr/>
      </xdr:nvCxnSpPr>
      <xdr:spPr>
        <a:xfrm rot="5400000">
          <a:off x="9571275" y="1095323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526891</xdr:colOff>
      <xdr:row>47</xdr:row>
      <xdr:rowOff>0</xdr:rowOff>
    </xdr:from>
    <xdr:to>
      <xdr:col>16</xdr:col>
      <xdr:colOff>528479</xdr:colOff>
      <xdr:row>47</xdr:row>
      <xdr:rowOff>10319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D1C3788-0F61-458C-98BE-F0FF35429646}"/>
            </a:ext>
          </a:extLst>
        </xdr:cNvPr>
        <xdr:cNvCxnSpPr/>
      </xdr:nvCxnSpPr>
      <xdr:spPr>
        <a:xfrm rot="5400000">
          <a:off x="14063900" y="12751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23812</xdr:colOff>
      <xdr:row>1</xdr:row>
      <xdr:rowOff>166688</xdr:rowOff>
    </xdr:from>
    <xdr:to>
      <xdr:col>16</xdr:col>
      <xdr:colOff>480436</xdr:colOff>
      <xdr:row>3</xdr:row>
      <xdr:rowOff>360587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CCED9FE-7448-4EA1-99A5-A700191B6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547688"/>
          <a:ext cx="21744999" cy="9558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70756</xdr:rowOff>
    </xdr:from>
    <xdr:to>
      <xdr:col>5</xdr:col>
      <xdr:colOff>1428749</xdr:colOff>
      <xdr:row>4</xdr:row>
      <xdr:rowOff>238125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270781"/>
          <a:ext cx="10582273" cy="7388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vargasg/AppData/Local/Microsoft/Windows/INetCache/Content.Outlook/VAN759AG/Anexo%20M%20I%20-%20COPIA%20DE%20COPIA%20DE%20FORMATO_ESTADO_FINANCIERO_CONVENIOS%20XLSX-%20-%2015-01-2019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uctivo Formato CONVENIOS"/>
      <sheetName val="Formato Convenios"/>
      <sheetName val="Hoja2"/>
      <sheetName val="Hoja1"/>
      <sheetName val="Hoja4"/>
    </sheetNames>
    <sheetDataSet>
      <sheetData sheetId="0"/>
      <sheetData sheetId="1"/>
      <sheetData sheetId="2"/>
      <sheetData sheetId="3"/>
      <sheetData sheetId="4" refreshError="1">
        <row r="4">
          <cell r="C4" t="str">
            <v>Amazonas</v>
          </cell>
        </row>
        <row r="5">
          <cell r="C5" t="str">
            <v>Antioquia</v>
          </cell>
        </row>
        <row r="6">
          <cell r="C6" t="str">
            <v>Arauca</v>
          </cell>
        </row>
        <row r="7">
          <cell r="C7" t="str">
            <v>Atlántico</v>
          </cell>
        </row>
        <row r="8">
          <cell r="C8" t="str">
            <v>Bolívar</v>
          </cell>
        </row>
        <row r="9">
          <cell r="C9" t="str">
            <v>Boyacá</v>
          </cell>
        </row>
        <row r="10">
          <cell r="C10" t="str">
            <v>Caldas</v>
          </cell>
        </row>
        <row r="11">
          <cell r="C11" t="str">
            <v>Caquetá</v>
          </cell>
        </row>
        <row r="12">
          <cell r="C12" t="str">
            <v>Casanare</v>
          </cell>
        </row>
        <row r="13">
          <cell r="C13" t="str">
            <v>Cauca</v>
          </cell>
        </row>
        <row r="14">
          <cell r="C14" t="str">
            <v>Cesar</v>
          </cell>
        </row>
        <row r="15">
          <cell r="C15" t="str">
            <v>Choco</v>
          </cell>
        </row>
        <row r="16">
          <cell r="C16" t="str">
            <v>Córdoba</v>
          </cell>
        </row>
        <row r="17">
          <cell r="C17" t="str">
            <v>Cundinamarca</v>
          </cell>
        </row>
        <row r="18">
          <cell r="C18" t="str">
            <v>Dirección_General</v>
          </cell>
        </row>
        <row r="19">
          <cell r="C19" t="str">
            <v>Distrito_Capital</v>
          </cell>
        </row>
        <row r="20">
          <cell r="C20" t="str">
            <v>Guainía</v>
          </cell>
        </row>
        <row r="21">
          <cell r="C21" t="str">
            <v>Guajira</v>
          </cell>
        </row>
        <row r="22">
          <cell r="C22" t="str">
            <v>Guaviare</v>
          </cell>
        </row>
        <row r="23">
          <cell r="C23" t="str">
            <v>Huila</v>
          </cell>
        </row>
        <row r="24">
          <cell r="C24" t="str">
            <v>Magdalena</v>
          </cell>
        </row>
        <row r="25">
          <cell r="C25" t="str">
            <v>Meta</v>
          </cell>
        </row>
        <row r="26">
          <cell r="C26" t="str">
            <v>Nariño</v>
          </cell>
        </row>
        <row r="27">
          <cell r="C27" t="str">
            <v>Norte_de_Santander</v>
          </cell>
        </row>
        <row r="28">
          <cell r="C28" t="str">
            <v>Putumayo</v>
          </cell>
        </row>
        <row r="29">
          <cell r="C29" t="str">
            <v>Quindío</v>
          </cell>
        </row>
        <row r="30">
          <cell r="C30" t="str">
            <v>Risaralda</v>
          </cell>
        </row>
        <row r="31">
          <cell r="C31" t="str">
            <v>San_Andrés</v>
          </cell>
        </row>
        <row r="32">
          <cell r="C32" t="str">
            <v>Santander</v>
          </cell>
        </row>
        <row r="33">
          <cell r="C33" t="str">
            <v>Sucre</v>
          </cell>
        </row>
        <row r="34">
          <cell r="C34" t="str">
            <v>Tolima</v>
          </cell>
        </row>
        <row r="35">
          <cell r="C35" t="str">
            <v>Valle_del_Cauca</v>
          </cell>
        </row>
        <row r="36">
          <cell r="C36" t="str">
            <v>Vaupés</v>
          </cell>
        </row>
        <row r="37">
          <cell r="C37" t="str">
            <v>Vichada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51"/>
  <sheetViews>
    <sheetView showGridLines="0" tabSelected="1" zoomScale="80" zoomScaleNormal="80" zoomScaleSheetLayoutView="70" workbookViewId="0">
      <selection activeCell="B6" sqref="B6:Q6"/>
    </sheetView>
  </sheetViews>
  <sheetFormatPr baseColWidth="10" defaultRowHeight="15.75" x14ac:dyDescent="0.25"/>
  <cols>
    <col min="1" max="1" width="8.85546875" style="27" customWidth="1"/>
    <col min="2" max="2" width="14" style="27" customWidth="1"/>
    <col min="3" max="3" width="15.85546875" style="27" customWidth="1"/>
    <col min="4" max="4" width="18.85546875" style="27" customWidth="1"/>
    <col min="5" max="5" width="23.5703125" style="27" customWidth="1"/>
    <col min="6" max="6" width="40.85546875" style="27" bestFit="1" customWidth="1"/>
    <col min="7" max="7" width="22.7109375" style="27" customWidth="1"/>
    <col min="8" max="9" width="19.28515625" style="27" customWidth="1"/>
    <col min="10" max="10" width="30.85546875" style="27" customWidth="1"/>
    <col min="11" max="11" width="17.140625" style="27" customWidth="1"/>
    <col min="12" max="12" width="14" style="27" customWidth="1"/>
    <col min="13" max="13" width="33.28515625" style="27" customWidth="1"/>
    <col min="14" max="14" width="16.140625" style="27" customWidth="1"/>
    <col min="15" max="15" width="17.42578125" style="27" customWidth="1"/>
    <col min="16" max="16" width="16.140625" style="27" customWidth="1"/>
    <col min="17" max="17" width="16.85546875" style="27" customWidth="1"/>
    <col min="18" max="18" width="17.28515625" style="28" customWidth="1"/>
    <col min="19" max="20" width="23.140625" style="28" customWidth="1"/>
    <col min="21" max="21" width="17.140625" style="28" customWidth="1"/>
    <col min="22" max="22" width="17.140625" style="27" customWidth="1"/>
    <col min="23" max="16384" width="11.42578125" style="27"/>
  </cols>
  <sheetData>
    <row r="1" spans="2:22" ht="30" customHeight="1" thickBot="1" x14ac:dyDescent="0.3"/>
    <row r="2" spans="2:22" ht="30" customHeight="1" x14ac:dyDescent="0.25">
      <c r="B2" s="107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9"/>
    </row>
    <row r="3" spans="2:22" ht="30" customHeight="1" x14ac:dyDescent="0.25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2"/>
    </row>
    <row r="4" spans="2:22" ht="53.25" customHeight="1" thickBot="1" x14ac:dyDescent="0.3">
      <c r="B4" s="113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5"/>
    </row>
    <row r="5" spans="2:22" ht="30" customHeight="1" x14ac:dyDescent="0.25">
      <c r="B5" s="116" t="s">
        <v>26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8"/>
      <c r="T5" s="29"/>
      <c r="U5" s="127" t="s">
        <v>118</v>
      </c>
      <c r="V5" s="128"/>
    </row>
    <row r="6" spans="2:22" ht="30" customHeight="1" x14ac:dyDescent="0.25">
      <c r="B6" s="119" t="s">
        <v>84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1"/>
      <c r="S6" s="122"/>
      <c r="T6" s="30"/>
      <c r="U6" s="129"/>
      <c r="V6" s="130"/>
    </row>
    <row r="7" spans="2:22" ht="30" customHeight="1" x14ac:dyDescent="0.25">
      <c r="B7" s="119" t="s">
        <v>119</v>
      </c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31"/>
      <c r="T7" s="31"/>
      <c r="U7" s="123" t="s">
        <v>73</v>
      </c>
      <c r="V7" s="124"/>
    </row>
    <row r="8" spans="2:22" ht="30" customHeight="1" thickBot="1" x14ac:dyDescent="0.3">
      <c r="B8" s="132" t="s">
        <v>129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4"/>
      <c r="T8" s="32"/>
      <c r="U8" s="125"/>
      <c r="V8" s="126"/>
    </row>
    <row r="9" spans="2:22" ht="34.5" customHeight="1" thickBot="1" x14ac:dyDescent="0.3">
      <c r="B9" s="97" t="s">
        <v>19</v>
      </c>
      <c r="C9" s="98"/>
      <c r="D9" s="98"/>
      <c r="E9" s="99" t="s">
        <v>4</v>
      </c>
      <c r="F9" s="99"/>
      <c r="G9" s="93" t="s">
        <v>8</v>
      </c>
      <c r="H9" s="93" t="s">
        <v>9</v>
      </c>
      <c r="I9" s="93" t="s">
        <v>30</v>
      </c>
      <c r="J9" s="93" t="s">
        <v>21</v>
      </c>
      <c r="K9" s="98"/>
      <c r="L9" s="105" t="s">
        <v>24</v>
      </c>
      <c r="M9" s="106"/>
      <c r="N9" s="93" t="s">
        <v>10</v>
      </c>
      <c r="O9" s="93"/>
      <c r="P9" s="98"/>
      <c r="Q9" s="93" t="s">
        <v>14</v>
      </c>
      <c r="R9" s="93" t="s">
        <v>15</v>
      </c>
      <c r="S9" s="93"/>
      <c r="T9" s="33"/>
      <c r="U9" s="93" t="s">
        <v>16</v>
      </c>
      <c r="V9" s="95"/>
    </row>
    <row r="10" spans="2:22" ht="63" customHeight="1" x14ac:dyDescent="0.25">
      <c r="B10" s="34" t="s">
        <v>5</v>
      </c>
      <c r="C10" s="35" t="s">
        <v>6</v>
      </c>
      <c r="D10" s="35" t="s">
        <v>7</v>
      </c>
      <c r="E10" s="35" t="s">
        <v>1</v>
      </c>
      <c r="F10" s="35" t="s">
        <v>20</v>
      </c>
      <c r="G10" s="100"/>
      <c r="H10" s="94"/>
      <c r="I10" s="94" t="s">
        <v>2</v>
      </c>
      <c r="J10" s="35" t="s">
        <v>18</v>
      </c>
      <c r="K10" s="35" t="s">
        <v>25</v>
      </c>
      <c r="L10" s="35" t="s">
        <v>22</v>
      </c>
      <c r="M10" s="35" t="s">
        <v>23</v>
      </c>
      <c r="N10" s="35" t="s">
        <v>12</v>
      </c>
      <c r="O10" s="35" t="s">
        <v>11</v>
      </c>
      <c r="P10" s="35" t="s">
        <v>13</v>
      </c>
      <c r="Q10" s="94"/>
      <c r="R10" s="33" t="s">
        <v>18</v>
      </c>
      <c r="S10" s="33" t="s">
        <v>4</v>
      </c>
      <c r="T10" s="33" t="s">
        <v>112</v>
      </c>
      <c r="U10" s="33" t="s">
        <v>0</v>
      </c>
      <c r="V10" s="36" t="s">
        <v>17</v>
      </c>
    </row>
    <row r="11" spans="2:22" s="46" customFormat="1" ht="25.5" customHeight="1" x14ac:dyDescent="0.25">
      <c r="B11" s="37">
        <v>1</v>
      </c>
      <c r="C11" s="38">
        <v>44155</v>
      </c>
      <c r="D11" s="39">
        <v>168</v>
      </c>
      <c r="E11" s="83">
        <v>800012873</v>
      </c>
      <c r="F11" s="40" t="s">
        <v>85</v>
      </c>
      <c r="G11" s="41">
        <v>1377803000</v>
      </c>
      <c r="H11" s="14">
        <v>877803000</v>
      </c>
      <c r="I11" s="14">
        <v>500000000</v>
      </c>
      <c r="J11" s="42"/>
      <c r="K11" s="39" t="s">
        <v>79</v>
      </c>
      <c r="L11" s="39" t="s">
        <v>96</v>
      </c>
      <c r="M11" s="15" t="s">
        <v>97</v>
      </c>
      <c r="N11" s="43">
        <v>0</v>
      </c>
      <c r="O11" s="43">
        <v>0</v>
      </c>
      <c r="P11" s="43">
        <f>+N11+O11</f>
        <v>0</v>
      </c>
      <c r="Q11" s="43">
        <v>0</v>
      </c>
      <c r="R11" s="43">
        <v>0</v>
      </c>
      <c r="S11" s="16">
        <f>10967.74+42500.93+38504.11+42507.81</f>
        <v>134480.59</v>
      </c>
      <c r="T11" s="16">
        <f>+I11+S11</f>
        <v>500134480.58999997</v>
      </c>
      <c r="U11" s="44">
        <f>+H11-N11</f>
        <v>877803000</v>
      </c>
      <c r="V11" s="45">
        <f>+I11-O11</f>
        <v>500000000</v>
      </c>
    </row>
    <row r="12" spans="2:22" s="46" customFormat="1" ht="25.5" customHeight="1" x14ac:dyDescent="0.25">
      <c r="B12" s="37">
        <v>2</v>
      </c>
      <c r="C12" s="38">
        <v>44133</v>
      </c>
      <c r="D12" s="39">
        <v>167</v>
      </c>
      <c r="E12" s="83">
        <v>890980093</v>
      </c>
      <c r="F12" s="40" t="s">
        <v>113</v>
      </c>
      <c r="G12" s="41">
        <v>2000000000</v>
      </c>
      <c r="H12" s="14">
        <v>1000000000</v>
      </c>
      <c r="I12" s="14">
        <v>1000000000</v>
      </c>
      <c r="J12" s="14"/>
      <c r="K12" s="39" t="s">
        <v>79</v>
      </c>
      <c r="L12" s="39" t="s">
        <v>96</v>
      </c>
      <c r="M12" s="15" t="s">
        <v>114</v>
      </c>
      <c r="N12" s="43">
        <v>0</v>
      </c>
      <c r="O12" s="43">
        <v>0</v>
      </c>
      <c r="P12" s="43">
        <f>+N12+O12</f>
        <v>0</v>
      </c>
      <c r="Q12" s="43">
        <v>0</v>
      </c>
      <c r="R12" s="43">
        <v>0</v>
      </c>
      <c r="S12" s="16">
        <f>182475+14815.45+73165.19+85022.98</f>
        <v>355478.62</v>
      </c>
      <c r="T12" s="16">
        <f>+I12+S12</f>
        <v>1000355478.62</v>
      </c>
      <c r="U12" s="44">
        <f>+H12-N12</f>
        <v>1000000000</v>
      </c>
      <c r="V12" s="45">
        <f>+I12-O12</f>
        <v>1000000000</v>
      </c>
    </row>
    <row r="13" spans="2:22" s="46" customFormat="1" ht="25.5" customHeight="1" x14ac:dyDescent="0.25">
      <c r="B13" s="37">
        <v>4</v>
      </c>
      <c r="C13" s="38">
        <v>44133</v>
      </c>
      <c r="D13" s="39">
        <v>169</v>
      </c>
      <c r="E13" s="83">
        <v>892099475</v>
      </c>
      <c r="F13" s="40" t="s">
        <v>86</v>
      </c>
      <c r="G13" s="41">
        <v>900000000</v>
      </c>
      <c r="H13" s="14">
        <v>600000000</v>
      </c>
      <c r="I13" s="14">
        <v>300000000</v>
      </c>
      <c r="J13" s="42"/>
      <c r="K13" s="39" t="s">
        <v>79</v>
      </c>
      <c r="L13" s="39" t="s">
        <v>96</v>
      </c>
      <c r="M13" s="17" t="s">
        <v>98</v>
      </c>
      <c r="N13" s="43">
        <v>0</v>
      </c>
      <c r="O13" s="43">
        <v>0</v>
      </c>
      <c r="P13" s="43">
        <f t="shared" ref="P13:P18" si="0">+N13+O13</f>
        <v>0</v>
      </c>
      <c r="Q13" s="43">
        <v>0</v>
      </c>
      <c r="R13" s="43">
        <v>0</v>
      </c>
      <c r="S13" s="18">
        <f>37017.09+23102.85+25505.11</f>
        <v>85625.049999999988</v>
      </c>
      <c r="T13" s="16">
        <f t="shared" ref="T13:T23" si="1">+I13+S13</f>
        <v>300085625.05000001</v>
      </c>
      <c r="U13" s="42">
        <f t="shared" ref="U13:U18" si="2">+H13-N13</f>
        <v>600000000</v>
      </c>
      <c r="V13" s="45">
        <f t="shared" ref="V13:V18" si="3">+I13-O13</f>
        <v>300000000</v>
      </c>
    </row>
    <row r="14" spans="2:22" s="46" customFormat="1" ht="25.5" customHeight="1" x14ac:dyDescent="0.25">
      <c r="B14" s="37">
        <v>5</v>
      </c>
      <c r="C14" s="38">
        <v>44180</v>
      </c>
      <c r="D14" s="39">
        <v>171</v>
      </c>
      <c r="E14" s="83">
        <v>800013676</v>
      </c>
      <c r="F14" s="40" t="s">
        <v>87</v>
      </c>
      <c r="G14" s="41">
        <v>900000000</v>
      </c>
      <c r="H14" s="14">
        <v>600000000</v>
      </c>
      <c r="I14" s="14">
        <v>300000000</v>
      </c>
      <c r="J14" s="42"/>
      <c r="K14" s="39" t="s">
        <v>79</v>
      </c>
      <c r="L14" s="39" t="s">
        <v>96</v>
      </c>
      <c r="M14" s="17" t="s">
        <v>99</v>
      </c>
      <c r="N14" s="43">
        <v>0</v>
      </c>
      <c r="O14" s="43">
        <v>0</v>
      </c>
      <c r="P14" s="43">
        <f t="shared" ref="P14" si="4">+N14+O14</f>
        <v>0</v>
      </c>
      <c r="Q14" s="43">
        <v>0</v>
      </c>
      <c r="R14" s="43">
        <v>0</v>
      </c>
      <c r="S14" s="18">
        <f>7403.22+25500.62+23102.53+25504.76</f>
        <v>81511.12999999999</v>
      </c>
      <c r="T14" s="16">
        <f t="shared" si="1"/>
        <v>300081511.13</v>
      </c>
      <c r="U14" s="42">
        <f t="shared" ref="U14" si="5">+H14-N14</f>
        <v>600000000</v>
      </c>
      <c r="V14" s="45">
        <f t="shared" ref="V14" si="6">+I14-O14</f>
        <v>300000000</v>
      </c>
    </row>
    <row r="15" spans="2:22" s="46" customFormat="1" ht="25.5" customHeight="1" x14ac:dyDescent="0.25">
      <c r="B15" s="37">
        <v>6</v>
      </c>
      <c r="C15" s="38">
        <v>44176</v>
      </c>
      <c r="D15" s="39">
        <v>172</v>
      </c>
      <c r="E15" s="83">
        <v>890980096</v>
      </c>
      <c r="F15" s="40" t="s">
        <v>95</v>
      </c>
      <c r="G15" s="41">
        <v>900000000</v>
      </c>
      <c r="H15" s="14">
        <v>600000000</v>
      </c>
      <c r="I15" s="14">
        <v>300000000</v>
      </c>
      <c r="J15" s="42"/>
      <c r="K15" s="39" t="s">
        <v>79</v>
      </c>
      <c r="L15" s="39" t="s">
        <v>96</v>
      </c>
      <c r="M15" s="17" t="s">
        <v>100</v>
      </c>
      <c r="N15" s="43">
        <v>0</v>
      </c>
      <c r="O15" s="43">
        <v>0</v>
      </c>
      <c r="P15" s="43">
        <f t="shared" si="0"/>
        <v>0</v>
      </c>
      <c r="Q15" s="43">
        <v>0</v>
      </c>
      <c r="R15" s="43">
        <v>0</v>
      </c>
      <c r="S15" s="19">
        <f>38662.4+23102.97+25505.25</f>
        <v>87270.62</v>
      </c>
      <c r="T15" s="16">
        <f t="shared" si="1"/>
        <v>300087270.62</v>
      </c>
      <c r="U15" s="42">
        <f t="shared" si="2"/>
        <v>600000000</v>
      </c>
      <c r="V15" s="45">
        <f t="shared" si="3"/>
        <v>300000000</v>
      </c>
    </row>
    <row r="16" spans="2:22" s="46" customFormat="1" ht="25.5" customHeight="1" x14ac:dyDescent="0.25">
      <c r="B16" s="37">
        <v>8</v>
      </c>
      <c r="C16" s="38">
        <v>44154</v>
      </c>
      <c r="D16" s="39">
        <v>174</v>
      </c>
      <c r="E16" s="83">
        <v>891180022</v>
      </c>
      <c r="F16" s="40" t="s">
        <v>115</v>
      </c>
      <c r="G16" s="41">
        <v>900000000</v>
      </c>
      <c r="H16" s="14">
        <v>600000000</v>
      </c>
      <c r="I16" s="14">
        <v>300000000</v>
      </c>
      <c r="J16" s="42"/>
      <c r="K16" s="39" t="s">
        <v>79</v>
      </c>
      <c r="L16" s="39" t="s">
        <v>96</v>
      </c>
      <c r="M16" s="17" t="s">
        <v>122</v>
      </c>
      <c r="N16" s="43">
        <v>0</v>
      </c>
      <c r="O16" s="43">
        <v>0</v>
      </c>
      <c r="P16" s="43">
        <f t="shared" ref="P16" si="7">+N16+O16</f>
        <v>0</v>
      </c>
      <c r="Q16" s="43">
        <v>0</v>
      </c>
      <c r="R16" s="43">
        <v>0</v>
      </c>
      <c r="S16" s="19">
        <f>15629.03+23101.2+25503.29</f>
        <v>64233.520000000004</v>
      </c>
      <c r="T16" s="16">
        <f t="shared" ref="T16:T17" si="8">+I16+S16</f>
        <v>300064233.51999998</v>
      </c>
      <c r="U16" s="42">
        <f t="shared" ref="U16:U17" si="9">+H16-N16</f>
        <v>600000000</v>
      </c>
      <c r="V16" s="45">
        <f t="shared" ref="V16:V17" si="10">+I16-O16</f>
        <v>300000000</v>
      </c>
    </row>
    <row r="17" spans="2:24" s="46" customFormat="1" ht="25.5" customHeight="1" x14ac:dyDescent="0.25">
      <c r="B17" s="37">
        <v>9</v>
      </c>
      <c r="C17" s="38">
        <v>44182</v>
      </c>
      <c r="D17" s="39">
        <v>175</v>
      </c>
      <c r="E17" s="83">
        <v>892280021</v>
      </c>
      <c r="F17" s="40" t="s">
        <v>123</v>
      </c>
      <c r="G17" s="41">
        <f>+I17+H17</f>
        <v>1427500000</v>
      </c>
      <c r="H17" s="14">
        <v>856500000</v>
      </c>
      <c r="I17" s="14">
        <v>571000000</v>
      </c>
      <c r="J17" s="42"/>
      <c r="K17" s="39" t="s">
        <v>79</v>
      </c>
      <c r="L17" s="39" t="s">
        <v>96</v>
      </c>
      <c r="M17" s="17" t="s">
        <v>124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19">
        <f>7828.22+43967.6+48539.4</f>
        <v>100335.22</v>
      </c>
      <c r="T17" s="16">
        <f t="shared" si="8"/>
        <v>571100335.22000003</v>
      </c>
      <c r="U17" s="42">
        <f t="shared" si="9"/>
        <v>856500000</v>
      </c>
      <c r="V17" s="45">
        <f t="shared" si="10"/>
        <v>571000000</v>
      </c>
    </row>
    <row r="18" spans="2:24" s="46" customFormat="1" ht="25.5" customHeight="1" x14ac:dyDescent="0.25">
      <c r="B18" s="37">
        <v>10</v>
      </c>
      <c r="C18" s="38">
        <v>44155</v>
      </c>
      <c r="D18" s="39">
        <v>176</v>
      </c>
      <c r="E18" s="83">
        <v>800100137</v>
      </c>
      <c r="F18" s="40" t="s">
        <v>88</v>
      </c>
      <c r="G18" s="41">
        <v>924000000</v>
      </c>
      <c r="H18" s="14">
        <v>616000000</v>
      </c>
      <c r="I18" s="14">
        <v>308000000</v>
      </c>
      <c r="J18" s="42"/>
      <c r="K18" s="39" t="s">
        <v>79</v>
      </c>
      <c r="L18" s="39" t="s">
        <v>96</v>
      </c>
      <c r="M18" s="17" t="s">
        <v>101</v>
      </c>
      <c r="N18" s="43">
        <v>0</v>
      </c>
      <c r="O18" s="43">
        <v>0</v>
      </c>
      <c r="P18" s="43">
        <f t="shared" si="0"/>
        <v>0</v>
      </c>
      <c r="Q18" s="43">
        <v>0</v>
      </c>
      <c r="R18" s="43">
        <v>0</v>
      </c>
      <c r="S18" s="19">
        <f>13512.25+26181.14+23719.05+26185.39</f>
        <v>89597.83</v>
      </c>
      <c r="T18" s="16">
        <f t="shared" si="1"/>
        <v>308089597.82999998</v>
      </c>
      <c r="U18" s="42">
        <f t="shared" si="2"/>
        <v>616000000</v>
      </c>
      <c r="V18" s="45">
        <f t="shared" si="3"/>
        <v>308000000</v>
      </c>
    </row>
    <row r="19" spans="2:24" s="49" customFormat="1" ht="25.5" customHeight="1" x14ac:dyDescent="0.25">
      <c r="B19" s="37">
        <v>12</v>
      </c>
      <c r="C19" s="38">
        <v>44165</v>
      </c>
      <c r="D19" s="39">
        <v>177</v>
      </c>
      <c r="E19" s="83">
        <v>890980447</v>
      </c>
      <c r="F19" s="40" t="s">
        <v>89</v>
      </c>
      <c r="G19" s="41">
        <v>1500000000</v>
      </c>
      <c r="H19" s="14">
        <v>900000000</v>
      </c>
      <c r="I19" s="14">
        <v>600000000</v>
      </c>
      <c r="J19" s="47"/>
      <c r="K19" s="39" t="s">
        <v>79</v>
      </c>
      <c r="L19" s="39" t="s">
        <v>96</v>
      </c>
      <c r="M19" s="48" t="s">
        <v>102</v>
      </c>
      <c r="N19" s="43">
        <v>0</v>
      </c>
      <c r="O19" s="43">
        <v>0</v>
      </c>
      <c r="P19" s="43">
        <f t="shared" ref="P19:P23" si="11">+N19+O19</f>
        <v>0</v>
      </c>
      <c r="Q19" s="43">
        <v>0</v>
      </c>
      <c r="R19" s="43">
        <v>0</v>
      </c>
      <c r="S19" s="19">
        <f>13161.29+51001.11+46204.94+51009.38</f>
        <v>161376.72</v>
      </c>
      <c r="T19" s="16">
        <f t="shared" si="1"/>
        <v>600161376.72000003</v>
      </c>
      <c r="U19" s="42">
        <f t="shared" ref="U19:U23" si="12">+H19-N19</f>
        <v>900000000</v>
      </c>
      <c r="V19" s="45">
        <f t="shared" ref="V19:V23" si="13">+I19-O19</f>
        <v>600000000</v>
      </c>
    </row>
    <row r="20" spans="2:24" s="28" customFormat="1" ht="31.5" customHeight="1" x14ac:dyDescent="0.25">
      <c r="B20" s="37">
        <v>13</v>
      </c>
      <c r="C20" s="38">
        <v>44155</v>
      </c>
      <c r="D20" s="39">
        <v>181</v>
      </c>
      <c r="E20" s="83">
        <v>891900353</v>
      </c>
      <c r="F20" s="40" t="s">
        <v>90</v>
      </c>
      <c r="G20" s="41">
        <v>1050000000</v>
      </c>
      <c r="H20" s="14">
        <v>700000000</v>
      </c>
      <c r="I20" s="14">
        <v>350000000</v>
      </c>
      <c r="J20" s="50"/>
      <c r="K20" s="39" t="s">
        <v>79</v>
      </c>
      <c r="L20" s="39" t="s">
        <v>96</v>
      </c>
      <c r="M20" s="48" t="s">
        <v>103</v>
      </c>
      <c r="N20" s="43">
        <v>0</v>
      </c>
      <c r="O20" s="43">
        <v>0</v>
      </c>
      <c r="P20" s="43">
        <f t="shared" si="11"/>
        <v>0</v>
      </c>
      <c r="Q20" s="43">
        <v>0</v>
      </c>
      <c r="R20" s="43">
        <v>0</v>
      </c>
      <c r="S20" s="19">
        <f>9596.77+29750.81+26953.02+29755.63</f>
        <v>96056.23000000001</v>
      </c>
      <c r="T20" s="16">
        <f t="shared" si="1"/>
        <v>350096056.23000002</v>
      </c>
      <c r="U20" s="42">
        <f t="shared" si="12"/>
        <v>700000000</v>
      </c>
      <c r="V20" s="45">
        <f t="shared" si="13"/>
        <v>350000000</v>
      </c>
    </row>
    <row r="21" spans="2:24" s="49" customFormat="1" ht="25.5" customHeight="1" x14ac:dyDescent="0.25">
      <c r="B21" s="37">
        <v>14</v>
      </c>
      <c r="C21" s="38">
        <v>44165</v>
      </c>
      <c r="D21" s="39">
        <v>178</v>
      </c>
      <c r="E21" s="83">
        <v>890982616</v>
      </c>
      <c r="F21" s="40" t="s">
        <v>91</v>
      </c>
      <c r="G21" s="41">
        <v>1477803000</v>
      </c>
      <c r="H21" s="14">
        <v>877803000</v>
      </c>
      <c r="I21" s="14">
        <v>600000000</v>
      </c>
      <c r="J21" s="47"/>
      <c r="K21" s="39" t="s">
        <v>79</v>
      </c>
      <c r="L21" s="39" t="s">
        <v>96</v>
      </c>
      <c r="M21" s="48" t="s">
        <v>104</v>
      </c>
      <c r="N21" s="43">
        <v>0</v>
      </c>
      <c r="O21" s="43">
        <v>0</v>
      </c>
      <c r="P21" s="43">
        <f t="shared" si="11"/>
        <v>0</v>
      </c>
      <c r="Q21" s="43">
        <v>0</v>
      </c>
      <c r="R21" s="43">
        <v>0</v>
      </c>
      <c r="S21" s="19">
        <f>6580.64+51000.55+46204.43+51008.82</f>
        <v>154794.44</v>
      </c>
      <c r="T21" s="16">
        <f t="shared" si="1"/>
        <v>600154794.44000006</v>
      </c>
      <c r="U21" s="42">
        <f t="shared" si="12"/>
        <v>877803000</v>
      </c>
      <c r="V21" s="45">
        <f t="shared" si="13"/>
        <v>600000000</v>
      </c>
    </row>
    <row r="22" spans="2:24" s="28" customFormat="1" ht="31.5" customHeight="1" x14ac:dyDescent="0.25">
      <c r="B22" s="37">
        <v>15</v>
      </c>
      <c r="C22" s="38">
        <v>44180</v>
      </c>
      <c r="D22" s="39">
        <v>179</v>
      </c>
      <c r="E22" s="83">
        <v>800096765</v>
      </c>
      <c r="F22" s="40" t="s">
        <v>92</v>
      </c>
      <c r="G22" s="41">
        <v>1377803000</v>
      </c>
      <c r="H22" s="14">
        <v>877803000</v>
      </c>
      <c r="I22" s="14">
        <v>500000000</v>
      </c>
      <c r="J22" s="50"/>
      <c r="K22" s="39" t="s">
        <v>79</v>
      </c>
      <c r="L22" s="39" t="s">
        <v>96</v>
      </c>
      <c r="M22" s="48" t="s">
        <v>105</v>
      </c>
      <c r="N22" s="43">
        <v>0</v>
      </c>
      <c r="O22" s="43">
        <v>0</v>
      </c>
      <c r="P22" s="43">
        <f t="shared" si="11"/>
        <v>0</v>
      </c>
      <c r="Q22" s="43">
        <v>0</v>
      </c>
      <c r="R22" s="43">
        <v>0</v>
      </c>
      <c r="S22" s="19">
        <f>4112.9+42500.34+38503.58+42507.23</f>
        <v>127624.05000000002</v>
      </c>
      <c r="T22" s="16">
        <f t="shared" si="1"/>
        <v>500127624.05000001</v>
      </c>
      <c r="U22" s="42">
        <f t="shared" si="12"/>
        <v>877803000</v>
      </c>
      <c r="V22" s="45">
        <f t="shared" si="13"/>
        <v>500000000</v>
      </c>
    </row>
    <row r="23" spans="2:24" s="49" customFormat="1" ht="25.5" customHeight="1" x14ac:dyDescent="0.25">
      <c r="B23" s="37">
        <v>16</v>
      </c>
      <c r="C23" s="38">
        <v>44155</v>
      </c>
      <c r="D23" s="39">
        <v>182</v>
      </c>
      <c r="E23" s="83">
        <v>890201900</v>
      </c>
      <c r="F23" s="40" t="s">
        <v>93</v>
      </c>
      <c r="G23" s="41">
        <v>1500000000</v>
      </c>
      <c r="H23" s="14">
        <v>750000000</v>
      </c>
      <c r="I23" s="14">
        <f>750000000</f>
        <v>750000000</v>
      </c>
      <c r="J23" s="47"/>
      <c r="K23" s="39" t="s">
        <v>79</v>
      </c>
      <c r="L23" s="39" t="s">
        <v>96</v>
      </c>
      <c r="M23" s="48" t="s">
        <v>106</v>
      </c>
      <c r="N23" s="43">
        <v>0</v>
      </c>
      <c r="O23" s="43">
        <v>0</v>
      </c>
      <c r="P23" s="43">
        <f t="shared" si="11"/>
        <v>0</v>
      </c>
      <c r="Q23" s="43">
        <v>0</v>
      </c>
      <c r="R23" s="43">
        <v>0</v>
      </c>
      <c r="S23" s="19">
        <f>146869.74+63762.48</f>
        <v>210632.22</v>
      </c>
      <c r="T23" s="16">
        <f t="shared" si="1"/>
        <v>750210632.22000003</v>
      </c>
      <c r="U23" s="42">
        <f t="shared" si="12"/>
        <v>750000000</v>
      </c>
      <c r="V23" s="45">
        <f t="shared" si="13"/>
        <v>750000000</v>
      </c>
    </row>
    <row r="24" spans="2:24" s="28" customFormat="1" ht="31.5" customHeight="1" x14ac:dyDescent="0.25">
      <c r="B24" s="37">
        <v>17</v>
      </c>
      <c r="C24" s="38">
        <v>44180</v>
      </c>
      <c r="D24" s="39">
        <v>185</v>
      </c>
      <c r="E24" s="83">
        <v>900084407</v>
      </c>
      <c r="F24" s="40" t="s">
        <v>116</v>
      </c>
      <c r="G24" s="41">
        <f>746132550*2</f>
        <v>1492265100</v>
      </c>
      <c r="H24" s="14">
        <v>746132550</v>
      </c>
      <c r="I24" s="14">
        <v>746132550</v>
      </c>
      <c r="J24" s="52"/>
      <c r="K24" s="39" t="s">
        <v>79</v>
      </c>
      <c r="L24" s="39" t="s">
        <v>96</v>
      </c>
      <c r="M24" s="48" t="s">
        <v>117</v>
      </c>
      <c r="N24" s="43">
        <v>0</v>
      </c>
      <c r="O24" s="43">
        <v>0</v>
      </c>
      <c r="P24" s="43">
        <f>+N24+O24</f>
        <v>0</v>
      </c>
      <c r="Q24" s="43">
        <v>0</v>
      </c>
      <c r="R24" s="43">
        <v>0</v>
      </c>
      <c r="S24" s="19">
        <f>36702.98+57455.03+63429.27</f>
        <v>157587.28</v>
      </c>
      <c r="T24" s="16">
        <f>+I24+S24</f>
        <v>746290137.27999997</v>
      </c>
      <c r="U24" s="42">
        <f>+H24-N24</f>
        <v>746132550</v>
      </c>
      <c r="V24" s="45">
        <f>+I24-O24</f>
        <v>746132550</v>
      </c>
    </row>
    <row r="25" spans="2:24" s="28" customFormat="1" ht="31.5" customHeight="1" x14ac:dyDescent="0.25">
      <c r="B25" s="37">
        <v>18</v>
      </c>
      <c r="C25" s="38">
        <v>44175</v>
      </c>
      <c r="D25" s="39">
        <v>183</v>
      </c>
      <c r="E25" s="83">
        <v>860039273</v>
      </c>
      <c r="F25" s="84" t="s">
        <v>126</v>
      </c>
      <c r="G25" s="41">
        <f>+H25+I25</f>
        <v>2000000000</v>
      </c>
      <c r="H25" s="14">
        <v>1000000000</v>
      </c>
      <c r="I25" s="14">
        <v>1000000000</v>
      </c>
      <c r="J25" s="51"/>
      <c r="K25" s="39" t="s">
        <v>79</v>
      </c>
      <c r="L25" s="39" t="s">
        <v>96</v>
      </c>
      <c r="M25" s="48" t="s">
        <v>125</v>
      </c>
      <c r="N25" s="43">
        <v>0</v>
      </c>
      <c r="O25" s="43">
        <v>0</v>
      </c>
      <c r="P25" s="43">
        <f>+N25+O25</f>
        <v>0</v>
      </c>
      <c r="Q25" s="43">
        <v>0</v>
      </c>
      <c r="R25" s="43">
        <v>0</v>
      </c>
      <c r="S25" s="19">
        <f>43312.5+71842.39</f>
        <v>115154.89</v>
      </c>
      <c r="T25" s="16">
        <f>+I25+S25</f>
        <v>1000115154.89</v>
      </c>
      <c r="U25" s="42">
        <f>+H25-N25</f>
        <v>1000000000</v>
      </c>
      <c r="V25" s="45">
        <f>+I25-O25</f>
        <v>1000000000</v>
      </c>
    </row>
    <row r="26" spans="2:24" s="28" customFormat="1" ht="31.5" customHeight="1" x14ac:dyDescent="0.25">
      <c r="B26" s="37">
        <v>19</v>
      </c>
      <c r="C26" s="38">
        <v>44188</v>
      </c>
      <c r="D26" s="39">
        <v>184</v>
      </c>
      <c r="E26" s="83">
        <v>900156833</v>
      </c>
      <c r="F26" s="40" t="s">
        <v>94</v>
      </c>
      <c r="G26" s="41">
        <v>1500000000</v>
      </c>
      <c r="H26" s="14">
        <v>750000000</v>
      </c>
      <c r="I26" s="14">
        <v>750000000</v>
      </c>
      <c r="J26" s="51"/>
      <c r="K26" s="39" t="s">
        <v>79</v>
      </c>
      <c r="L26" s="39" t="s">
        <v>96</v>
      </c>
      <c r="M26" s="48" t="s">
        <v>107</v>
      </c>
      <c r="N26" s="43">
        <v>0</v>
      </c>
      <c r="O26" s="43">
        <v>0</v>
      </c>
      <c r="P26" s="43">
        <f t="shared" ref="P26" si="14">+N26+O26</f>
        <v>0</v>
      </c>
      <c r="Q26" s="43">
        <v>0</v>
      </c>
      <c r="R26" s="43">
        <v>0</v>
      </c>
      <c r="S26" s="19">
        <f>32492.21+57752.5+63757.67</f>
        <v>154002.38</v>
      </c>
      <c r="T26" s="16">
        <f>+I26+S26</f>
        <v>750154002.38</v>
      </c>
      <c r="U26" s="42">
        <f t="shared" ref="U26" si="15">+H26-N26</f>
        <v>750000000</v>
      </c>
      <c r="V26" s="45">
        <f t="shared" ref="V26" si="16">+I26-O26</f>
        <v>750000000</v>
      </c>
    </row>
    <row r="27" spans="2:24" s="28" customFormat="1" ht="31.5" customHeight="1" x14ac:dyDescent="0.25">
      <c r="B27" s="37">
        <v>20</v>
      </c>
      <c r="C27" s="38">
        <v>44242</v>
      </c>
      <c r="D27" s="39" t="s">
        <v>130</v>
      </c>
      <c r="E27" s="83">
        <v>830114475</v>
      </c>
      <c r="F27" s="40" t="s">
        <v>136</v>
      </c>
      <c r="G27" s="41"/>
      <c r="H27" s="14">
        <v>1000000000</v>
      </c>
      <c r="I27" s="14"/>
      <c r="J27" s="51"/>
      <c r="K27" s="39"/>
      <c r="L27" s="39" t="s">
        <v>96</v>
      </c>
      <c r="M27" s="48" t="s">
        <v>137</v>
      </c>
      <c r="N27" s="43">
        <v>0</v>
      </c>
      <c r="O27" s="43">
        <v>0</v>
      </c>
      <c r="P27" s="43">
        <f t="shared" ref="P27" si="17">+N27+O27</f>
        <v>0</v>
      </c>
      <c r="Q27" s="43">
        <v>0</v>
      </c>
      <c r="R27" s="43">
        <v>0</v>
      </c>
      <c r="S27" s="19">
        <v>0</v>
      </c>
      <c r="T27" s="16">
        <f>+I27+S27</f>
        <v>0</v>
      </c>
      <c r="U27" s="42">
        <f t="shared" ref="U27" si="18">+H27-N27</f>
        <v>1000000000</v>
      </c>
      <c r="V27" s="45">
        <f t="shared" ref="V27:V29" si="19">+I27-O27</f>
        <v>0</v>
      </c>
    </row>
    <row r="28" spans="2:24" s="28" customFormat="1" ht="31.5" customHeight="1" x14ac:dyDescent="0.25">
      <c r="B28" s="37" t="s">
        <v>130</v>
      </c>
      <c r="C28" s="38"/>
      <c r="D28" s="39">
        <v>186</v>
      </c>
      <c r="E28" s="83"/>
      <c r="F28" s="40" t="s">
        <v>131</v>
      </c>
      <c r="G28" s="41">
        <v>800000000</v>
      </c>
      <c r="H28" s="41">
        <v>800000000</v>
      </c>
      <c r="I28" s="14">
        <v>0</v>
      </c>
      <c r="J28" s="51"/>
      <c r="K28" s="39" t="s">
        <v>79</v>
      </c>
      <c r="L28" s="39" t="s">
        <v>132</v>
      </c>
      <c r="M28" s="48" t="s">
        <v>133</v>
      </c>
      <c r="N28" s="43">
        <v>0</v>
      </c>
      <c r="O28" s="43">
        <v>0</v>
      </c>
      <c r="P28" s="43">
        <f t="shared" ref="P28" si="20">+N28+O28</f>
        <v>0</v>
      </c>
      <c r="Q28" s="43">
        <v>0</v>
      </c>
      <c r="R28" s="87" t="s">
        <v>134</v>
      </c>
      <c r="S28" s="19"/>
      <c r="T28" s="16">
        <f t="shared" ref="T28:T29" si="21">+I28+S28</f>
        <v>0</v>
      </c>
      <c r="U28" s="42">
        <f t="shared" ref="U28" si="22">+H28-N28</f>
        <v>800000000</v>
      </c>
      <c r="V28" s="45">
        <f t="shared" si="19"/>
        <v>0</v>
      </c>
    </row>
    <row r="29" spans="2:24" s="28" customFormat="1" ht="31.5" customHeight="1" x14ac:dyDescent="0.25">
      <c r="B29" s="37" t="s">
        <v>130</v>
      </c>
      <c r="C29" s="38"/>
      <c r="D29" s="39">
        <v>80</v>
      </c>
      <c r="E29" s="83"/>
      <c r="F29" s="40" t="s">
        <v>140</v>
      </c>
      <c r="G29" s="41">
        <v>4000000000</v>
      </c>
      <c r="H29" s="41">
        <v>4000000000</v>
      </c>
      <c r="I29" s="14">
        <v>0</v>
      </c>
      <c r="J29" s="51"/>
      <c r="K29" s="39" t="s">
        <v>79</v>
      </c>
      <c r="L29" s="39" t="s">
        <v>132</v>
      </c>
      <c r="M29" s="48" t="s">
        <v>133</v>
      </c>
      <c r="N29" s="43">
        <v>0</v>
      </c>
      <c r="O29" s="43">
        <v>0</v>
      </c>
      <c r="P29" s="43">
        <f t="shared" ref="P29" si="23">+N29+O29</f>
        <v>0</v>
      </c>
      <c r="Q29" s="43">
        <v>0</v>
      </c>
      <c r="R29" s="88"/>
      <c r="S29" s="19"/>
      <c r="T29" s="16">
        <f t="shared" si="21"/>
        <v>0</v>
      </c>
      <c r="U29" s="42">
        <f t="shared" ref="U29" si="24">+H29-N29</f>
        <v>4000000000</v>
      </c>
      <c r="V29" s="45">
        <f t="shared" si="19"/>
        <v>0</v>
      </c>
    </row>
    <row r="30" spans="2:24" ht="25.5" customHeight="1" x14ac:dyDescent="0.25">
      <c r="B30" s="53"/>
      <c r="C30" s="54"/>
      <c r="D30" s="55"/>
      <c r="E30" s="54"/>
      <c r="F30" s="54"/>
      <c r="G30" s="54"/>
      <c r="H30" s="55" t="s">
        <v>80</v>
      </c>
      <c r="I30" s="55"/>
      <c r="J30" s="47"/>
      <c r="K30" s="56"/>
      <c r="L30" s="55" t="s">
        <v>81</v>
      </c>
      <c r="M30" s="54"/>
      <c r="N30" s="54"/>
      <c r="O30" s="54"/>
      <c r="P30" s="54"/>
      <c r="Q30" s="54"/>
      <c r="R30" s="50"/>
      <c r="S30" s="55" t="s">
        <v>82</v>
      </c>
      <c r="T30" s="55"/>
      <c r="U30" s="50"/>
      <c r="V30" s="57"/>
    </row>
    <row r="31" spans="2:24" ht="25.5" customHeight="1" x14ac:dyDescent="0.25">
      <c r="B31" s="58"/>
      <c r="C31" s="59"/>
      <c r="D31" s="59"/>
      <c r="E31" s="59"/>
      <c r="F31" s="59"/>
      <c r="G31" s="59"/>
      <c r="H31" s="59"/>
      <c r="I31" s="60"/>
      <c r="J31" s="61"/>
      <c r="K31" s="60"/>
      <c r="L31" s="59"/>
      <c r="M31" s="59"/>
      <c r="N31" s="59"/>
      <c r="O31" s="59"/>
      <c r="P31" s="59"/>
      <c r="Q31" s="59"/>
      <c r="R31" s="62"/>
      <c r="S31" s="63"/>
      <c r="T31" s="64"/>
      <c r="U31" s="63"/>
      <c r="V31" s="65"/>
      <c r="W31" s="28"/>
      <c r="X31" s="28"/>
    </row>
    <row r="32" spans="2:24" ht="15" customHeight="1" x14ac:dyDescent="0.25">
      <c r="B32" s="89" t="s">
        <v>120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6"/>
      <c r="X32" s="28"/>
    </row>
    <row r="33" spans="2:22" ht="15" customHeight="1" x14ac:dyDescent="0.25">
      <c r="B33" s="66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8"/>
      <c r="S33" s="68"/>
      <c r="T33" s="68"/>
      <c r="U33" s="68"/>
      <c r="V33" s="69"/>
    </row>
    <row r="34" spans="2:22" ht="15" customHeight="1" x14ac:dyDescent="0.25">
      <c r="B34" s="89" t="s">
        <v>128</v>
      </c>
      <c r="C34" s="90"/>
      <c r="D34" s="90"/>
      <c r="E34" s="90"/>
      <c r="F34" s="90"/>
      <c r="G34" s="90"/>
      <c r="H34" s="90"/>
      <c r="I34" s="67"/>
      <c r="J34" s="67"/>
      <c r="K34" s="67"/>
      <c r="L34" s="67"/>
      <c r="M34" s="67"/>
      <c r="N34" s="67"/>
      <c r="O34" s="67"/>
      <c r="P34" s="67"/>
      <c r="Q34" s="67"/>
      <c r="R34" s="68"/>
      <c r="S34" s="68"/>
      <c r="T34" s="68"/>
      <c r="U34" s="68"/>
      <c r="V34" s="69"/>
    </row>
    <row r="35" spans="2:22" ht="15" customHeight="1" x14ac:dyDescent="0.25">
      <c r="B35" s="89" t="s">
        <v>127</v>
      </c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67"/>
      <c r="O35" s="67"/>
      <c r="P35" s="67"/>
      <c r="Q35" s="67"/>
      <c r="R35" s="68"/>
      <c r="S35" s="68"/>
      <c r="T35" s="68"/>
      <c r="U35" s="68"/>
      <c r="V35" s="69"/>
    </row>
    <row r="36" spans="2:22" ht="15" customHeight="1" x14ac:dyDescent="0.25">
      <c r="B36" s="89" t="s">
        <v>138</v>
      </c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67"/>
      <c r="O36" s="67"/>
      <c r="P36" s="67"/>
      <c r="Q36" s="67"/>
      <c r="R36" s="68"/>
      <c r="S36" s="68"/>
      <c r="T36" s="68"/>
      <c r="U36" s="68"/>
      <c r="V36" s="69"/>
    </row>
    <row r="37" spans="2:22" ht="15" customHeight="1" x14ac:dyDescent="0.25">
      <c r="B37" s="89" t="s">
        <v>135</v>
      </c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85"/>
      <c r="O37" s="85"/>
      <c r="P37" s="85"/>
      <c r="Q37" s="85"/>
      <c r="R37" s="68"/>
      <c r="S37" s="68"/>
      <c r="T37" s="68"/>
      <c r="U37" s="68"/>
      <c r="V37" s="86"/>
    </row>
    <row r="38" spans="2:22" x14ac:dyDescent="0.25">
      <c r="B38" s="58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1"/>
      <c r="S38" s="71"/>
      <c r="T38" s="71"/>
      <c r="U38" s="71"/>
      <c r="V38" s="72"/>
    </row>
    <row r="39" spans="2:22" x14ac:dyDescent="0.25">
      <c r="B39" s="73" t="s">
        <v>139</v>
      </c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1"/>
      <c r="S39" s="71"/>
      <c r="T39" s="71"/>
      <c r="U39" s="71"/>
      <c r="V39" s="72"/>
    </row>
    <row r="40" spans="2:22" x14ac:dyDescent="0.25">
      <c r="B40" s="73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1"/>
      <c r="S40" s="71"/>
      <c r="T40" s="71"/>
      <c r="U40" s="71"/>
      <c r="V40" s="72" t="s">
        <v>3</v>
      </c>
    </row>
    <row r="41" spans="2:22" x14ac:dyDescent="0.25">
      <c r="B41" s="73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1"/>
      <c r="S41" s="71"/>
      <c r="T41" s="71"/>
      <c r="U41" s="71"/>
      <c r="V41" s="72"/>
    </row>
    <row r="42" spans="2:22" x14ac:dyDescent="0.25">
      <c r="B42" s="73"/>
      <c r="C42" s="59"/>
      <c r="D42" s="59"/>
      <c r="E42" s="59"/>
      <c r="F42" s="59"/>
      <c r="G42" s="59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1"/>
      <c r="S42" s="71"/>
      <c r="T42" s="71"/>
      <c r="U42" s="71"/>
      <c r="V42" s="72"/>
    </row>
    <row r="43" spans="2:22" x14ac:dyDescent="0.25">
      <c r="B43" s="73"/>
      <c r="C43" s="59"/>
      <c r="D43" s="59"/>
      <c r="E43" s="59"/>
      <c r="F43" s="59"/>
      <c r="G43" s="59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1"/>
      <c r="S43" s="71"/>
      <c r="T43" s="71"/>
      <c r="U43" s="71"/>
      <c r="V43" s="72"/>
    </row>
    <row r="44" spans="2:22" x14ac:dyDescent="0.25">
      <c r="B44" s="73"/>
      <c r="C44" s="59"/>
      <c r="D44" s="59"/>
      <c r="E44" s="59"/>
      <c r="F44" s="59"/>
      <c r="G44" s="59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1"/>
      <c r="S44" s="71"/>
      <c r="T44" s="71"/>
      <c r="U44" s="71"/>
      <c r="V44" s="72"/>
    </row>
    <row r="45" spans="2:22" x14ac:dyDescent="0.25">
      <c r="B45" s="73"/>
      <c r="C45" s="59"/>
      <c r="D45" s="59"/>
      <c r="E45" s="59"/>
      <c r="F45" s="59"/>
      <c r="G45" s="59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1"/>
      <c r="S45" s="71"/>
      <c r="T45" s="71"/>
      <c r="U45" s="71"/>
      <c r="V45" s="72"/>
    </row>
    <row r="46" spans="2:22" x14ac:dyDescent="0.25">
      <c r="B46" s="73"/>
      <c r="C46" s="74"/>
      <c r="D46" s="74"/>
      <c r="E46" s="74"/>
      <c r="F46" s="75"/>
      <c r="G46" s="59"/>
      <c r="H46" s="59"/>
      <c r="I46" s="70"/>
      <c r="J46" s="74"/>
      <c r="K46" s="74"/>
      <c r="L46" s="70"/>
      <c r="M46" s="70"/>
      <c r="N46" s="70"/>
      <c r="O46" s="70"/>
      <c r="P46" s="70"/>
      <c r="Q46" s="74"/>
      <c r="R46" s="76"/>
      <c r="S46" s="76"/>
      <c r="T46" s="71"/>
      <c r="U46" s="71"/>
      <c r="V46" s="72" t="s">
        <v>3</v>
      </c>
    </row>
    <row r="47" spans="2:22" x14ac:dyDescent="0.25">
      <c r="B47" s="73"/>
      <c r="C47" s="102" t="s">
        <v>76</v>
      </c>
      <c r="D47" s="102"/>
      <c r="E47" s="102"/>
      <c r="F47" s="102"/>
      <c r="G47" s="102"/>
      <c r="H47" s="59"/>
      <c r="I47" s="20"/>
      <c r="J47" s="21" t="s">
        <v>108</v>
      </c>
      <c r="K47" s="21"/>
      <c r="L47" s="21"/>
      <c r="M47" s="21"/>
      <c r="N47" s="21"/>
      <c r="O47" s="21"/>
      <c r="P47" s="20"/>
      <c r="Q47" s="102" t="s">
        <v>110</v>
      </c>
      <c r="R47" s="102"/>
      <c r="S47" s="102"/>
      <c r="T47" s="102"/>
      <c r="U47" s="102"/>
      <c r="V47" s="72"/>
    </row>
    <row r="48" spans="2:22" ht="15" customHeight="1" x14ac:dyDescent="0.25">
      <c r="B48" s="73"/>
      <c r="C48" s="101" t="s">
        <v>83</v>
      </c>
      <c r="D48" s="101"/>
      <c r="E48" s="101"/>
      <c r="F48" s="101"/>
      <c r="G48" s="101"/>
      <c r="H48" s="59"/>
      <c r="I48" s="12"/>
      <c r="J48" s="22" t="s">
        <v>121</v>
      </c>
      <c r="K48" s="22"/>
      <c r="L48" s="22"/>
      <c r="M48" s="23"/>
      <c r="N48" s="23"/>
      <c r="O48" s="23"/>
      <c r="P48" s="24"/>
      <c r="Q48" s="103" t="s">
        <v>75</v>
      </c>
      <c r="R48" s="103"/>
      <c r="S48" s="103"/>
      <c r="T48" s="25"/>
      <c r="U48" s="26"/>
      <c r="V48" s="77"/>
    </row>
    <row r="49" spans="2:22" ht="15.75" customHeight="1" x14ac:dyDescent="0.25">
      <c r="B49" s="73"/>
      <c r="C49" s="101" t="s">
        <v>77</v>
      </c>
      <c r="D49" s="101"/>
      <c r="E49" s="101"/>
      <c r="F49" s="101"/>
      <c r="G49" s="101"/>
      <c r="H49" s="59"/>
      <c r="I49" s="12"/>
      <c r="J49" s="22" t="s">
        <v>109</v>
      </c>
      <c r="K49" s="22"/>
      <c r="L49" s="22"/>
      <c r="M49" s="23"/>
      <c r="N49" s="23"/>
      <c r="O49" s="23"/>
      <c r="P49" s="24"/>
      <c r="Q49" s="104" t="s">
        <v>109</v>
      </c>
      <c r="R49" s="104"/>
      <c r="S49" s="104"/>
      <c r="T49" s="13"/>
      <c r="U49" s="26"/>
      <c r="V49" s="72"/>
    </row>
    <row r="50" spans="2:22" x14ac:dyDescent="0.25">
      <c r="B50" s="73"/>
      <c r="C50" s="101" t="s">
        <v>78</v>
      </c>
      <c r="D50" s="101"/>
      <c r="E50" s="101"/>
      <c r="F50" s="101"/>
      <c r="G50" s="101"/>
      <c r="H50" s="59"/>
      <c r="I50" s="59"/>
      <c r="J50" s="59"/>
      <c r="K50" s="59"/>
      <c r="L50" s="59"/>
      <c r="M50" s="59"/>
      <c r="N50" s="78"/>
      <c r="O50" s="59"/>
      <c r="P50" s="59"/>
      <c r="Q50" s="12" t="s">
        <v>111</v>
      </c>
      <c r="R50" s="12"/>
      <c r="S50" s="12"/>
      <c r="T50" s="12"/>
      <c r="U50" s="71"/>
      <c r="V50" s="72"/>
    </row>
    <row r="51" spans="2:22" ht="16.5" thickBot="1" x14ac:dyDescent="0.3">
      <c r="B51" s="79"/>
      <c r="C51" s="80"/>
      <c r="D51" s="80"/>
      <c r="E51" s="80"/>
      <c r="F51" s="80"/>
      <c r="G51" s="81"/>
      <c r="H51" s="81"/>
      <c r="I51" s="81"/>
      <c r="J51" s="81"/>
      <c r="K51" s="81"/>
      <c r="L51" s="81"/>
      <c r="M51" s="81"/>
      <c r="N51" s="80"/>
      <c r="O51" s="80"/>
      <c r="P51" s="80"/>
      <c r="Q51" s="80"/>
      <c r="R51" s="82"/>
      <c r="S51" s="91"/>
      <c r="T51" s="91"/>
      <c r="U51" s="91"/>
      <c r="V51" s="92"/>
    </row>
  </sheetData>
  <mergeCells count="33">
    <mergeCell ref="N9:P9"/>
    <mergeCell ref="B34:H34"/>
    <mergeCell ref="B35:M35"/>
    <mergeCell ref="B36:M36"/>
    <mergeCell ref="B2:V4"/>
    <mergeCell ref="B5:S5"/>
    <mergeCell ref="B6:Q6"/>
    <mergeCell ref="R6:S6"/>
    <mergeCell ref="U7:V8"/>
    <mergeCell ref="U5:V6"/>
    <mergeCell ref="B7:S7"/>
    <mergeCell ref="B8:S8"/>
    <mergeCell ref="C47:G47"/>
    <mergeCell ref="C48:G48"/>
    <mergeCell ref="C49:G49"/>
    <mergeCell ref="J9:K9"/>
    <mergeCell ref="L9:M9"/>
    <mergeCell ref="R28:R29"/>
    <mergeCell ref="B37:M37"/>
    <mergeCell ref="S51:V51"/>
    <mergeCell ref="Q9:Q10"/>
    <mergeCell ref="R9:S9"/>
    <mergeCell ref="U9:V9"/>
    <mergeCell ref="B32:V32"/>
    <mergeCell ref="B9:D9"/>
    <mergeCell ref="E9:F9"/>
    <mergeCell ref="G9:G10"/>
    <mergeCell ref="H9:H10"/>
    <mergeCell ref="I9:I10"/>
    <mergeCell ref="C50:G50"/>
    <mergeCell ref="Q47:U47"/>
    <mergeCell ref="Q48:S48"/>
    <mergeCell ref="Q49:S49"/>
  </mergeCells>
  <printOptions horizontalCentered="1" verticalCentered="1"/>
  <pageMargins left="0.25" right="0.25" top="0.75" bottom="0.75" header="0.3" footer="0.3"/>
  <pageSetup scale="30" orientation="landscape" r:id="rId1"/>
  <ignoredErrors>
    <ignoredError sqref="H3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topLeftCell="A15" workbookViewId="0">
      <selection activeCell="E18" sqref="E18:F18"/>
    </sheetView>
  </sheetViews>
  <sheetFormatPr baseColWidth="10" defaultRowHeight="15" x14ac:dyDescent="0.25"/>
  <cols>
    <col min="1" max="2" width="1.42578125" customWidth="1"/>
    <col min="3" max="3" width="25.28515625" customWidth="1"/>
    <col min="4" max="4" width="21.7109375" customWidth="1"/>
    <col min="5" max="5" width="91.42578125" customWidth="1"/>
    <col min="6" max="6" width="23.28515625" customWidth="1"/>
  </cols>
  <sheetData>
    <row r="1" spans="1:1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61"/>
      <c r="D2" s="162"/>
      <c r="E2" s="162"/>
      <c r="F2" s="163"/>
      <c r="G2" s="8"/>
      <c r="H2" s="8"/>
      <c r="I2" s="8"/>
      <c r="J2" s="8"/>
      <c r="K2" s="1"/>
    </row>
    <row r="3" spans="1:11" x14ac:dyDescent="0.25">
      <c r="A3" s="1"/>
      <c r="B3" s="1"/>
      <c r="C3" s="164"/>
      <c r="D3" s="165"/>
      <c r="E3" s="165"/>
      <c r="F3" s="166"/>
      <c r="G3" s="8"/>
      <c r="H3" s="8"/>
      <c r="I3" s="8"/>
      <c r="J3" s="8"/>
      <c r="K3" s="1"/>
    </row>
    <row r="4" spans="1:11" x14ac:dyDescent="0.25">
      <c r="A4" s="1"/>
      <c r="B4" s="1"/>
      <c r="C4" s="164"/>
      <c r="D4" s="165"/>
      <c r="E4" s="165"/>
      <c r="F4" s="166"/>
      <c r="G4" s="8"/>
      <c r="H4" s="8"/>
      <c r="I4" s="8"/>
      <c r="J4" s="8"/>
      <c r="K4" s="1"/>
    </row>
    <row r="5" spans="1:11" ht="19.5" customHeight="1" thickBot="1" x14ac:dyDescent="0.3">
      <c r="A5" s="1"/>
      <c r="B5" s="1"/>
      <c r="C5" s="167"/>
      <c r="D5" s="168"/>
      <c r="E5" s="168"/>
      <c r="F5" s="169"/>
      <c r="G5" s="1"/>
      <c r="H5" s="1"/>
      <c r="I5" s="1"/>
      <c r="J5" s="1"/>
      <c r="K5" s="1"/>
    </row>
    <row r="6" spans="1:11" ht="19.5" customHeight="1" x14ac:dyDescent="0.25">
      <c r="A6" s="1"/>
      <c r="B6" s="1"/>
      <c r="C6" s="183" t="s">
        <v>26</v>
      </c>
      <c r="D6" s="184"/>
      <c r="E6" s="185"/>
      <c r="F6" s="186" t="s">
        <v>29</v>
      </c>
      <c r="G6" s="9"/>
      <c r="H6" s="1"/>
      <c r="I6" s="1"/>
      <c r="J6" s="1"/>
      <c r="K6" s="1"/>
    </row>
    <row r="7" spans="1:11" ht="19.5" customHeight="1" x14ac:dyDescent="0.25">
      <c r="C7" s="183" t="s">
        <v>31</v>
      </c>
      <c r="D7" s="184"/>
      <c r="E7" s="185"/>
      <c r="F7" s="186"/>
      <c r="G7" s="9"/>
    </row>
    <row r="8" spans="1:11" ht="45.75" customHeight="1" thickBot="1" x14ac:dyDescent="0.35">
      <c r="C8" s="139" t="s">
        <v>27</v>
      </c>
      <c r="D8" s="140"/>
      <c r="E8" s="141"/>
      <c r="F8" s="11" t="s">
        <v>73</v>
      </c>
      <c r="G8" s="10"/>
    </row>
    <row r="9" spans="1:11" ht="6.75" customHeight="1" thickBot="1" x14ac:dyDescent="0.3"/>
    <row r="10" spans="1:11" ht="15" customHeight="1" x14ac:dyDescent="0.25">
      <c r="C10" s="170" t="s">
        <v>33</v>
      </c>
      <c r="D10" s="171"/>
      <c r="E10" s="171"/>
      <c r="F10" s="172"/>
    </row>
    <row r="11" spans="1:11" ht="15" customHeight="1" thickBot="1" x14ac:dyDescent="0.3">
      <c r="C11" s="173"/>
      <c r="D11" s="174"/>
      <c r="E11" s="174"/>
      <c r="F11" s="175"/>
    </row>
    <row r="12" spans="1:11" ht="53.25" customHeight="1" x14ac:dyDescent="0.25">
      <c r="C12" s="142" t="s">
        <v>31</v>
      </c>
      <c r="D12" s="143"/>
      <c r="E12" s="176" t="s">
        <v>34</v>
      </c>
      <c r="F12" s="177"/>
    </row>
    <row r="13" spans="1:11" ht="36.75" customHeight="1" thickBot="1" x14ac:dyDescent="0.3">
      <c r="C13" s="144" t="s">
        <v>28</v>
      </c>
      <c r="D13" s="145"/>
      <c r="E13" s="178" t="s">
        <v>35</v>
      </c>
      <c r="F13" s="179"/>
    </row>
    <row r="14" spans="1:11" ht="6.75" customHeight="1" thickBot="1" x14ac:dyDescent="0.3"/>
    <row r="15" spans="1:11" ht="27" customHeight="1" x14ac:dyDescent="0.25">
      <c r="C15" s="180" t="s">
        <v>74</v>
      </c>
      <c r="D15" s="181"/>
      <c r="E15" s="181"/>
      <c r="F15" s="182"/>
    </row>
    <row r="16" spans="1:11" ht="24" customHeight="1" x14ac:dyDescent="0.25">
      <c r="C16" s="148" t="s">
        <v>36</v>
      </c>
      <c r="D16" s="2" t="s">
        <v>37</v>
      </c>
      <c r="E16" s="146" t="s">
        <v>38</v>
      </c>
      <c r="F16" s="147"/>
    </row>
    <row r="17" spans="3:6" ht="24" customHeight="1" x14ac:dyDescent="0.25">
      <c r="C17" s="149"/>
      <c r="D17" s="3" t="s">
        <v>39</v>
      </c>
      <c r="E17" s="146" t="s">
        <v>40</v>
      </c>
      <c r="F17" s="147"/>
    </row>
    <row r="18" spans="3:6" ht="24" customHeight="1" x14ac:dyDescent="0.25">
      <c r="C18" s="142"/>
      <c r="D18" s="4" t="s">
        <v>41</v>
      </c>
      <c r="E18" s="146" t="s">
        <v>42</v>
      </c>
      <c r="F18" s="147"/>
    </row>
    <row r="19" spans="3:6" x14ac:dyDescent="0.25">
      <c r="C19" s="137" t="s">
        <v>4</v>
      </c>
      <c r="D19" s="5" t="s">
        <v>1</v>
      </c>
      <c r="E19" s="146" t="s">
        <v>43</v>
      </c>
      <c r="F19" s="147"/>
    </row>
    <row r="20" spans="3:6" x14ac:dyDescent="0.25">
      <c r="C20" s="138"/>
      <c r="D20" s="5" t="s">
        <v>20</v>
      </c>
      <c r="E20" s="146" t="s">
        <v>44</v>
      </c>
      <c r="F20" s="147"/>
    </row>
    <row r="21" spans="3:6" x14ac:dyDescent="0.25">
      <c r="C21" s="135" t="s">
        <v>8</v>
      </c>
      <c r="D21" s="136"/>
      <c r="E21" s="146" t="s">
        <v>45</v>
      </c>
      <c r="F21" s="147"/>
    </row>
    <row r="22" spans="3:6" x14ac:dyDescent="0.25">
      <c r="C22" s="135" t="s">
        <v>9</v>
      </c>
      <c r="D22" s="136"/>
      <c r="E22" s="146" t="s">
        <v>46</v>
      </c>
      <c r="F22" s="147"/>
    </row>
    <row r="23" spans="3:6" x14ac:dyDescent="0.25">
      <c r="C23" s="135" t="s">
        <v>30</v>
      </c>
      <c r="D23" s="136"/>
      <c r="E23" s="146" t="s">
        <v>47</v>
      </c>
      <c r="F23" s="147"/>
    </row>
    <row r="24" spans="3:6" x14ac:dyDescent="0.25">
      <c r="C24" s="137" t="s">
        <v>48</v>
      </c>
      <c r="D24" s="5" t="s">
        <v>18</v>
      </c>
      <c r="E24" s="146" t="s">
        <v>49</v>
      </c>
      <c r="F24" s="147"/>
    </row>
    <row r="25" spans="3:6" x14ac:dyDescent="0.25">
      <c r="C25" s="138"/>
      <c r="D25" s="5" t="s">
        <v>25</v>
      </c>
      <c r="E25" s="146" t="s">
        <v>50</v>
      </c>
      <c r="F25" s="147"/>
    </row>
    <row r="26" spans="3:6" ht="15" customHeight="1" x14ac:dyDescent="0.25">
      <c r="C26" s="137" t="s">
        <v>24</v>
      </c>
      <c r="D26" s="5" t="s">
        <v>22</v>
      </c>
      <c r="E26" s="146" t="s">
        <v>51</v>
      </c>
      <c r="F26" s="147"/>
    </row>
    <row r="27" spans="3:6" ht="15" customHeight="1" x14ac:dyDescent="0.25">
      <c r="C27" s="138"/>
      <c r="D27" s="5" t="s">
        <v>52</v>
      </c>
      <c r="E27" s="146" t="s">
        <v>53</v>
      </c>
      <c r="F27" s="147"/>
    </row>
    <row r="28" spans="3:6" ht="23.25" customHeight="1" x14ac:dyDescent="0.25">
      <c r="C28" s="137" t="s">
        <v>10</v>
      </c>
      <c r="D28" s="6" t="s">
        <v>12</v>
      </c>
      <c r="E28" s="146" t="s">
        <v>54</v>
      </c>
      <c r="F28" s="147"/>
    </row>
    <row r="29" spans="3:6" ht="23.25" customHeight="1" x14ac:dyDescent="0.25">
      <c r="C29" s="160"/>
      <c r="D29" s="6" t="s">
        <v>55</v>
      </c>
      <c r="E29" s="146" t="s">
        <v>56</v>
      </c>
      <c r="F29" s="147"/>
    </row>
    <row r="30" spans="3:6" ht="15.75" customHeight="1" x14ac:dyDescent="0.25">
      <c r="C30" s="138"/>
      <c r="D30" s="5" t="s">
        <v>13</v>
      </c>
      <c r="E30" s="146" t="s">
        <v>57</v>
      </c>
      <c r="F30" s="147"/>
    </row>
    <row r="31" spans="3:6" x14ac:dyDescent="0.25">
      <c r="C31" s="135" t="s">
        <v>14</v>
      </c>
      <c r="D31" s="136"/>
      <c r="E31" s="146" t="s">
        <v>58</v>
      </c>
      <c r="F31" s="147"/>
    </row>
    <row r="32" spans="3:6" x14ac:dyDescent="0.25">
      <c r="C32" s="137" t="s">
        <v>59</v>
      </c>
      <c r="D32" s="7" t="s">
        <v>18</v>
      </c>
      <c r="E32" s="146" t="s">
        <v>60</v>
      </c>
      <c r="F32" s="147"/>
    </row>
    <row r="33" spans="3:6" ht="30.75" customHeight="1" x14ac:dyDescent="0.25">
      <c r="C33" s="138"/>
      <c r="D33" s="7" t="s">
        <v>61</v>
      </c>
      <c r="E33" s="187" t="s">
        <v>62</v>
      </c>
      <c r="F33" s="188"/>
    </row>
    <row r="34" spans="3:6" x14ac:dyDescent="0.25">
      <c r="C34" s="137" t="s">
        <v>16</v>
      </c>
      <c r="D34" s="7" t="s">
        <v>0</v>
      </c>
      <c r="E34" s="146" t="s">
        <v>63</v>
      </c>
      <c r="F34" s="147"/>
    </row>
    <row r="35" spans="3:6" x14ac:dyDescent="0.25">
      <c r="C35" s="138"/>
      <c r="D35" s="7" t="s">
        <v>64</v>
      </c>
      <c r="E35" s="146" t="s">
        <v>65</v>
      </c>
      <c r="F35" s="147"/>
    </row>
    <row r="36" spans="3:6" ht="88.5" customHeight="1" x14ac:dyDescent="0.25">
      <c r="C36" s="150" t="s">
        <v>66</v>
      </c>
      <c r="D36" s="151"/>
      <c r="E36" s="195" t="s">
        <v>67</v>
      </c>
      <c r="F36" s="196"/>
    </row>
    <row r="37" spans="3:6" ht="40.5" customHeight="1" x14ac:dyDescent="0.25">
      <c r="C37" s="150" t="s">
        <v>32</v>
      </c>
      <c r="D37" s="151"/>
      <c r="E37" s="195" t="s">
        <v>68</v>
      </c>
      <c r="F37" s="196"/>
    </row>
    <row r="38" spans="3:6" ht="15" customHeight="1" x14ac:dyDescent="0.25">
      <c r="C38" s="152" t="s">
        <v>69</v>
      </c>
      <c r="D38" s="153"/>
      <c r="E38" s="189" t="s">
        <v>70</v>
      </c>
      <c r="F38" s="190"/>
    </row>
    <row r="39" spans="3:6" x14ac:dyDescent="0.25">
      <c r="C39" s="154"/>
      <c r="D39" s="155"/>
      <c r="E39" s="176"/>
      <c r="F39" s="177"/>
    </row>
    <row r="40" spans="3:6" ht="3.75" customHeight="1" x14ac:dyDescent="0.25">
      <c r="C40" s="156"/>
      <c r="D40" s="157"/>
      <c r="E40" s="191"/>
      <c r="F40" s="192"/>
    </row>
    <row r="41" spans="3:6" ht="15" customHeight="1" x14ac:dyDescent="0.25">
      <c r="C41" s="152" t="s">
        <v>71</v>
      </c>
      <c r="D41" s="153"/>
      <c r="E41" s="189" t="s">
        <v>72</v>
      </c>
      <c r="F41" s="190"/>
    </row>
    <row r="42" spans="3:6" x14ac:dyDescent="0.25">
      <c r="C42" s="154"/>
      <c r="D42" s="155"/>
      <c r="E42" s="176"/>
      <c r="F42" s="177"/>
    </row>
    <row r="43" spans="3:6" x14ac:dyDescent="0.25">
      <c r="C43" s="154"/>
      <c r="D43" s="155"/>
      <c r="E43" s="176"/>
      <c r="F43" s="177"/>
    </row>
    <row r="44" spans="3:6" ht="3" customHeight="1" thickBot="1" x14ac:dyDescent="0.3">
      <c r="C44" s="158"/>
      <c r="D44" s="159"/>
      <c r="E44" s="193"/>
      <c r="F44" s="194"/>
    </row>
  </sheetData>
  <mergeCells count="50">
    <mergeCell ref="E38:F40"/>
    <mergeCell ref="E41:F44"/>
    <mergeCell ref="E35:F35"/>
    <mergeCell ref="E36:F36"/>
    <mergeCell ref="E37:F37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C2:F5"/>
    <mergeCell ref="C10:F11"/>
    <mergeCell ref="E12:F12"/>
    <mergeCell ref="E13:F13"/>
    <mergeCell ref="C15:F15"/>
    <mergeCell ref="C6:E6"/>
    <mergeCell ref="C7:E7"/>
    <mergeCell ref="F6:F7"/>
    <mergeCell ref="C37:D37"/>
    <mergeCell ref="C38:D40"/>
    <mergeCell ref="C41:D44"/>
    <mergeCell ref="C26:C27"/>
    <mergeCell ref="C28:C30"/>
    <mergeCell ref="C31:D31"/>
    <mergeCell ref="C32:C33"/>
    <mergeCell ref="C34:C35"/>
    <mergeCell ref="C36:D36"/>
    <mergeCell ref="C23:D23"/>
    <mergeCell ref="C24:C25"/>
    <mergeCell ref="C8:E8"/>
    <mergeCell ref="C12:D12"/>
    <mergeCell ref="C13:D13"/>
    <mergeCell ref="E22:F22"/>
    <mergeCell ref="E16:F16"/>
    <mergeCell ref="C16:C18"/>
    <mergeCell ref="C19:C20"/>
    <mergeCell ref="C21:D21"/>
    <mergeCell ref="C22:D22"/>
    <mergeCell ref="E17:F17"/>
    <mergeCell ref="E18:F18"/>
    <mergeCell ref="E19:F19"/>
    <mergeCell ref="E20:F20"/>
    <mergeCell ref="E21:F21"/>
  </mergeCells>
  <printOptions horizontalCentered="1"/>
  <pageMargins left="0.70866141732283472" right="0.5118110236220472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CERTIFICACION</vt:lpstr>
      <vt:lpstr>Instructivo </vt:lpstr>
      <vt:lpstr>CERTIFICACION!Área_de_impresión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Carmen Vargas Gomez</dc:creator>
  <cp:lastModifiedBy>USER</cp:lastModifiedBy>
  <cp:lastPrinted>2021-04-14T20:49:33Z</cp:lastPrinted>
  <dcterms:created xsi:type="dcterms:W3CDTF">2019-03-14T20:12:58Z</dcterms:created>
  <dcterms:modified xsi:type="dcterms:W3CDTF">2021-04-14T20:52:41Z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4d7de776-3685-4eb1-bf3c-bbe9290ff1ea</vt:lpwstr>
  </property>
</Properties>
</file>