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backupFile="1"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DELMIRA PINZON\Desktop\IDU\PROCESOS PARA EVALUAR\2. IDU-SAMC-DTC-001-2021\EVALUACION\EVALAUCION PRELIMINAR\"/>
    </mc:Choice>
  </mc:AlternateContent>
  <xr:revisionPtr revIDLastSave="0" documentId="13_ncr:1_{1C12AF61-82CE-4726-B0BC-4BDC92162606}" xr6:coauthVersionLast="45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Basicos" sheetId="1" r:id="rId1"/>
    <sheet name="Proponentes" sheetId="2" r:id="rId2"/>
    <sheet name="Integrantes" sheetId="3" r:id="rId3"/>
    <sheet name="Otros" sheetId="4" r:id="rId4"/>
    <sheet name="Historia" sheetId="5" r:id="rId5"/>
  </sheets>
  <externalReferences>
    <externalReference r:id="rId6"/>
  </externalReferences>
  <definedNames>
    <definedName name="_xlnm._FilterDatabase" localSheetId="0" hidden="1">Basicos!$O$31:$T$39</definedName>
    <definedName name="_xlnm.Print_Area" localSheetId="2">Integrantes!$B$1:$AS$22</definedName>
    <definedName name="_xlnm.Print_Area" localSheetId="3">Otros!$B$1:$J$22</definedName>
    <definedName name="_xlnm.Print_Area" localSheetId="1">Proponentes!$B$1:$AJ$20</definedName>
    <definedName name="resdata">Basicos!$AC$171:$BO$177</definedName>
    <definedName name="resInte">Integrantes!$B$15:$AR$22</definedName>
    <definedName name="ResOtros">Otros!$B$14:$J$22</definedName>
    <definedName name="resProp">Proponentes!$B$12:$AB$20</definedName>
    <definedName name="StBasicosCel01">Basicos!$N$25</definedName>
    <definedName name="StBasicosCel02">Basicos!$L$25</definedName>
    <definedName name="StBasicosCel03">Basicos!$S$40</definedName>
    <definedName name="StBasicosCel04">Basicos!$P$40</definedName>
    <definedName name="StBasicosCel05">Basicos!$T$40</definedName>
    <definedName name="StBasicosRng01">Basicos!$16:$16</definedName>
    <definedName name="StBasicosRng02">Basicos!$28:$28</definedName>
    <definedName name="StBasicosRng03">Basicos!$172:$172</definedName>
    <definedName name="StIntegrantesCel01">Integrantes!$A$1</definedName>
    <definedName name="StIntegrantesRng01">Integrantes!$16:$16</definedName>
    <definedName name="StOtrosRng01">Otros!$16:$16</definedName>
    <definedName name="StProponentesCel01">Proponentes!$A$1</definedName>
    <definedName name="StProponentesRng01">Proponentes!$15:$15</definedName>
    <definedName name="tb_cons">Basicos!$Q$32:$T$39</definedName>
    <definedName name="tb_fest">Basicos!$BP$181:$BP$254</definedName>
    <definedName name="tb_prop">Basicos!$L$18:$N$24</definedName>
    <definedName name="td_extranjero">Basicos!$Y$57:$AA$167</definedName>
    <definedName name="td_nacional">Basicos!$U$57:$W$167</definedName>
    <definedName name="TDBasicosExtranjero">Basicos!$Y$59</definedName>
    <definedName name="TDBasicosNacional">Basicos!$U$59</definedName>
    <definedName name="_xlnm.Print_Titles" localSheetId="2">Integrantes!$1:$15</definedName>
    <definedName name="_xlnm.Print_Titles" localSheetId="3">Otros!$1:$15</definedName>
    <definedName name="_xlnm.Print_Titles" localSheetId="1">Proponentes!$1:$13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176" i="1" l="1"/>
  <c r="BI176" i="1" s="1"/>
  <c r="AJ176" i="1"/>
  <c r="BH176" i="1" s="1"/>
  <c r="AI176" i="1"/>
  <c r="BG176" i="1" s="1"/>
  <c r="AH176" i="1"/>
  <c r="BF176" i="1" s="1"/>
  <c r="AG176" i="1"/>
  <c r="BE176" i="1" s="1"/>
  <c r="AF176" i="1"/>
  <c r="AD176" i="1"/>
  <c r="AK175" i="1"/>
  <c r="BI175" i="1" s="1"/>
  <c r="AJ175" i="1"/>
  <c r="BH175" i="1" s="1"/>
  <c r="AI175" i="1"/>
  <c r="BG175" i="1" s="1"/>
  <c r="AH175" i="1"/>
  <c r="BF175" i="1" s="1"/>
  <c r="AG175" i="1"/>
  <c r="BE175" i="1" s="1"/>
  <c r="AF175" i="1"/>
  <c r="AD175" i="1"/>
  <c r="AK174" i="1"/>
  <c r="BI174" i="1" s="1"/>
  <c r="AJ174" i="1"/>
  <c r="BH174" i="1" s="1"/>
  <c r="AI174" i="1"/>
  <c r="BG174" i="1" s="1"/>
  <c r="AH174" i="1"/>
  <c r="BF174" i="1" s="1"/>
  <c r="AG174" i="1"/>
  <c r="BE174" i="1" s="1"/>
  <c r="AF174" i="1"/>
  <c r="AD174" i="1"/>
  <c r="AK173" i="1"/>
  <c r="BI173" i="1" s="1"/>
  <c r="AJ173" i="1"/>
  <c r="BH173" i="1" s="1"/>
  <c r="AI173" i="1"/>
  <c r="BG173" i="1" s="1"/>
  <c r="AH173" i="1"/>
  <c r="BF173" i="1" s="1"/>
  <c r="AG173" i="1"/>
  <c r="BE173" i="1" s="1"/>
  <c r="AF173" i="1"/>
  <c r="AD173" i="1"/>
  <c r="AD19" i="2"/>
  <c r="AI19" i="2" s="1"/>
  <c r="AA19" i="2"/>
  <c r="C19" i="2"/>
  <c r="AD18" i="2"/>
  <c r="AE18" i="2" s="1"/>
  <c r="AA18" i="2"/>
  <c r="C18" i="2"/>
  <c r="AD17" i="2"/>
  <c r="AI17" i="2" s="1"/>
  <c r="AA17" i="2"/>
  <c r="C17" i="2"/>
  <c r="AD16" i="2"/>
  <c r="AI16" i="2" s="1"/>
  <c r="AA16" i="2"/>
  <c r="C16" i="2"/>
  <c r="AR21" i="3"/>
  <c r="AO21" i="3"/>
  <c r="AL21" i="3"/>
  <c r="AI21" i="3"/>
  <c r="W21" i="3"/>
  <c r="T21" i="3"/>
  <c r="Q21" i="3"/>
  <c r="H21" i="3"/>
  <c r="E21" i="3"/>
  <c r="D21" i="3"/>
  <c r="AR20" i="3"/>
  <c r="AO20" i="3"/>
  <c r="AL20" i="3"/>
  <c r="AI20" i="3"/>
  <c r="W20" i="3"/>
  <c r="T20" i="3"/>
  <c r="Q20" i="3"/>
  <c r="H20" i="3"/>
  <c r="E20" i="3"/>
  <c r="D20" i="3"/>
  <c r="AR19" i="3"/>
  <c r="AO19" i="3"/>
  <c r="AL19" i="3"/>
  <c r="AI19" i="3"/>
  <c r="W19" i="3"/>
  <c r="T19" i="3"/>
  <c r="Q19" i="3"/>
  <c r="H19" i="3"/>
  <c r="E19" i="3"/>
  <c r="D19" i="3"/>
  <c r="AR18" i="3"/>
  <c r="AO18" i="3"/>
  <c r="AL18" i="3"/>
  <c r="AI18" i="3"/>
  <c r="W18" i="3"/>
  <c r="T18" i="3"/>
  <c r="Q18" i="3"/>
  <c r="H18" i="3"/>
  <c r="E18" i="3"/>
  <c r="D18" i="3"/>
  <c r="AR17" i="3"/>
  <c r="AO17" i="3"/>
  <c r="AL17" i="3"/>
  <c r="AI17" i="3"/>
  <c r="W17" i="3"/>
  <c r="T17" i="3"/>
  <c r="Q17" i="3"/>
  <c r="H17" i="3"/>
  <c r="E17" i="3"/>
  <c r="D17" i="3"/>
  <c r="E21" i="4"/>
  <c r="D21" i="4"/>
  <c r="E20" i="4"/>
  <c r="D20" i="4"/>
  <c r="E19" i="4"/>
  <c r="D19" i="4"/>
  <c r="E18" i="4"/>
  <c r="D18" i="4"/>
  <c r="E17" i="4"/>
  <c r="D17" i="4"/>
  <c r="AM176" i="1" l="1"/>
  <c r="AO176" i="1"/>
  <c r="AQ176" i="1"/>
  <c r="AS176" i="1"/>
  <c r="AU176" i="1"/>
  <c r="AW176" i="1"/>
  <c r="AY176" i="1"/>
  <c r="BA176" i="1"/>
  <c r="BC176" i="1"/>
  <c r="AN176" i="1"/>
  <c r="AP176" i="1"/>
  <c r="AT176" i="1"/>
  <c r="AV176" i="1"/>
  <c r="AZ176" i="1"/>
  <c r="BB176" i="1"/>
  <c r="AN175" i="1"/>
  <c r="AP175" i="1"/>
  <c r="AT175" i="1"/>
  <c r="AV175" i="1"/>
  <c r="AZ175" i="1"/>
  <c r="BB175" i="1"/>
  <c r="AM175" i="1"/>
  <c r="AO175" i="1"/>
  <c r="AQ175" i="1"/>
  <c r="AS175" i="1"/>
  <c r="AU175" i="1"/>
  <c r="AW175" i="1"/>
  <c r="AY175" i="1"/>
  <c r="BA175" i="1"/>
  <c r="BC175" i="1"/>
  <c r="AN174" i="1"/>
  <c r="AP174" i="1"/>
  <c r="AT174" i="1"/>
  <c r="AV174" i="1"/>
  <c r="AZ174" i="1"/>
  <c r="BB174" i="1"/>
  <c r="AM174" i="1"/>
  <c r="AO174" i="1"/>
  <c r="AQ174" i="1"/>
  <c r="AS174" i="1"/>
  <c r="AU174" i="1"/>
  <c r="AW174" i="1"/>
  <c r="AY174" i="1"/>
  <c r="BA174" i="1"/>
  <c r="BC174" i="1"/>
  <c r="AN173" i="1"/>
  <c r="AP173" i="1"/>
  <c r="AT173" i="1"/>
  <c r="AV173" i="1"/>
  <c r="AZ173" i="1"/>
  <c r="BB173" i="1"/>
  <c r="AM173" i="1"/>
  <c r="AO173" i="1"/>
  <c r="AQ173" i="1"/>
  <c r="AS173" i="1"/>
  <c r="AU173" i="1"/>
  <c r="AW173" i="1"/>
  <c r="AY173" i="1"/>
  <c r="BA173" i="1"/>
  <c r="BC173" i="1"/>
  <c r="AE19" i="2"/>
  <c r="AE16" i="2"/>
  <c r="AI18" i="2"/>
  <c r="AE17" i="2"/>
  <c r="T40" i="1"/>
  <c r="AA15" i="2"/>
  <c r="S40" i="1"/>
  <c r="AL16" i="3"/>
  <c r="Q16" i="3"/>
  <c r="AI16" i="3"/>
  <c r="H16" i="3"/>
  <c r="T16" i="3"/>
  <c r="F12" i="1"/>
  <c r="W16" i="3"/>
  <c r="AO16" i="3"/>
  <c r="BI178" i="1"/>
  <c r="BH178" i="1"/>
  <c r="BG178" i="1"/>
  <c r="BF178" i="1"/>
  <c r="BE178" i="1"/>
  <c r="BD178" i="1"/>
  <c r="BC178" i="1"/>
  <c r="BB178" i="1"/>
  <c r="BA178" i="1"/>
  <c r="AZ178" i="1"/>
  <c r="AY178" i="1"/>
  <c r="AX178" i="1"/>
  <c r="AW178" i="1"/>
  <c r="AV178" i="1"/>
  <c r="AU178" i="1"/>
  <c r="AT178" i="1"/>
  <c r="AS178" i="1"/>
  <c r="AR178" i="1"/>
  <c r="AR173" i="1" s="1"/>
  <c r="AQ178" i="1"/>
  <c r="AP178" i="1"/>
  <c r="AO178" i="1"/>
  <c r="AN178" i="1"/>
  <c r="AM178" i="1"/>
  <c r="AL178" i="1"/>
  <c r="AD15" i="2"/>
  <c r="AI15" i="2" s="1"/>
  <c r="AR16" i="3"/>
  <c r="AD172" i="1"/>
  <c r="AF172" i="1"/>
  <c r="AR172" i="1" s="1"/>
  <c r="AK172" i="1"/>
  <c r="AJ172" i="1"/>
  <c r="AI172" i="1"/>
  <c r="BA172" i="1" s="1"/>
  <c r="AO172" i="1"/>
  <c r="AU172" i="1"/>
  <c r="AV172" i="1"/>
  <c r="BH172" i="1"/>
  <c r="BB172" i="1"/>
  <c r="AP172" i="1"/>
  <c r="BI172" i="1"/>
  <c r="AW172" i="1"/>
  <c r="BC172" i="1"/>
  <c r="AQ172" i="1"/>
  <c r="E16" i="3"/>
  <c r="K12" i="1"/>
  <c r="J12" i="1"/>
  <c r="P40" i="1"/>
  <c r="R28" i="1"/>
  <c r="N25" i="1"/>
  <c r="L25" i="1"/>
  <c r="C8" i="4"/>
  <c r="C7" i="4"/>
  <c r="E16" i="4"/>
  <c r="D16" i="4"/>
  <c r="C8" i="3"/>
  <c r="B8" i="2"/>
  <c r="D16" i="3"/>
  <c r="B7" i="2"/>
  <c r="AH172" i="1"/>
  <c r="AG172" i="1"/>
  <c r="C15" i="2"/>
  <c r="C7" i="3"/>
  <c r="BE172" i="1"/>
  <c r="AS172" i="1"/>
  <c r="AY172" i="1"/>
  <c r="AM172" i="1"/>
  <c r="AZ172" i="1"/>
  <c r="AT172" i="1"/>
  <c r="AN172" i="1"/>
  <c r="BF172" i="1"/>
  <c r="BG172" i="1" l="1"/>
  <c r="BM172" i="1" s="1"/>
  <c r="AL172" i="1"/>
  <c r="AB15" i="2" s="1"/>
  <c r="AX172" i="1"/>
  <c r="BD172" i="1"/>
  <c r="BN176" i="1"/>
  <c r="AR176" i="1"/>
  <c r="BM176" i="1"/>
  <c r="AX176" i="1"/>
  <c r="BL176" i="1"/>
  <c r="AL176" i="1"/>
  <c r="AB19" i="2" s="1"/>
  <c r="BO176" i="1"/>
  <c r="BK176" i="1"/>
  <c r="BD176" i="1"/>
  <c r="BL174" i="1"/>
  <c r="BO175" i="1"/>
  <c r="BK175" i="1"/>
  <c r="AX175" i="1"/>
  <c r="BL175" i="1"/>
  <c r="AL175" i="1"/>
  <c r="AB18" i="2" s="1"/>
  <c r="BO174" i="1"/>
  <c r="BK174" i="1"/>
  <c r="BM175" i="1"/>
  <c r="BN175" i="1"/>
  <c r="AR175" i="1"/>
  <c r="BD175" i="1"/>
  <c r="AX174" i="1"/>
  <c r="AL174" i="1"/>
  <c r="AB17" i="2" s="1"/>
  <c r="BM174" i="1"/>
  <c r="BN174" i="1"/>
  <c r="AR174" i="1"/>
  <c r="BD174" i="1"/>
  <c r="BO173" i="1"/>
  <c r="BK173" i="1"/>
  <c r="AX173" i="1"/>
  <c r="BL173" i="1"/>
  <c r="AL173" i="1"/>
  <c r="AB16" i="2" s="1"/>
  <c r="BM173" i="1"/>
  <c r="BN173" i="1"/>
  <c r="BD173" i="1"/>
  <c r="BK172" i="1"/>
  <c r="BL172" i="1"/>
  <c r="BO172" i="1"/>
  <c r="BN172" i="1"/>
  <c r="AE15" i="2"/>
  <c r="BJ172" i="1"/>
  <c r="BJ176" i="1" l="1"/>
  <c r="BJ174" i="1"/>
  <c r="BJ175" i="1"/>
  <c r="BJ173" i="1"/>
</calcChain>
</file>

<file path=xl/sharedStrings.xml><?xml version="1.0" encoding="utf-8"?>
<sst xmlns="http://schemas.openxmlformats.org/spreadsheetml/2006/main" count="832" uniqueCount="236">
  <si>
    <t>proponente</t>
  </si>
  <si>
    <t>eof</t>
  </si>
  <si>
    <t>01.01</t>
  </si>
  <si>
    <t>prop-nombre</t>
  </si>
  <si>
    <t>Identificación de los integrantes.</t>
  </si>
  <si>
    <t xml:space="preserve">Porcentajes de participación </t>
  </si>
  <si>
    <t xml:space="preserve">Si se trata de Unión Temporal, verificar los términos y extensión (actividades). </t>
  </si>
  <si>
    <t>Tomador y NIT.</t>
  </si>
  <si>
    <t>Beneficiario y NIT.</t>
  </si>
  <si>
    <t>Identificación del proceso.</t>
  </si>
  <si>
    <t>Suficiencia del monto amparado.</t>
  </si>
  <si>
    <t>Porcentaje de participación.</t>
  </si>
  <si>
    <t>Proponente</t>
  </si>
  <si>
    <t>CARTA DE PRESENTACIÓN</t>
  </si>
  <si>
    <t>Documento de Conformación Consorcio / Unión Temporal/ y/o equivalente</t>
  </si>
  <si>
    <t>GARANTIA DE SERIEDAD</t>
  </si>
  <si>
    <t>participacion</t>
  </si>
  <si>
    <t xml:space="preserve">Objeto Social </t>
  </si>
  <si>
    <t>Representante legal y Facultades para comprometer la sociedad</t>
  </si>
  <si>
    <r>
      <t>Acta de juntas en caso de requerirla. (</t>
    </r>
    <r>
      <rPr>
        <i/>
        <sz val="10"/>
        <rFont val="Arial"/>
        <family val="2"/>
      </rPr>
      <t>ley 222 de 1995 y/o Art 839 del C. Co)</t>
    </r>
  </si>
  <si>
    <t>CERTIFICADO DE EXISTENCIA Y REPRESENTACIÓN LEGAL</t>
  </si>
  <si>
    <t>SEGURIDAD SOCIAL</t>
  </si>
  <si>
    <t>ANTECEDENTES</t>
  </si>
  <si>
    <t>Antecedentes Fiscales Contraloría General de la República</t>
  </si>
  <si>
    <t>Antecedentes de la Procuraduría General de la Nación</t>
  </si>
  <si>
    <t>Antecedentes de la Policía Nacional.</t>
  </si>
  <si>
    <t>DESEMPATES</t>
  </si>
  <si>
    <t>vr. Poe</t>
  </si>
  <si>
    <t>año</t>
  </si>
  <si>
    <t>vr 1 smmlv</t>
  </si>
  <si>
    <t>poe en smmlv</t>
  </si>
  <si>
    <t>OBSERVACIONES</t>
  </si>
  <si>
    <t>CUMPLE</t>
  </si>
  <si>
    <t>NO CUMPLE</t>
  </si>
  <si>
    <t>Proponente No.</t>
  </si>
  <si>
    <t>N/A</t>
  </si>
  <si>
    <t>NACIONAL</t>
  </si>
  <si>
    <t>Suma de participacion</t>
  </si>
  <si>
    <t>Total</t>
  </si>
  <si>
    <t>Total general</t>
  </si>
  <si>
    <t>PUNTAJE</t>
  </si>
  <si>
    <t>SI</t>
  </si>
  <si>
    <t>NO</t>
  </si>
  <si>
    <t>PROTECCION A LA INDUSTRIA NACIONAL</t>
  </si>
  <si>
    <t>Protección a la Industria Nacional
(Trato)</t>
  </si>
  <si>
    <t>Acreditación de condicion de nacional para efectos de desempate.</t>
  </si>
  <si>
    <t>Nombre del Proponente</t>
  </si>
  <si>
    <t>Abono de la Propuesta.</t>
  </si>
  <si>
    <t xml:space="preserve"> Acreditación de Calidad de MIPYME</t>
  </si>
  <si>
    <t>Nombre del Miembro</t>
  </si>
  <si>
    <t>integrantes</t>
  </si>
  <si>
    <t>inte-nombre</t>
  </si>
  <si>
    <t>trato</t>
  </si>
  <si>
    <t>(en blanco)</t>
  </si>
  <si>
    <t>objeto</t>
  </si>
  <si>
    <t>apertura</t>
  </si>
  <si>
    <t>EVALUACIÓN JURÍDICA - Cuadro No.2</t>
  </si>
  <si>
    <t>EVALUACIÓN JURÍDICA - Cuadro No.1</t>
  </si>
  <si>
    <t>Pacto de transparencia</t>
  </si>
  <si>
    <t>Proponente persona natural</t>
  </si>
  <si>
    <t>ES MIPYME</t>
  </si>
  <si>
    <t>NO ES MIPYME</t>
  </si>
  <si>
    <t>RESUMEN</t>
  </si>
  <si>
    <t>01</t>
  </si>
  <si>
    <t>02</t>
  </si>
  <si>
    <t>03</t>
  </si>
  <si>
    <t>HÁBIL
NO HÁBIL</t>
  </si>
  <si>
    <t>RESINTE.01</t>
  </si>
  <si>
    <t>RESINTE.02</t>
  </si>
  <si>
    <t>RESINTE.03</t>
  </si>
  <si>
    <t>Pago de multas por infracciones al Código Nal. De Policía</t>
  </si>
  <si>
    <t>04</t>
  </si>
  <si>
    <t>05</t>
  </si>
  <si>
    <t>06</t>
  </si>
  <si>
    <t>numero</t>
  </si>
  <si>
    <t>Vigencia de la garantía.</t>
  </si>
  <si>
    <t>EXTRANJERO</t>
  </si>
  <si>
    <t>Reaseguro</t>
  </si>
  <si>
    <t>Firmada por Representante Legal o apodero debidamente constituido, identificando nombre e identificación del mismo.</t>
  </si>
  <si>
    <t>Certificación de Partner o distibución</t>
  </si>
  <si>
    <t>OTROS</t>
  </si>
  <si>
    <t>cierre inicial</t>
  </si>
  <si>
    <t>cierre real</t>
  </si>
  <si>
    <r>
      <t xml:space="preserve">Fecha de Expedición (30 días antes del cierre </t>
    </r>
    <r>
      <rPr>
        <b/>
        <sz val="10"/>
        <rFont val="Arial"/>
        <family val="2"/>
      </rPr>
      <t xml:space="preserve">INICIAL </t>
    </r>
    <r>
      <rPr>
        <sz val="10"/>
        <rFont val="Arial"/>
        <family val="2"/>
      </rPr>
      <t>del proceso</t>
    </r>
    <r>
      <rPr>
        <sz val="10"/>
        <rFont val="Arial"/>
        <family val="2"/>
      </rPr>
      <t>).</t>
    </r>
  </si>
  <si>
    <t>DECRETO 392 DE 2018</t>
  </si>
  <si>
    <t>% Participación Nacional.</t>
  </si>
  <si>
    <t>Aplicación Incentivo Componente Nal.</t>
  </si>
  <si>
    <t>Sección 0</t>
  </si>
  <si>
    <t>Sección 1</t>
  </si>
  <si>
    <t>Sección 2</t>
  </si>
  <si>
    <t>Nombre del proponente</t>
  </si>
  <si>
    <t>No. Consorciados</t>
  </si>
  <si>
    <t>…</t>
  </si>
  <si>
    <t>Sección 3</t>
  </si>
  <si>
    <t>orden</t>
  </si>
  <si>
    <t>porcentaje</t>
  </si>
  <si>
    <t>consorciado#</t>
  </si>
  <si>
    <t>&lt;-------------------</t>
  </si>
  <si>
    <t xml:space="preserve">   son diferentes o los porcentajes no corresponden al 100 %  -----------------------&gt;</t>
  </si>
  <si>
    <t>VIGENCIA PÓLIZA EN DIAS</t>
  </si>
  <si>
    <t>PORCENTAJE DE LA PÓLIZA</t>
  </si>
  <si>
    <t>valor garantía</t>
  </si>
  <si>
    <t>vigencia garantía</t>
  </si>
  <si>
    <t>RESINTE.04</t>
  </si>
  <si>
    <t>RESINTE.05</t>
  </si>
  <si>
    <t>RESINTE.06</t>
  </si>
  <si>
    <t>EVALUACIÓN JURÍDICA - Cuadro No.3 - Otros</t>
  </si>
  <si>
    <t>Manifestación de interes e inclusión en listado de ofrerentes (SAMC)</t>
  </si>
  <si>
    <t>Integrantes</t>
  </si>
  <si>
    <t>Incurre en causal de inhabilidad</t>
  </si>
  <si>
    <t>Memorando sanciones DTGC
Incurre causal de inhabilidad del Art.90
Ley 1474 de 2011</t>
  </si>
  <si>
    <t>Verificación RUES
Incurre causal de inhabilidad del Art.90
Ley 1474 de 2011</t>
  </si>
  <si>
    <t>Prop</t>
  </si>
  <si>
    <t>RESOTROS.01</t>
  </si>
  <si>
    <t>RESOTROS.02</t>
  </si>
  <si>
    <t>RESOTROS.03</t>
  </si>
  <si>
    <t>RESOTROS.04</t>
  </si>
  <si>
    <t>RESOTROS.05</t>
  </si>
  <si>
    <t>RESOTROS.06</t>
  </si>
  <si>
    <t>Acuerdo consorcial, Unión Temporal o documento equivalente (Debidamente suscrito)</t>
  </si>
  <si>
    <t>festivos 2018</t>
  </si>
  <si>
    <t>Fecha de expedición</t>
  </si>
  <si>
    <t>Dias hábiles transcurridos al cierre del proceso</t>
  </si>
  <si>
    <t>Personal discapacitado total certificado por el Ministerio del Trabajo</t>
  </si>
  <si>
    <t>Porcentaje certificado por el Ministerio del Trabajo</t>
  </si>
  <si>
    <t xml:space="preserve"> Acreditación de vinculación laboral de al menos el  10% de empleados en condición de discapacidad.</t>
  </si>
  <si>
    <t>El proponente se encuentra inscrito y el RUP vigente.</t>
  </si>
  <si>
    <t>Fecha de renovación</t>
  </si>
  <si>
    <t>Fecha última actulización</t>
  </si>
  <si>
    <t>Incurre causal de inhabilidad del Art.5
Ley 1474 de 2011</t>
  </si>
  <si>
    <t>DTGC</t>
  </si>
  <si>
    <t>Art90-1474</t>
  </si>
  <si>
    <t>Art5-1474</t>
  </si>
  <si>
    <t>Incurre en causal de inhabilidad del Art.5 - 90
Ley 1474 de 2011</t>
  </si>
  <si>
    <t>Incurre en causal de inhabilidad del Arts.5 o 90
Ley 1474 de 2011</t>
  </si>
  <si>
    <t>acumula</t>
  </si>
  <si>
    <r>
      <rPr>
        <sz val="10"/>
        <color rgb="FFCCFFFF"/>
        <rFont val="Arial"/>
        <family val="2"/>
      </rPr>
      <t>´</t>
    </r>
    <r>
      <rPr>
        <sz val="10"/>
        <rFont val="Arial"/>
        <family val="2"/>
      </rPr>
      <t>Compromiso de no estar incurso de inhabilidades, ni conflicto de interés.</t>
    </r>
  </si>
  <si>
    <r>
      <rPr>
        <sz val="10"/>
        <color rgb="FFCCFFFF"/>
        <rFont val="Arial"/>
        <family val="2"/>
      </rPr>
      <t>´</t>
    </r>
    <r>
      <rPr>
        <sz val="10"/>
        <rFont val="Arial"/>
        <family val="2"/>
      </rPr>
      <t>Compromiso de aceptar pliegos de condiciones y adendas.</t>
    </r>
  </si>
  <si>
    <t>Más del 80% hasta el 85% del personal calificado incorporado al contrato es colombiano</t>
  </si>
  <si>
    <t>Más del 85% hasta el 90% del personal calificado incorporado al contrato es colombiano</t>
  </si>
  <si>
    <t>Más del 90% del personal calificado incorporado al contrato es colombiano</t>
  </si>
  <si>
    <t>Días calendario transcurridos al cierre publicado a la apertura el proceso</t>
  </si>
  <si>
    <t>El RUP está en firme.</t>
  </si>
  <si>
    <t xml:space="preserve"> -----------&gt;</t>
  </si>
  <si>
    <t xml:space="preserve"> ----------&gt;</t>
  </si>
  <si>
    <t>Diligeciamiento del numeral 20</t>
  </si>
  <si>
    <t>Numeral 13 Carta de Presentación de la propuesta</t>
  </si>
  <si>
    <t>CONOCE</t>
  </si>
  <si>
    <t>NO CONOCE</t>
  </si>
  <si>
    <t>Persona natural colombiana</t>
  </si>
  <si>
    <t>Persona natural extranjera con residencia en Colombia</t>
  </si>
  <si>
    <t>Persona natural extrajera sin domicilio en Colombia</t>
  </si>
  <si>
    <t>Puntos al nacional</t>
  </si>
  <si>
    <t xml:space="preserve">Para Sociedad Anónima colombiana - Certificación del Revisor Fiscal si es sociedad Abierta o Cerrada </t>
  </si>
  <si>
    <t>RUP</t>
  </si>
  <si>
    <t>fecha</t>
  </si>
  <si>
    <t>nota</t>
  </si>
  <si>
    <t>ver</t>
  </si>
  <si>
    <t>Hoja Integrantes Columna W Aporta planillas de pago. Se adiciona opción N/A.</t>
  </si>
  <si>
    <t>Soporte</t>
  </si>
  <si>
    <t>20190923 1534 - In - Leonardo Rozo - no exigencia PLANILLAS SEGURIDAD SOCIAL PERSONAS JURIDICAS.pdf</t>
  </si>
  <si>
    <t>Clase de Persona Natural</t>
  </si>
  <si>
    <t>Hoja Integrantes Columna N clase de persona. Se modifica a Clase de persona Natural. Se adiciona la opción N/A para personas juridicas.</t>
  </si>
  <si>
    <t>Hoja Integrantes Columna AG Y AK. Se cambia "11" por "8" y "16" por "8".</t>
  </si>
  <si>
    <t>Documento de identificación</t>
  </si>
  <si>
    <t>Cédula de ciudadanía</t>
  </si>
  <si>
    <t>Cédula de extranjería vigente expedida por la autoridad competente.</t>
  </si>
  <si>
    <t>Pasaporte</t>
  </si>
  <si>
    <t>Pliego de consiciones Numeral 3.3.1</t>
  </si>
  <si>
    <t>PERSONAS NATURALES</t>
  </si>
  <si>
    <t>Hoja Integrantes se inserta Columna O para desplegar las alternativas de documento de identidad para personas naturales. Cambio de título sección de Cédula de Ciudadanía a Personas Naturales.</t>
  </si>
  <si>
    <t>Hoja Básicos celda F12 el resultado de la división del POE por el SMMLV se redondea a 2 decimales.</t>
  </si>
  <si>
    <t>Se iguala al número de decimales de las certificaciones del RUP (no afecta en alcance de la evaluación jurídica).</t>
  </si>
  <si>
    <t>Certificación de vigencia de la Tarjeta Profesional del profesional que avala o quien suscribe la Carta de Presentación - Copnia o el que corresponda.</t>
  </si>
  <si>
    <t xml:space="preserve">Pliego de condiciones párrafo 2 del numeral 2.1 no exige la presentacion de tarjeta profesional sino el COPNIA. </t>
  </si>
  <si>
    <t>20200601 1119 - In - Leonardo Rozo - Cambios evaluación jurídica Secop II modelo pliego v2.pdf</t>
  </si>
  <si>
    <t>Vigencia de la persona jurídica
(Por la duración del contrato  y mínimo un (1) año adicional  contados a partir del cierre del proceso)</t>
  </si>
  <si>
    <t>Fotocopia del documento de identificación del representante legal</t>
  </si>
  <si>
    <t>APORTA</t>
  </si>
  <si>
    <t>NO APORTA</t>
  </si>
  <si>
    <t>Fotocopia del documento de identidad del Representante Legal
Principal</t>
  </si>
  <si>
    <t>Fotocopia del documento de identidad del Representante Legal
Suplente</t>
  </si>
  <si>
    <t>El proponente informa a que lotes se presenta</t>
  </si>
  <si>
    <t>Dias calendario transcurridos al cierre del proceso</t>
  </si>
  <si>
    <t>Personal total certificado por la persona natural,  representante legal o revisor fiscal según corresponda
(Anexo No.8A)</t>
  </si>
  <si>
    <r>
      <t xml:space="preserve">Fecha de Expedición 
(30 días antes del cierre </t>
    </r>
    <r>
      <rPr>
        <b/>
        <sz val="10"/>
        <rFont val="Arial"/>
        <family val="2"/>
      </rPr>
      <t xml:space="preserve">INICIAL </t>
    </r>
    <r>
      <rPr>
        <sz val="10"/>
        <rFont val="Arial"/>
        <family val="2"/>
      </rPr>
      <t>del proceso).</t>
    </r>
  </si>
  <si>
    <r>
      <t xml:space="preserve">Hoja </t>
    </r>
    <r>
      <rPr>
        <i/>
        <sz val="10"/>
        <rFont val="Arial"/>
        <family val="2"/>
      </rPr>
      <t>Integrantes</t>
    </r>
    <r>
      <rPr>
        <sz val="10"/>
        <rFont val="Arial"/>
        <family val="2"/>
      </rPr>
      <t xml:space="preserve">, Columna </t>
    </r>
    <r>
      <rPr>
        <i/>
        <sz val="10"/>
        <rFont val="Arial"/>
        <family val="2"/>
      </rPr>
      <t>Vigencia de la persona jurídica se modifica el plazo quedando: (Por la duración del contrato  y mínimo un (1) año adicional  contados a partir del cierre del proceso)</t>
    </r>
    <r>
      <rPr>
        <sz val="10"/>
        <rFont val="Arial"/>
        <family val="2"/>
      </rPr>
      <t>.</t>
    </r>
  </si>
  <si>
    <r>
      <t xml:space="preserve">Hoja </t>
    </r>
    <r>
      <rPr>
        <i/>
        <sz val="10"/>
        <rFont val="Arial"/>
        <family val="2"/>
      </rPr>
      <t>Integrantes</t>
    </r>
    <r>
      <rPr>
        <sz val="10"/>
        <rFont val="Arial"/>
        <family val="2"/>
      </rPr>
      <t xml:space="preserve">, se incluye columna </t>
    </r>
    <r>
      <rPr>
        <i/>
        <sz val="10"/>
        <rFont val="Arial"/>
        <family val="2"/>
      </rPr>
      <t>Fotocopia del documento de identificación del representante legal</t>
    </r>
    <r>
      <rPr>
        <sz val="10"/>
        <rFont val="Arial"/>
        <family val="2"/>
      </rPr>
      <t xml:space="preserve"> con las opciones </t>
    </r>
    <r>
      <rPr>
        <i/>
        <sz val="10"/>
        <rFont val="Arial"/>
        <family val="2"/>
      </rPr>
      <t>APORTA - NO APORTA - N/A</t>
    </r>
  </si>
  <si>
    <r>
      <t xml:space="preserve">Hoja </t>
    </r>
    <r>
      <rPr>
        <i/>
        <sz val="10"/>
        <rFont val="Arial"/>
        <family val="2"/>
      </rPr>
      <t>Proponente</t>
    </r>
    <r>
      <rPr>
        <sz val="10"/>
        <rFont val="Arial"/>
        <family val="2"/>
      </rPr>
      <t xml:space="preserve"> se incluye la columna </t>
    </r>
    <r>
      <rPr>
        <i/>
        <sz val="10"/>
        <rFont val="Arial"/>
        <family val="2"/>
      </rPr>
      <t xml:space="preserve">El proponente informa a que lotes se presenta </t>
    </r>
    <r>
      <rPr>
        <sz val="10"/>
        <rFont val="Arial"/>
        <family val="2"/>
      </rPr>
      <t xml:space="preserve">con las opciones </t>
    </r>
    <r>
      <rPr>
        <i/>
        <sz val="10"/>
        <rFont val="Arial"/>
        <family val="2"/>
      </rPr>
      <t>CUMPLE - NO CUMPLE - N/A</t>
    </r>
  </si>
  <si>
    <r>
      <t xml:space="preserve">Hoja </t>
    </r>
    <r>
      <rPr>
        <i/>
        <sz val="10"/>
        <rFont val="Arial"/>
        <family val="2"/>
      </rPr>
      <t>Proponentes</t>
    </r>
    <r>
      <rPr>
        <sz val="10"/>
        <rFont val="Arial"/>
        <family val="2"/>
      </rPr>
      <t xml:space="preserve"> se cambia la redacción del encabezado de la Columna I.</t>
    </r>
  </si>
  <si>
    <r>
      <t xml:space="preserve">Hoja </t>
    </r>
    <r>
      <rPr>
        <i/>
        <sz val="10"/>
        <rFont val="Arial"/>
        <family val="2"/>
      </rPr>
      <t>Proponente</t>
    </r>
    <r>
      <rPr>
        <sz val="10"/>
        <rFont val="Arial"/>
        <family val="2"/>
      </rPr>
      <t xml:space="preserve"> se incluye la columna </t>
    </r>
    <r>
      <rPr>
        <i/>
        <sz val="10"/>
        <rFont val="Arial"/>
        <family val="2"/>
      </rPr>
      <t>Fotocopia del documento de identidad del Representante Legal Principal</t>
    </r>
    <r>
      <rPr>
        <sz val="10"/>
        <rFont val="Arial"/>
        <family val="2"/>
      </rPr>
      <t xml:space="preserve"> con las opciones APORTA - NO APORTA - N/A</t>
    </r>
  </si>
  <si>
    <r>
      <t xml:space="preserve">Hoja </t>
    </r>
    <r>
      <rPr>
        <i/>
        <sz val="10"/>
        <rFont val="Arial"/>
        <family val="2"/>
      </rPr>
      <t>Proponente</t>
    </r>
    <r>
      <rPr>
        <sz val="10"/>
        <rFont val="Arial"/>
        <family val="2"/>
      </rPr>
      <t xml:space="preserve"> se incluye la columna </t>
    </r>
    <r>
      <rPr>
        <i/>
        <sz val="10"/>
        <rFont val="Arial"/>
        <family val="2"/>
      </rPr>
      <t>Fotocopia del documento de identidad del Representante Legal Suplente</t>
    </r>
    <r>
      <rPr>
        <sz val="10"/>
        <rFont val="Arial"/>
        <family val="2"/>
      </rPr>
      <t xml:space="preserve"> con las opciones APORTA - NO APORTA - N/A</t>
    </r>
  </si>
  <si>
    <r>
      <rPr>
        <sz val="10"/>
        <rFont val="Arial"/>
        <family val="2"/>
      </rPr>
      <t xml:space="preserve">Hoja </t>
    </r>
    <r>
      <rPr>
        <i/>
        <sz val="10"/>
        <rFont val="Arial"/>
        <family val="2"/>
      </rPr>
      <t>Integrantes se incluye columna Fecha de Expedición (30 días antes del cierre INICIAL del proceso) con las opciones CUMPLE - NO CUMPLE</t>
    </r>
  </si>
  <si>
    <r>
      <t xml:space="preserve">Hoja </t>
    </r>
    <r>
      <rPr>
        <i/>
        <sz val="10"/>
        <rFont val="Arial"/>
        <family val="2"/>
      </rPr>
      <t>Integrantes,</t>
    </r>
    <r>
      <rPr>
        <sz val="10"/>
        <rFont val="Arial"/>
        <family val="2"/>
      </rPr>
      <t xml:space="preserve"> Columna </t>
    </r>
    <r>
      <rPr>
        <i/>
        <sz val="10"/>
        <rFont val="Arial"/>
        <family val="2"/>
      </rPr>
      <t xml:space="preserve">Clase de Persona Natural </t>
    </r>
    <r>
      <rPr>
        <sz val="10"/>
        <rFont val="Arial"/>
        <family val="2"/>
      </rPr>
      <t xml:space="preserve">se elimina la opción </t>
    </r>
    <r>
      <rPr>
        <i/>
        <sz val="10"/>
        <rFont val="Arial"/>
        <family val="2"/>
      </rPr>
      <t>Persona Natural Comerciante</t>
    </r>
  </si>
  <si>
    <r>
      <t>Hoja</t>
    </r>
    <r>
      <rPr>
        <i/>
        <sz val="10"/>
        <rFont val="Arial"/>
        <family val="2"/>
      </rPr>
      <t xml:space="preserve"> Integrantes</t>
    </r>
    <r>
      <rPr>
        <sz val="10"/>
        <rFont val="Arial"/>
        <family val="2"/>
      </rPr>
      <t xml:space="preserve">, en la columna </t>
    </r>
    <r>
      <rPr>
        <i/>
        <sz val="10"/>
        <rFont val="Arial"/>
        <family val="2"/>
      </rPr>
      <t xml:space="preserve">Formato 6 suscrito por el Revisor Fiscal o Rep. Legal para este último bajo juramento, </t>
    </r>
    <r>
      <rPr>
        <sz val="10"/>
        <rFont val="Arial"/>
        <family val="2"/>
      </rPr>
      <t>se adicionaron las palabras:</t>
    </r>
    <r>
      <rPr>
        <i/>
        <sz val="10"/>
        <rFont val="Arial"/>
        <family val="2"/>
      </rPr>
      <t xml:space="preserve"> Para personas Jurídicas</t>
    </r>
    <r>
      <rPr>
        <sz val="10"/>
        <rFont val="Arial"/>
        <family val="2"/>
      </rPr>
      <t xml:space="preserve"> con las opciones </t>
    </r>
    <r>
      <rPr>
        <i/>
        <sz val="10"/>
        <rFont val="Arial"/>
        <family val="2"/>
      </rPr>
      <t>APORTA - NO APORTA - N/A</t>
    </r>
  </si>
  <si>
    <t>Para Personas Naturales
Aporta 
Certificaciones de Aliliación a Salud y Pensión (Menor de 30 días)
o
Última Planilla de pago</t>
  </si>
  <si>
    <t xml:space="preserve">Para personas Jurídicas
Formato 6 suscrito por el Revisor Fiscal o Rep. Legal para este último bajo juramento. </t>
  </si>
  <si>
    <t>Para personas Jurídicas
Últimos 6 meses</t>
  </si>
  <si>
    <t>Para personas Jurídicas
Aportes al SENA e ICBF</t>
  </si>
  <si>
    <t>Tipo de persona</t>
  </si>
  <si>
    <t>JURÍDICA</t>
  </si>
  <si>
    <t>NATURAL</t>
  </si>
  <si>
    <t>Para identificación del tipo de persona y hacer cambios de formato para alertas de eventuales errores</t>
  </si>
  <si>
    <r>
      <t xml:space="preserve">Hoja </t>
    </r>
    <r>
      <rPr>
        <i/>
        <sz val="10"/>
        <rFont val="Arial"/>
        <family val="2"/>
      </rPr>
      <t>Básicos</t>
    </r>
    <r>
      <rPr>
        <sz val="10"/>
        <rFont val="Arial"/>
        <family val="2"/>
      </rPr>
      <t xml:space="preserve"> se actualizó el valor del SMMLV al año 2020.</t>
    </r>
  </si>
  <si>
    <r>
      <t xml:space="preserve">Hoja </t>
    </r>
    <r>
      <rPr>
        <i/>
        <sz val="10"/>
        <rFont val="Arial"/>
        <family val="2"/>
      </rPr>
      <t>Integrantes</t>
    </r>
    <r>
      <rPr>
        <sz val="10"/>
        <rFont val="Arial"/>
        <family val="2"/>
      </rPr>
      <t>, se adicionan advertencias de letras blancas con fondo rojo ante eventuales incongruencias las cuales no insiden en el resultado de la columna resumen</t>
    </r>
  </si>
  <si>
    <r>
      <t xml:space="preserve">Hoja </t>
    </r>
    <r>
      <rPr>
        <i/>
        <sz val="10"/>
        <rFont val="Arial"/>
        <family val="2"/>
      </rPr>
      <t>Integrantes</t>
    </r>
    <r>
      <rPr>
        <sz val="10"/>
        <rFont val="Arial"/>
        <family val="2"/>
      </rPr>
      <t xml:space="preserve">, se adiciona la Columna </t>
    </r>
    <r>
      <rPr>
        <i/>
        <sz val="10"/>
        <rFont val="Arial"/>
        <family val="2"/>
      </rPr>
      <t xml:space="preserve">Tipo de Persona </t>
    </r>
    <r>
      <rPr>
        <sz val="10"/>
        <rFont val="Arial"/>
        <family val="2"/>
      </rPr>
      <t>con las opciones JURÍDICA - NATURAL</t>
    </r>
  </si>
  <si>
    <t>Se incorpora letra blanca sobre fondo rojo como advertencia, la decisión de la validez o no es del evaluador.</t>
  </si>
  <si>
    <t>festivos</t>
  </si>
  <si>
    <t>festivos 2019</t>
  </si>
  <si>
    <t>festivos 2020</t>
  </si>
  <si>
    <t>Hoja Básicos se actualizaron los festivos del año 2020.</t>
  </si>
  <si>
    <t>Estaba pendiente con el cambio de año.</t>
  </si>
  <si>
    <t>Integrante No.</t>
  </si>
  <si>
    <t xml:space="preserve">Revisión telefónica con Leonardo Rozo </t>
  </si>
  <si>
    <r>
      <t xml:space="preserve">Hoja </t>
    </r>
    <r>
      <rPr>
        <i/>
        <sz val="10"/>
        <rFont val="Arial"/>
        <family val="2"/>
      </rPr>
      <t>Proponentes</t>
    </r>
    <r>
      <rPr>
        <sz val="10"/>
        <rFont val="Arial"/>
        <family val="2"/>
      </rPr>
      <t xml:space="preserve"> se elimina advertencia en columna </t>
    </r>
    <r>
      <rPr>
        <i/>
        <sz val="10"/>
        <rFont val="Arial"/>
        <family val="2"/>
      </rPr>
      <t xml:space="preserve">Si se trata de Unión Temporal, verificar los términos y extensión (actividades). </t>
    </r>
    <r>
      <rPr>
        <sz val="10"/>
        <rFont val="Arial"/>
        <family val="2"/>
      </rPr>
      <t>para opcion N/A</t>
    </r>
  </si>
  <si>
    <t>La póliza indica a que grupos se presenta</t>
  </si>
  <si>
    <r>
      <t xml:space="preserve">Hoja </t>
    </r>
    <r>
      <rPr>
        <i/>
        <sz val="10"/>
        <rFont val="Arial"/>
        <family val="2"/>
      </rPr>
      <t xml:space="preserve">Proponentes </t>
    </r>
    <r>
      <rPr>
        <sz val="10"/>
        <rFont val="Arial"/>
        <family val="2"/>
      </rPr>
      <t>se adiciona columna en sector de las póliza para indicar que la póliza indica los grupos a los que se presenta el proponente. Las respuestas posibles válidas sin N/A cuando no hay grupos o CUMPLE cuando la póliza trae la dicriminación.</t>
    </r>
  </si>
  <si>
    <t>Se incluye valor de smmlv 2021</t>
  </si>
  <si>
    <t>festivos 2021</t>
  </si>
  <si>
    <t>IDU-SAMC-DTC-001-2021</t>
  </si>
  <si>
    <t>CONSTRUCCIÓN DE LAS OBRAS DE RECUPERACIÓN, ESTABILIZACIÓN Y OBRAS COMPLEMENTARIAS POR LA PÉRDIDA DE LA BANCA EN EL KM 4+350 CARRERA 15 ESTE CON CALLE 80 SUR DE LA AVENIDA CIRCUNVALAR DE ORIENTE, EN LA LOCALIDAD DE USME, EN BOGOTÁ, D.C.</t>
  </si>
  <si>
    <t>ORGANIZACIÓN HAR SAS</t>
  </si>
  <si>
    <t>URIBE ARQUITECTOS CONSTRUCTORES UAC SAS</t>
  </si>
  <si>
    <t>CONSORCIO OBRAS BOGOTA</t>
  </si>
  <si>
    <t>FERNANDO ARTURO ANGEL PELAEZ</t>
  </si>
  <si>
    <t>EPICOS S.A.S.</t>
  </si>
  <si>
    <t>02.01</t>
  </si>
  <si>
    <t>03.01</t>
  </si>
  <si>
    <t>03.02</t>
  </si>
  <si>
    <t>04.01</t>
  </si>
  <si>
    <t>05.01</t>
  </si>
  <si>
    <t>INFRAESTRUCTURA Y VIAS
SAS</t>
  </si>
  <si>
    <t>PROYECTOS INTEGRALES DE INGENIERIAS S.A.S</t>
  </si>
  <si>
    <t>Duración (plazo ejecución del contrato y minimo 1 año adicional)</t>
  </si>
  <si>
    <t xml:space="preserve">Manifestación de que dicho personal se mantendrá por un lapso igual al de la duración del contrato. (Anexo No.8)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</si>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</sst>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-&quot;$&quot;* #,##0.00_-;\-&quot;$&quot;* #,##0.00_-;_-&quot;$&quot;* &quot;-&quot;_-;_-@_-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36"/>
      <color rgb="FF000000"/>
      <name val="Arial"/>
      <family val="2"/>
    </font>
    <font>
      <sz val="10"/>
      <color theme="8" tint="0.39997558519241921"/>
      <name val="Arial"/>
      <family val="2"/>
    </font>
    <font>
      <sz val="10"/>
      <name val="Arial"/>
      <family val="2"/>
    </font>
    <font>
      <sz val="10"/>
      <color rgb="FFCCFFFF"/>
      <name val="Arial"/>
      <family val="2"/>
    </font>
    <font>
      <b/>
      <sz val="24"/>
      <color rgb="FF000000"/>
      <name val="Arial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FF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41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3" borderId="0" xfId="0" applyFill="1"/>
    <xf numFmtId="4" fontId="0" fillId="2" borderId="0" xfId="0" applyNumberFormat="1" applyFill="1"/>
    <xf numFmtId="0" fontId="0" fillId="2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4" fontId="0" fillId="0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7" borderId="0" xfId="0" applyFill="1"/>
    <xf numFmtId="49" fontId="3" fillId="7" borderId="0" xfId="0" applyNumberFormat="1" applyFont="1" applyFill="1" applyAlignment="1">
      <alignment horizontal="center"/>
    </xf>
    <xf numFmtId="4" fontId="0" fillId="6" borderId="0" xfId="0" applyNumberFormat="1" applyFill="1"/>
    <xf numFmtId="15" fontId="1" fillId="6" borderId="0" xfId="0" applyNumberFormat="1" applyFont="1" applyFill="1"/>
    <xf numFmtId="0" fontId="0" fillId="0" borderId="3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0" borderId="0" xfId="0" applyFont="1"/>
    <xf numFmtId="0" fontId="1" fillId="0" borderId="19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39" xfId="0" applyFont="1" applyFill="1" applyBorder="1" applyAlignment="1">
      <alignment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0" fontId="1" fillId="0" borderId="0" xfId="0" applyNumberFormat="1" applyFont="1"/>
    <xf numFmtId="49" fontId="0" fillId="0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2" borderId="0" xfId="0" applyNumberFormat="1" applyFill="1"/>
    <xf numFmtId="0" fontId="1" fillId="3" borderId="1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0" borderId="32" xfId="0" applyFon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6" borderId="34" xfId="0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 vertical="center" wrapText="1"/>
    </xf>
    <xf numFmtId="0" fontId="5" fillId="3" borderId="26" xfId="0" applyFont="1" applyFill="1" applyBorder="1" applyAlignment="1">
      <alignment vertical="center" wrapText="1"/>
    </xf>
    <xf numFmtId="0" fontId="0" fillId="8" borderId="3" xfId="0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6" borderId="0" xfId="0" applyFont="1" applyFill="1" applyBorder="1" applyAlignment="1" applyProtection="1">
      <alignment horizontal="left" vertical="center"/>
      <protection hidden="1"/>
    </xf>
    <xf numFmtId="0" fontId="0" fillId="2" borderId="0" xfId="0" applyFill="1" applyAlignment="1">
      <alignment horizontal="center" vertical="center"/>
    </xf>
    <xf numFmtId="0" fontId="5" fillId="0" borderId="0" xfId="0" applyFont="1" applyFill="1"/>
    <xf numFmtId="0" fontId="1" fillId="2" borderId="0" xfId="0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9" fillId="10" borderId="0" xfId="0" applyFont="1" applyFill="1"/>
    <xf numFmtId="15" fontId="1" fillId="0" borderId="0" xfId="0" applyNumberFormat="1" applyFont="1" applyFill="1"/>
    <xf numFmtId="0" fontId="0" fillId="6" borderId="0" xfId="0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 vertical="center" wrapText="1"/>
    </xf>
    <xf numFmtId="0" fontId="1" fillId="6" borderId="0" xfId="0" applyNumberFormat="1" applyFont="1" applyFill="1" applyAlignment="1">
      <alignment horizontal="left" vertical="center"/>
    </xf>
    <xf numFmtId="9" fontId="1" fillId="0" borderId="0" xfId="1" applyFont="1" applyFill="1" applyAlignment="1">
      <alignment horizontal="center" vertical="center" wrapText="1"/>
    </xf>
    <xf numFmtId="0" fontId="0" fillId="11" borderId="0" xfId="0" applyFill="1"/>
    <xf numFmtId="0" fontId="0" fillId="11" borderId="0" xfId="0" applyFill="1" applyBorder="1"/>
    <xf numFmtId="0" fontId="0" fillId="11" borderId="0" xfId="0" applyNumberFormat="1" applyFill="1" applyBorder="1"/>
    <xf numFmtId="0" fontId="0" fillId="12" borderId="0" xfId="0" applyFill="1"/>
    <xf numFmtId="0" fontId="1" fillId="11" borderId="0" xfId="0" applyFont="1" applyFill="1"/>
    <xf numFmtId="0" fontId="1" fillId="2" borderId="0" xfId="0" applyFont="1" applyFill="1"/>
    <xf numFmtId="0" fontId="0" fillId="0" borderId="0" xfId="0" applyFill="1" applyAlignment="1">
      <alignment wrapText="1"/>
    </xf>
    <xf numFmtId="0" fontId="1" fillId="0" borderId="0" xfId="0" applyFont="1" applyFill="1"/>
    <xf numFmtId="0" fontId="1" fillId="0" borderId="36" xfId="0" applyFont="1" applyBorder="1" applyAlignment="1">
      <alignment horizontal="center" vertical="center" wrapText="1"/>
    </xf>
    <xf numFmtId="49" fontId="0" fillId="0" borderId="39" xfId="0" applyNumberFormat="1" applyFill="1" applyBorder="1" applyAlignment="1">
      <alignment horizontal="center" vertical="center"/>
    </xf>
    <xf numFmtId="3" fontId="1" fillId="9" borderId="36" xfId="0" applyNumberFormat="1" applyFont="1" applyFill="1" applyBorder="1" applyAlignment="1">
      <alignment horizontal="left" vertical="center" wrapText="1"/>
    </xf>
    <xf numFmtId="0" fontId="0" fillId="9" borderId="0" xfId="0" applyFill="1"/>
    <xf numFmtId="0" fontId="5" fillId="9" borderId="0" xfId="0" applyFont="1" applyFill="1" applyAlignment="1">
      <alignment horizontal="center" wrapText="1"/>
    </xf>
    <xf numFmtId="3" fontId="1" fillId="9" borderId="35" xfId="0" applyNumberFormat="1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/>
    </xf>
    <xf numFmtId="0" fontId="0" fillId="13" borderId="0" xfId="0" applyFill="1"/>
    <xf numFmtId="0" fontId="0" fillId="13" borderId="0" xfId="0" applyFill="1" applyAlignment="1">
      <alignment vertical="center"/>
    </xf>
    <xf numFmtId="0" fontId="1" fillId="3" borderId="28" xfId="0" applyFont="1" applyFill="1" applyBorder="1" applyAlignment="1">
      <alignment horizontal="center" vertical="center" wrapText="1"/>
    </xf>
    <xf numFmtId="0" fontId="1" fillId="6" borderId="39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Fill="1" applyBorder="1"/>
    <xf numFmtId="0" fontId="1" fillId="7" borderId="0" xfId="0" applyFont="1" applyFill="1"/>
    <xf numFmtId="0" fontId="1" fillId="7" borderId="0" xfId="0" applyFont="1" applyFill="1" applyAlignment="1">
      <alignment horizontal="center"/>
    </xf>
    <xf numFmtId="0" fontId="0" fillId="12" borderId="4" xfId="0" applyFill="1" applyBorder="1" applyAlignment="1">
      <alignment horizontal="center" vertical="center"/>
    </xf>
    <xf numFmtId="49" fontId="1" fillId="12" borderId="4" xfId="0" applyNumberFormat="1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 wrapText="1"/>
    </xf>
    <xf numFmtId="0" fontId="1" fillId="13" borderId="0" xfId="0" applyFont="1" applyFill="1"/>
    <xf numFmtId="0" fontId="1" fillId="3" borderId="13" xfId="0" applyFont="1" applyFill="1" applyBorder="1" applyAlignment="1">
      <alignment horizontal="center" vertical="center" wrapText="1"/>
    </xf>
    <xf numFmtId="15" fontId="0" fillId="0" borderId="0" xfId="0" applyNumberFormat="1"/>
    <xf numFmtId="0" fontId="0" fillId="0" borderId="0" xfId="0" applyNumberFormat="1"/>
    <xf numFmtId="15" fontId="1" fillId="0" borderId="0" xfId="0" applyNumberFormat="1" applyFont="1"/>
    <xf numFmtId="14" fontId="1" fillId="0" borderId="0" xfId="0" applyNumberFormat="1" applyFont="1"/>
    <xf numFmtId="2" fontId="0" fillId="0" borderId="0" xfId="0" applyNumberFormat="1"/>
    <xf numFmtId="15" fontId="1" fillId="14" borderId="0" xfId="0" applyNumberFormat="1" applyFont="1" applyFill="1"/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15" fontId="1" fillId="0" borderId="36" xfId="0" applyNumberFormat="1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 wrapText="1"/>
    </xf>
    <xf numFmtId="10" fontId="0" fillId="0" borderId="36" xfId="1" applyNumberFormat="1" applyFont="1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15" fontId="0" fillId="15" borderId="0" xfId="0" applyNumberFormat="1" applyFill="1"/>
    <xf numFmtId="15" fontId="0" fillId="7" borderId="0" xfId="0" applyNumberFormat="1" applyFill="1"/>
    <xf numFmtId="0" fontId="1" fillId="3" borderId="25" xfId="0" applyFont="1" applyFill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1" fillId="14" borderId="0" xfId="0" applyFont="1" applyFill="1"/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13" borderId="46" xfId="0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15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5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35" xfId="0" applyFont="1" applyBorder="1" applyAlignment="1">
      <alignment horizontal="center" vertical="center" wrapText="1"/>
    </xf>
    <xf numFmtId="15" fontId="1" fillId="0" borderId="47" xfId="0" applyNumberFormat="1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16" borderId="6" xfId="0" applyFont="1" applyFill="1" applyBorder="1" applyAlignment="1">
      <alignment horizontal="center" vertical="center" wrapText="1"/>
    </xf>
    <xf numFmtId="15" fontId="1" fillId="0" borderId="4" xfId="0" applyNumberFormat="1" applyFont="1" applyFill="1" applyBorder="1" applyAlignment="1">
      <alignment horizontal="center" vertical="center"/>
    </xf>
    <xf numFmtId="164" fontId="0" fillId="0" borderId="0" xfId="2" applyFont="1"/>
    <xf numFmtId="165" fontId="0" fillId="0" borderId="0" xfId="2" applyNumberFormat="1" applyFont="1"/>
    <xf numFmtId="0" fontId="4" fillId="0" borderId="0" xfId="0" applyFont="1" applyAlignment="1">
      <alignment vertical="center" wrapText="1"/>
    </xf>
    <xf numFmtId="0" fontId="1" fillId="9" borderId="0" xfId="0" applyFont="1" applyFill="1"/>
    <xf numFmtId="3" fontId="1" fillId="0" borderId="39" xfId="0" applyNumberFormat="1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8" borderId="19" xfId="0" applyFont="1" applyFill="1" applyBorder="1" applyAlignment="1">
      <alignment horizontal="center" vertical="center" wrapText="1"/>
    </xf>
    <xf numFmtId="15" fontId="1" fillId="0" borderId="35" xfId="0" applyNumberFormat="1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1" fontId="0" fillId="6" borderId="36" xfId="0" applyNumberForma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0" fillId="12" borderId="50" xfId="0" applyFill="1" applyBorder="1"/>
    <xf numFmtId="0" fontId="0" fillId="12" borderId="51" xfId="0" applyFill="1" applyBorder="1"/>
    <xf numFmtId="0" fontId="0" fillId="12" borderId="52" xfId="0" applyFill="1" applyBorder="1"/>
    <xf numFmtId="0" fontId="0" fillId="12" borderId="52" xfId="0" applyNumberFormat="1" applyFill="1" applyBorder="1"/>
    <xf numFmtId="0" fontId="0" fillId="12" borderId="53" xfId="0" applyFill="1" applyBorder="1"/>
    <xf numFmtId="0" fontId="0" fillId="12" borderId="54" xfId="0" applyFill="1" applyBorder="1"/>
    <xf numFmtId="0" fontId="0" fillId="12" borderId="55" xfId="0" applyNumberFormat="1" applyFill="1" applyBorder="1"/>
    <xf numFmtId="3" fontId="1" fillId="0" borderId="37" xfId="0" applyNumberFormat="1" applyFont="1" applyFill="1" applyBorder="1" applyAlignment="1">
      <alignment horizontal="left" vertical="center" wrapText="1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>
      <alignment horizontal="left" wrapText="1"/>
    </xf>
    <xf numFmtId="0" fontId="1" fillId="0" borderId="0" xfId="0" applyFont="1" applyAlignment="1">
      <alignment wrapText="1"/>
    </xf>
    <xf numFmtId="0" fontId="1" fillId="3" borderId="2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16" borderId="21" xfId="0" applyFont="1" applyFill="1" applyBorder="1" applyAlignment="1">
      <alignment horizontal="center" vertical="center" wrapText="1"/>
    </xf>
    <xf numFmtId="0" fontId="1" fillId="16" borderId="11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5" fillId="3" borderId="29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30" xfId="0" applyFill="1" applyBorder="1" applyAlignment="1">
      <alignment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0" borderId="8" xfId="0" applyBorder="1" applyAlignment="1"/>
    <xf numFmtId="0" fontId="0" fillId="0" borderId="31" xfId="0" applyBorder="1" applyAlignment="1"/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/>
    <xf numFmtId="0" fontId="0" fillId="4" borderId="12" xfId="0" applyFill="1" applyBorder="1" applyAlignment="1"/>
    <xf numFmtId="0" fontId="0" fillId="3" borderId="2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0" borderId="27" xfId="0" applyBorder="1" applyAlignment="1"/>
    <xf numFmtId="0" fontId="0" fillId="0" borderId="28" xfId="0" applyBorder="1" applyAlignment="1"/>
    <xf numFmtId="0" fontId="1" fillId="11" borderId="26" xfId="0" applyFont="1" applyFill="1" applyBorder="1" applyAlignment="1">
      <alignment horizontal="center" vertical="center" wrapText="1"/>
    </xf>
    <xf numFmtId="0" fontId="0" fillId="11" borderId="28" xfId="0" applyFill="1" applyBorder="1" applyAlignment="1"/>
    <xf numFmtId="0" fontId="0" fillId="4" borderId="15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11" xfId="0" applyFill="1" applyBorder="1" applyAlignment="1"/>
    <xf numFmtId="0" fontId="0" fillId="4" borderId="22" xfId="0" applyFill="1" applyBorder="1" applyAlignment="1">
      <alignment horizontal="center" vertical="center" wrapText="1"/>
    </xf>
    <xf numFmtId="0" fontId="0" fillId="4" borderId="33" xfId="0" applyFill="1" applyBorder="1" applyAlignment="1"/>
    <xf numFmtId="0" fontId="0" fillId="0" borderId="16" xfId="0" applyBorder="1" applyAlignment="1">
      <alignment vertical="center" wrapText="1"/>
    </xf>
    <xf numFmtId="0" fontId="1" fillId="16" borderId="26" xfId="0" applyFont="1" applyFill="1" applyBorder="1" applyAlignment="1">
      <alignment horizontal="center" vertical="center" wrapText="1"/>
    </xf>
    <xf numFmtId="0" fontId="1" fillId="16" borderId="28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10" fontId="1" fillId="0" borderId="36" xfId="1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416"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 tint="-4.9989318521683403E-2"/>
      </font>
    </dxf>
    <dxf>
      <font>
        <b/>
        <i val="0"/>
      </font>
      <fill>
        <patternFill>
          <bgColor indexed="22"/>
        </patternFill>
      </fill>
    </dxf>
    <dxf>
      <font>
        <b/>
        <i val="0"/>
      </font>
      <fill>
        <patternFill>
          <bgColor indexed="22"/>
        </patternFill>
      </fill>
    </dxf>
    <dxf>
      <font>
        <color theme="0"/>
      </font>
      <border>
        <left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ont>
        <color theme="0"/>
      </font>
      <border>
        <top/>
        <vertical/>
        <horizontal/>
      </border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22"/>
        </patternFill>
      </fill>
    </dxf>
    <dxf>
      <font>
        <b val="0"/>
        <i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22"/>
        </patternFill>
      </fill>
    </dxf>
    <dxf>
      <font>
        <b val="0"/>
        <i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22"/>
        </patternFill>
      </fill>
    </dxf>
    <dxf>
      <font>
        <b val="0"/>
        <i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22"/>
        </patternFill>
      </fill>
    </dxf>
    <dxf>
      <font>
        <b val="0"/>
        <i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22"/>
        </patternFill>
      </fill>
    </dxf>
    <dxf>
      <font>
        <b val="0"/>
        <i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43</xdr:row>
          <xdr:rowOff>104775</xdr:rowOff>
        </xdr:from>
        <xdr:to>
          <xdr:col>10</xdr:col>
          <xdr:colOff>1009650</xdr:colOff>
          <xdr:row>53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Solo una vez diligenciadas las secciones 0 y 1, proceda a:</a:t>
              </a:r>
            </a:p>
            <a:p>
              <a:pPr algn="ctr" rtl="0">
                <a:defRPr sz="1000"/>
              </a:pPr>
              <a:r>
                <a:rPr lang="es-ES" sz="3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Crear los Proponentes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1181100</xdr:colOff>
          <xdr:row>43</xdr:row>
          <xdr:rowOff>114300</xdr:rowOff>
        </xdr:from>
        <xdr:to>
          <xdr:col>14</xdr:col>
          <xdr:colOff>0</xdr:colOff>
          <xdr:row>52</xdr:row>
          <xdr:rowOff>152400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Solo una vez haya diligenciado la Sección 2 proceda a:</a:t>
              </a:r>
            </a:p>
            <a:p>
              <a:pPr algn="ctr" rtl="0">
                <a:defRPr sz="1000"/>
              </a:pPr>
              <a:r>
                <a:rPr lang="es-ES" sz="3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Crear Integrantes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219075</xdr:colOff>
          <xdr:row>43</xdr:row>
          <xdr:rowOff>104775</xdr:rowOff>
        </xdr:from>
        <xdr:to>
          <xdr:col>19</xdr:col>
          <xdr:colOff>1085850</xdr:colOff>
          <xdr:row>52</xdr:row>
          <xdr:rowOff>152400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Una vez haya diligenciado </a:t>
              </a:r>
            </a:p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 haya modificado la Sección 3 proceda a:</a:t>
              </a:r>
            </a:p>
            <a:p>
              <a:pPr algn="ctr" rtl="0">
                <a:defRPr sz="1000"/>
              </a:pPr>
              <a:r>
                <a:rPr lang="es-ES" sz="3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Actualizar tablas dinámicas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1276350</xdr:colOff>
          <xdr:row>43</xdr:row>
          <xdr:rowOff>104775</xdr:rowOff>
        </xdr:from>
        <xdr:to>
          <xdr:col>27</xdr:col>
          <xdr:colOff>666750</xdr:colOff>
          <xdr:row>52</xdr:row>
          <xdr:rowOff>142875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Una vez haya diligenciado la Sección 3 y haya actualizado las tablas dinámicas proceda a:</a:t>
              </a:r>
            </a:p>
            <a:p>
              <a:pPr algn="ctr" rtl="0">
                <a:defRPr sz="1000"/>
              </a:pPr>
              <a:r>
                <a:rPr lang="es-ES" sz="3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Desplegar cuadros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43</xdr:row>
          <xdr:rowOff>114300</xdr:rowOff>
        </xdr:from>
        <xdr:to>
          <xdr:col>1</xdr:col>
          <xdr:colOff>2924175</xdr:colOff>
          <xdr:row>53</xdr:row>
          <xdr:rowOff>9525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s-ES" sz="2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Diligenciar las Secciones</a:t>
              </a:r>
            </a:p>
            <a:p>
              <a:pPr algn="ctr" rtl="0">
                <a:defRPr sz="1000"/>
              </a:pPr>
              <a:r>
                <a:rPr lang="es-ES" sz="2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0 y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355147</xdr:colOff>
      <xdr:row>0</xdr:row>
      <xdr:rowOff>84363</xdr:rowOff>
    </xdr:from>
    <xdr:to>
      <xdr:col>19</xdr:col>
      <xdr:colOff>807357</xdr:colOff>
      <xdr:row>5</xdr:row>
      <xdr:rowOff>74838</xdr:rowOff>
    </xdr:to>
    <xdr:pic>
      <xdr:nvPicPr>
        <xdr:cNvPr id="1342" name="Picture 2">
          <a:extLst>
            <a:ext uri="{FF2B5EF4-FFF2-40B4-BE49-F238E27FC236}">
              <a16:creationId xmlns:a16="http://schemas.microsoft.com/office/drawing/2014/main" id="{00000000-0008-0000-01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522" y="84363"/>
          <a:ext cx="1404710" cy="110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889000</xdr:colOff>
      <xdr:row>0</xdr:row>
      <xdr:rowOff>31750</xdr:rowOff>
    </xdr:from>
    <xdr:to>
      <xdr:col>23</xdr:col>
      <xdr:colOff>777875</xdr:colOff>
      <xdr:row>5</xdr:row>
      <xdr:rowOff>111226</xdr:rowOff>
    </xdr:to>
    <xdr:pic>
      <xdr:nvPicPr>
        <xdr:cNvPr id="2422" name="Picture 2">
          <a:extLst>
            <a:ext uri="{FF2B5EF4-FFF2-40B4-BE49-F238E27FC236}">
              <a16:creationId xmlns:a16="http://schemas.microsoft.com/office/drawing/2014/main" id="{00000000-0008-0000-0200-00007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91875" y="31750"/>
          <a:ext cx="841375" cy="873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158751</xdr:colOff>
      <xdr:row>0</xdr:row>
      <xdr:rowOff>58208</xdr:rowOff>
    </xdr:from>
    <xdr:to>
      <xdr:col>5</xdr:col>
      <xdr:colOff>984251</xdr:colOff>
      <xdr:row>5</xdr:row>
      <xdr:rowOff>123022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9126" y="58208"/>
          <a:ext cx="825500" cy="8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200024</xdr:colOff>
      <xdr:row>2</xdr:row>
      <xdr:rowOff>304801</xdr:rowOff>
    </xdr:from>
    <xdr:to>
      <xdr:col>8</xdr:col>
      <xdr:colOff>599264</xdr:colOff>
      <xdr:row>5</xdr:row>
      <xdr:rowOff>247651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15849" y="628651"/>
          <a:ext cx="3847289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saldar1\Documents\As%202018-717\03.Modelos\CMA\CMA%20201804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"/>
      <sheetName val="PORTADA"/>
      <sheetName val="tablas"/>
      <sheetName val="RESUMEN"/>
      <sheetName val="Rec-Hab-Tec"/>
      <sheetName val="db-Exp Con"/>
      <sheetName val="tb-Exp Con"/>
      <sheetName val="Exp Con"/>
      <sheetName val="Factor 1"/>
      <sheetName val="TRM 20171025"/>
      <sheetName val="SMMLV Validos"/>
      <sheetName val="SMMLV Promedios"/>
      <sheetName val="Factor 2"/>
      <sheetName val="Economica"/>
      <sheetName val="Capacitacion"/>
      <sheetName val="Desempate"/>
      <sheetName val="tb-smmlv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lson Medina" refreshedDate="44299.507672800923" createdVersion="5" refreshedVersion="6" recordCount="7" xr:uid="{00000000-000A-0000-FFFF-FFFF0A000000}">
  <cacheSource type="worksheet">
    <worksheetSource ref="P32:T39" sheet="Basicos"/>
  </cacheSource>
  <cacheFields count="5">
    <cacheField name="proponente" numFmtId="0">
      <sharedItems containsString="0" containsBlank="1" containsNumber="1" containsInteger="1" minValue="1" maxValue="99" count="100">
        <n v="1"/>
        <n v="2"/>
        <n v="3"/>
        <n v="4"/>
        <n v="5"/>
        <m/>
        <n v="96" u="1"/>
        <n v="57" u="1"/>
        <n v="34" u="1"/>
        <n v="75" u="1"/>
        <n v="13" u="1"/>
        <n v="59" u="1"/>
        <n v="36" u="1"/>
        <n v="79" u="1"/>
        <n v="61" u="1"/>
        <n v="38" u="1"/>
        <n v="83" u="1"/>
        <n v="14" u="1"/>
        <n v="63" u="1"/>
        <n v="40" u="1"/>
        <n v="87" u="1"/>
        <n v="66" u="1"/>
        <n v="42" u="1"/>
        <n v="91" u="1"/>
        <n v="15" u="1"/>
        <n v="70" u="1"/>
        <n v="44" u="1"/>
        <n v="95" u="1"/>
        <n v="74" u="1"/>
        <n v="46" u="1"/>
        <n v="99" u="1"/>
        <n v="6" u="1"/>
        <n v="16" u="1"/>
        <n v="78" u="1"/>
        <n v="48" u="1"/>
        <n v="17" u="1"/>
        <n v="82" u="1"/>
        <n v="50" u="1"/>
        <n v="18" u="1"/>
        <n v="86" u="1"/>
        <n v="52" u="1"/>
        <n v="65" u="1"/>
        <n v="19" u="1"/>
        <n v="90" u="1"/>
        <n v="54" u="1"/>
        <n v="7" u="1"/>
        <n v="69" u="1"/>
        <n v="20" u="1"/>
        <n v="94" u="1"/>
        <n v="56" u="1"/>
        <n v="33" u="1"/>
        <n v="73" u="1"/>
        <n v="21" u="1"/>
        <n v="98" u="1"/>
        <n v="58" u="1"/>
        <n v="35" u="1"/>
        <n v="77" u="1"/>
        <n v="22" u="1"/>
        <n v="60" u="1"/>
        <n v="37" u="1"/>
        <n v="81" u="1"/>
        <n v="23" u="1"/>
        <n v="62" u="1"/>
        <n v="8" u="1"/>
        <n v="39" u="1"/>
        <n v="85" u="1"/>
        <n v="24" u="1"/>
        <n v="64" u="1"/>
        <n v="41" u="1"/>
        <n v="89" u="1"/>
        <n v="25" u="1"/>
        <n v="68" u="1"/>
        <n v="9" u="1"/>
        <n v="43" u="1"/>
        <n v="93" u="1"/>
        <n v="26" u="1"/>
        <n v="72" u="1"/>
        <n v="45" u="1"/>
        <n v="97" u="1"/>
        <n v="27" u="1"/>
        <n v="76" u="1"/>
        <n v="10" u="1"/>
        <n v="47" u="1"/>
        <n v="28" u="1"/>
        <n v="80" u="1"/>
        <n v="49" u="1"/>
        <n v="29" u="1"/>
        <n v="84" u="1"/>
        <n v="11" u="1"/>
        <n v="51" u="1"/>
        <n v="30" u="1"/>
        <n v="88" u="1"/>
        <n v="53" u="1"/>
        <n v="31" u="1"/>
        <n v="67" u="1"/>
        <n v="92" u="1"/>
        <n v="12" u="1"/>
        <n v="55" u="1"/>
        <n v="32" u="1"/>
        <n v="71" u="1"/>
      </sharedItems>
    </cacheField>
    <cacheField name="consorciado#" numFmtId="0">
      <sharedItems/>
    </cacheField>
    <cacheField name="inte-nombre" numFmtId="0">
      <sharedItems containsBlank="1"/>
    </cacheField>
    <cacheField name="participacion" numFmtId="0">
      <sharedItems containsString="0" containsBlank="1" containsNumber="1" minValue="0.05" maxValue="1"/>
    </cacheField>
    <cacheField name="trato" numFmtId="0">
      <sharedItems containsBlank="1" count="3">
        <s v="NACIONAL"/>
        <m/>
        <s v="EXTRANJERO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s v="01.01"/>
    <s v="ORGANIZACIÓN HAR SAS"/>
    <n v="1"/>
    <x v="0"/>
  </r>
  <r>
    <x v="1"/>
    <s v="02.01"/>
    <s v="URIBE ARQUITECTOS CONSTRUCTORES UAC SAS"/>
    <n v="1"/>
    <x v="0"/>
  </r>
  <r>
    <x v="2"/>
    <s v="03.01"/>
    <s v="INFRAESTRUCTURA Y VIAS_x000a_SAS"/>
    <n v="0.95"/>
    <x v="0"/>
  </r>
  <r>
    <x v="2"/>
    <s v="03.02"/>
    <s v="PROYECTOS INTEGRALES DE INGENIERIAS S.A.S"/>
    <n v="0.05"/>
    <x v="0"/>
  </r>
  <r>
    <x v="3"/>
    <s v="04.01"/>
    <s v="FERNANDO ARTURO ANGEL PELAEZ"/>
    <n v="1"/>
    <x v="0"/>
  </r>
  <r>
    <x v="4"/>
    <s v="05.01"/>
    <s v="EPICOS S.A.S."/>
    <n v="1"/>
    <x v="0"/>
  </r>
  <r>
    <x v="5"/>
    <s v="eof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a dinámica2" cacheId="0" dataOnRows="1" applyNumberFormats="0" applyBorderFormats="0" applyFontFormats="0" applyPatternFormats="0" applyAlignmentFormats="0" applyWidthHeightFormats="1" dataCaption="Datos" updatedVersion="6" minRefreshableVersion="3" asteriskTotals="1" showMemberPropertyTips="0" useAutoFormatting="1" itemPrintTitles="1" createdVersion="5" indent="0" compact="0" compactData="0" gridDropZones="1">
  <location ref="Y58:AA61" firstHeaderRow="2" firstDataRow="2" firstDataCol="2"/>
  <pivotFields count="5">
    <pivotField axis="axisRow" compact="0" outline="0" subtotalTop="0" showAll="0" includeNewItemsInFilter="1" sortType="ascending" rankBy="0" defaultSubtotal="0">
      <items count="100">
        <item x="0"/>
        <item x="1"/>
        <item x="2"/>
        <item x="3"/>
        <item x="4"/>
        <item m="1" x="31"/>
        <item m="1" x="45"/>
        <item m="1" x="63"/>
        <item m="1" x="72"/>
        <item m="1" x="81"/>
        <item m="1" x="88"/>
        <item m="1" x="96"/>
        <item m="1" x="10"/>
        <item m="1" x="17"/>
        <item m="1" x="24"/>
        <item m="1" x="32"/>
        <item m="1" x="35"/>
        <item m="1" x="38"/>
        <item m="1" x="42"/>
        <item m="1" x="47"/>
        <item m="1" x="52"/>
        <item m="1" x="57"/>
        <item m="1" x="61"/>
        <item m="1" x="66"/>
        <item m="1" x="70"/>
        <item m="1" x="75"/>
        <item m="1" x="79"/>
        <item m="1" x="83"/>
        <item m="1" x="86"/>
        <item m="1" x="90"/>
        <item m="1" x="93"/>
        <item m="1" x="98"/>
        <item m="1" x="50"/>
        <item m="1" x="8"/>
        <item m="1" x="55"/>
        <item m="1" x="12"/>
        <item m="1" x="59"/>
        <item m="1" x="15"/>
        <item m="1" x="64"/>
        <item m="1" x="19"/>
        <item m="1" x="68"/>
        <item m="1" x="22"/>
        <item m="1" x="73"/>
        <item m="1" x="26"/>
        <item m="1" x="77"/>
        <item m="1" x="29"/>
        <item m="1" x="82"/>
        <item m="1" x="34"/>
        <item m="1" x="85"/>
        <item m="1" x="37"/>
        <item m="1" x="89"/>
        <item m="1" x="40"/>
        <item m="1" x="92"/>
        <item m="1" x="44"/>
        <item m="1" x="97"/>
        <item m="1" x="49"/>
        <item m="1" x="7"/>
        <item m="1" x="54"/>
        <item m="1" x="11"/>
        <item m="1" x="58"/>
        <item m="1" x="14"/>
        <item m="1" x="62"/>
        <item m="1" x="18"/>
        <item m="1" x="67"/>
        <item m="1" x="41"/>
        <item m="1" x="21"/>
        <item m="1" x="94"/>
        <item m="1" x="71"/>
        <item m="1" x="46"/>
        <item m="1" x="25"/>
        <item m="1" x="99"/>
        <item m="1" x="76"/>
        <item m="1" x="51"/>
        <item m="1" x="28"/>
        <item m="1" x="9"/>
        <item m="1" x="80"/>
        <item m="1" x="56"/>
        <item m="1" x="33"/>
        <item m="1" x="13"/>
        <item m="1" x="84"/>
        <item m="1" x="60"/>
        <item m="1" x="36"/>
        <item m="1" x="16"/>
        <item m="1" x="87"/>
        <item m="1" x="65"/>
        <item m="1" x="39"/>
        <item m="1" x="20"/>
        <item m="1" x="91"/>
        <item m="1" x="69"/>
        <item m="1" x="43"/>
        <item m="1" x="23"/>
        <item m="1" x="95"/>
        <item m="1" x="74"/>
        <item m="1" x="48"/>
        <item m="1" x="27"/>
        <item m="1" x="6"/>
        <item m="1" x="78"/>
        <item m="1" x="53"/>
        <item m="1" x="30"/>
        <item x="5"/>
      </items>
    </pivotField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 rankBy="0" defaultSubtotal="0">
      <items count="3">
        <item m="1" x="2"/>
        <item h="1" x="0"/>
        <item x="1"/>
      </items>
    </pivotField>
  </pivotFields>
  <rowFields count="2">
    <field x="0"/>
    <field x="4"/>
  </rowFields>
  <rowItems count="2">
    <i>
      <x v="99"/>
      <x v="2"/>
    </i>
    <i t="grand">
      <x/>
    </i>
  </rowItems>
  <colItems count="1">
    <i/>
  </colItems>
  <dataFields count="1">
    <dataField name="Suma de participacion" fld="3" baseField="0" baseItem="0"/>
  </dataFields>
  <formats count="14">
    <format dxfId="400">
      <pivotArea type="all" dataOnly="0" outline="0" fieldPosition="0"/>
    </format>
    <format dxfId="399">
      <pivotArea outline="0" collapsedLevelsAreSubtotals="1" fieldPosition="0"/>
    </format>
    <format dxfId="398">
      <pivotArea type="topRight" dataOnly="0" labelOnly="1" outline="0" fieldPosition="0"/>
    </format>
    <format dxfId="397">
      <pivotArea dataOnly="0" labelOnly="1" outline="0" fieldPosition="0">
        <references count="1">
          <reference field="0" count="9">
            <x v="1"/>
            <x v="2"/>
            <x v="4"/>
            <x v="5"/>
            <x v="7"/>
            <x v="8"/>
            <x v="10"/>
            <x v="11"/>
            <x v="99"/>
          </reference>
        </references>
      </pivotArea>
    </format>
    <format dxfId="396">
      <pivotArea dataOnly="0" labelOnly="1" grandRow="1" outline="0" fieldPosition="0"/>
    </format>
    <format dxfId="395">
      <pivotArea dataOnly="0" labelOnly="1" outline="0" fieldPosition="0">
        <references count="2">
          <reference field="0" count="1" selected="0">
            <x v="1"/>
          </reference>
          <reference field="4" count="1">
            <x v="0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2"/>
          </reference>
          <reference field="4" count="1">
            <x v="0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4"/>
          </reference>
          <reference field="4" count="1">
            <x v="0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5"/>
          </reference>
          <reference field="4" count="1">
            <x v="0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7"/>
          </reference>
          <reference field="4" count="1">
            <x v="0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8"/>
          </reference>
          <reference field="4" count="1">
            <x v="0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10"/>
          </reference>
          <reference field="4" count="1">
            <x v="0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11"/>
          </reference>
          <reference field="4" count="1">
            <x v="0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99"/>
          </reference>
          <reference field="4" count="1">
            <x v="2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 dinámica1" cacheId="0" dataOnRows="1" applyNumberFormats="0" applyBorderFormats="0" applyFontFormats="0" applyPatternFormats="0" applyAlignmentFormats="0" applyWidthHeightFormats="1" dataCaption="Datos" updatedVersion="6" minRefreshableVersion="3" asteriskTotals="1" showMemberPropertyTips="0" useAutoFormatting="1" itemPrintTitles="1" createdVersion="5" indent="0" compact="0" compactData="0" gridDropZones="1">
  <location ref="U58:W66" firstHeaderRow="2" firstDataRow="2" firstDataCol="2"/>
  <pivotFields count="5">
    <pivotField axis="axisRow" compact="0" outline="0" subtotalTop="0" showAll="0" includeNewItemsInFilter="1" sortType="ascending" rankBy="0" defaultSubtotal="0">
      <items count="100">
        <item x="0"/>
        <item x="1"/>
        <item x="2"/>
        <item x="3"/>
        <item x="4"/>
        <item m="1" x="31"/>
        <item m="1" x="45"/>
        <item m="1" x="63"/>
        <item m="1" x="72"/>
        <item m="1" x="81"/>
        <item m="1" x="88"/>
        <item m="1" x="96"/>
        <item m="1" x="10"/>
        <item m="1" x="17"/>
        <item m="1" x="24"/>
        <item m="1" x="32"/>
        <item m="1" x="35"/>
        <item m="1" x="38"/>
        <item m="1" x="42"/>
        <item m="1" x="47"/>
        <item m="1" x="52"/>
        <item m="1" x="57"/>
        <item m="1" x="61"/>
        <item m="1" x="66"/>
        <item m="1" x="70"/>
        <item m="1" x="75"/>
        <item m="1" x="79"/>
        <item m="1" x="83"/>
        <item m="1" x="86"/>
        <item m="1" x="90"/>
        <item m="1" x="93"/>
        <item m="1" x="98"/>
        <item m="1" x="50"/>
        <item m="1" x="8"/>
        <item m="1" x="55"/>
        <item m="1" x="12"/>
        <item m="1" x="59"/>
        <item m="1" x="15"/>
        <item m="1" x="64"/>
        <item m="1" x="19"/>
        <item m="1" x="68"/>
        <item m="1" x="22"/>
        <item m="1" x="73"/>
        <item m="1" x="26"/>
        <item m="1" x="77"/>
        <item m="1" x="29"/>
        <item m="1" x="82"/>
        <item m="1" x="34"/>
        <item m="1" x="85"/>
        <item m="1" x="37"/>
        <item m="1" x="89"/>
        <item m="1" x="40"/>
        <item m="1" x="92"/>
        <item m="1" x="44"/>
        <item m="1" x="97"/>
        <item m="1" x="49"/>
        <item m="1" x="7"/>
        <item m="1" x="54"/>
        <item m="1" x="11"/>
        <item m="1" x="58"/>
        <item m="1" x="14"/>
        <item m="1" x="62"/>
        <item m="1" x="18"/>
        <item m="1" x="67"/>
        <item m="1" x="41"/>
        <item m="1" x="21"/>
        <item m="1" x="94"/>
        <item m="1" x="71"/>
        <item m="1" x="46"/>
        <item m="1" x="25"/>
        <item m="1" x="99"/>
        <item m="1" x="76"/>
        <item m="1" x="51"/>
        <item m="1" x="28"/>
        <item m="1" x="9"/>
        <item m="1" x="80"/>
        <item m="1" x="56"/>
        <item m="1" x="33"/>
        <item m="1" x="13"/>
        <item m="1" x="84"/>
        <item m="1" x="60"/>
        <item m="1" x="36"/>
        <item m="1" x="16"/>
        <item m="1" x="87"/>
        <item m="1" x="65"/>
        <item m="1" x="39"/>
        <item m="1" x="20"/>
        <item m="1" x="91"/>
        <item m="1" x="69"/>
        <item m="1" x="43"/>
        <item m="1" x="23"/>
        <item m="1" x="95"/>
        <item m="1" x="74"/>
        <item m="1" x="48"/>
        <item m="1" x="27"/>
        <item m="1" x="6"/>
        <item m="1" x="78"/>
        <item m="1" x="53"/>
        <item m="1" x="30"/>
        <item x="5"/>
      </items>
    </pivotField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 rankBy="0" defaultSubtotal="0">
      <items count="3">
        <item h="1" m="1" x="2"/>
        <item x="0"/>
        <item x="1"/>
      </items>
    </pivotField>
  </pivotFields>
  <rowFields count="2">
    <field x="0"/>
    <field x="4"/>
  </rowFields>
  <rowItems count="7">
    <i>
      <x/>
      <x v="1"/>
    </i>
    <i>
      <x v="1"/>
      <x v="1"/>
    </i>
    <i>
      <x v="2"/>
      <x v="1"/>
    </i>
    <i>
      <x v="3"/>
      <x v="1"/>
    </i>
    <i>
      <x v="4"/>
      <x v="1"/>
    </i>
    <i>
      <x v="99"/>
      <x v="2"/>
    </i>
    <i t="grand">
      <x/>
    </i>
  </rowItems>
  <colItems count="1">
    <i/>
  </colItems>
  <dataFields count="1">
    <dataField name="Suma de participacion" fld="3" baseField="0" baseItem="0"/>
  </dataFields>
  <formats count="14">
    <format dxfId="414">
      <pivotArea type="all" dataOnly="0" outline="0" fieldPosition="0"/>
    </format>
    <format dxfId="413">
      <pivotArea outline="0" collapsedLevelsAreSubtotals="1" fieldPosition="0"/>
    </format>
    <format dxfId="412">
      <pivotArea type="topRight" dataOnly="0" labelOnly="1" outline="0" fieldPosition="0"/>
    </format>
    <format dxfId="411">
      <pivotArea dataOnly="0" labelOnly="1" outline="0" fieldPosition="0">
        <references count="1">
          <reference field="0" count="9">
            <x v="0"/>
            <x v="1"/>
            <x v="3"/>
            <x v="4"/>
            <x v="6"/>
            <x v="7"/>
            <x v="9"/>
            <x v="10"/>
            <x v="99"/>
          </reference>
        </references>
      </pivotArea>
    </format>
    <format dxfId="410">
      <pivotArea dataOnly="0" labelOnly="1" grandRow="1" outline="0" fieldPosition="0"/>
    </format>
    <format dxfId="409">
      <pivotArea dataOnly="0" labelOnly="1" outline="0" fieldPosition="0">
        <references count="2">
          <reference field="0" count="1" selected="0">
            <x v="0"/>
          </reference>
          <reference field="4" count="1">
            <x v="1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1"/>
          </reference>
          <reference field="4" count="1">
            <x v="1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3"/>
          </reference>
          <reference field="4" count="1">
            <x v="1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4"/>
          </reference>
          <reference field="4" count="1">
            <x v="1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6"/>
          </reference>
          <reference field="4" count="1">
            <x v="1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7"/>
          </reference>
          <reference field="4" count="1">
            <x v="1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9"/>
          </reference>
          <reference field="4" count="1">
            <x v="1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10"/>
          </reference>
          <reference field="4" count="1">
            <x v="1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99"/>
          </reference>
          <reference field="4" count="1">
            <x v="2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264"/>
  <sheetViews>
    <sheetView topLeftCell="P19" zoomScale="110" zoomScaleNormal="110" workbookViewId="0">
      <selection activeCell="R36" sqref="R36"/>
    </sheetView>
  </sheetViews>
  <sheetFormatPr baseColWidth="10" defaultColWidth="11.42578125" defaultRowHeight="12.75" x14ac:dyDescent="0.2"/>
  <cols>
    <col min="1" max="1" width="29.42578125" customWidth="1"/>
    <col min="2" max="2" width="47.28515625" customWidth="1"/>
    <col min="3" max="3" width="16.85546875" bestFit="1" customWidth="1"/>
    <col min="4" max="4" width="7.7109375" customWidth="1"/>
    <col min="5" max="5" width="15.5703125" customWidth="1"/>
    <col min="6" max="6" width="20.5703125" bestFit="1" customWidth="1"/>
    <col min="8" max="8" width="14.42578125" bestFit="1" customWidth="1"/>
    <col min="9" max="9" width="14.42578125" customWidth="1"/>
    <col min="10" max="10" width="15.42578125" bestFit="1" customWidth="1"/>
    <col min="11" max="11" width="17.7109375" customWidth="1"/>
    <col min="12" max="12" width="13.140625" customWidth="1"/>
    <col min="13" max="13" width="60.7109375" customWidth="1"/>
    <col min="14" max="14" width="22.7109375" customWidth="1"/>
    <col min="15" max="15" width="12" customWidth="1"/>
    <col min="16" max="16" width="11.85546875" customWidth="1"/>
    <col min="17" max="17" width="13.42578125" bestFit="1" customWidth="1"/>
    <col min="18" max="18" width="67.140625" customWidth="1"/>
    <col min="19" max="19" width="13.42578125" bestFit="1" customWidth="1"/>
    <col min="20" max="20" width="19.5703125" bestFit="1" customWidth="1"/>
    <col min="21" max="21" width="22" customWidth="1"/>
    <col min="22" max="22" width="10.42578125" bestFit="1" customWidth="1"/>
    <col min="23" max="23" width="5.140625" bestFit="1" customWidth="1"/>
    <col min="24" max="24" width="19.5703125" bestFit="1" customWidth="1"/>
    <col min="25" max="25" width="15.7109375" customWidth="1"/>
    <col min="26" max="26" width="10.42578125" bestFit="1" customWidth="1"/>
    <col min="27" max="27" width="5.140625" bestFit="1" customWidth="1"/>
    <col min="29" max="29" width="6.28515625" bestFit="1" customWidth="1"/>
    <col min="30" max="30" width="10.28515625" customWidth="1"/>
    <col min="31" max="31" width="5.7109375" bestFit="1" customWidth="1"/>
    <col min="32" max="32" width="5.5703125" bestFit="1" customWidth="1"/>
    <col min="33" max="37" width="5.85546875" bestFit="1" customWidth="1"/>
    <col min="38" max="40" width="12.85546875" bestFit="1" customWidth="1"/>
    <col min="41" max="42" width="12" bestFit="1" customWidth="1"/>
    <col min="44" max="44" width="15.7109375" customWidth="1"/>
    <col min="45" max="49" width="14.42578125" bestFit="1" customWidth="1"/>
    <col min="50" max="50" width="14" bestFit="1" customWidth="1"/>
    <col min="51" max="54" width="14.42578125" bestFit="1" customWidth="1"/>
    <col min="55" max="67" width="14.7109375" customWidth="1"/>
    <col min="69" max="69" width="14.28515625" customWidth="1"/>
  </cols>
  <sheetData>
    <row r="1" spans="1:30" x14ac:dyDescent="0.2">
      <c r="A1" s="69" t="s">
        <v>87</v>
      </c>
      <c r="AC1" s="2"/>
    </row>
    <row r="2" spans="1:30" x14ac:dyDescent="0.2">
      <c r="A2" s="3">
        <v>1</v>
      </c>
      <c r="B2" s="3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AC2" s="2"/>
    </row>
    <row r="3" spans="1:30" x14ac:dyDescent="0.2">
      <c r="A3" s="1" t="s">
        <v>74</v>
      </c>
      <c r="B3" s="1" t="s">
        <v>54</v>
      </c>
      <c r="AC3" s="2"/>
    </row>
    <row r="4" spans="1:30" ht="89.25" x14ac:dyDescent="0.2">
      <c r="A4" s="40" t="s">
        <v>219</v>
      </c>
      <c r="B4" s="180" t="s">
        <v>220</v>
      </c>
      <c r="AC4" s="2"/>
    </row>
    <row r="5" spans="1:30" x14ac:dyDescent="0.2">
      <c r="A5" s="82" t="s">
        <v>99</v>
      </c>
      <c r="B5" s="81">
        <v>90</v>
      </c>
      <c r="AC5" s="2"/>
    </row>
    <row r="6" spans="1:30" x14ac:dyDescent="0.2">
      <c r="A6" s="82" t="s">
        <v>100</v>
      </c>
      <c r="B6" s="83">
        <v>0.1</v>
      </c>
      <c r="AC6" s="2"/>
    </row>
    <row r="7" spans="1:30" x14ac:dyDescent="0.2">
      <c r="A7" s="1"/>
      <c r="B7" s="1"/>
      <c r="AC7" s="2"/>
    </row>
    <row r="8" spans="1:30" x14ac:dyDescent="0.2">
      <c r="A8" s="2"/>
      <c r="B8" s="2"/>
      <c r="AC8" s="2"/>
    </row>
    <row r="9" spans="1:30" x14ac:dyDescent="0.2">
      <c r="A9" s="88"/>
      <c r="B9" s="84"/>
      <c r="C9" s="69" t="s">
        <v>88</v>
      </c>
      <c r="AC9" s="2"/>
    </row>
    <row r="10" spans="1:30" x14ac:dyDescent="0.2">
      <c r="A10" s="84"/>
      <c r="B10" s="84"/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/>
      <c r="J10" s="3"/>
      <c r="K10" s="3"/>
      <c r="AC10" s="2"/>
    </row>
    <row r="11" spans="1:30" x14ac:dyDescent="0.2">
      <c r="A11" s="84"/>
      <c r="B11" s="84"/>
      <c r="C11" s="45" t="s">
        <v>27</v>
      </c>
      <c r="D11" s="45" t="s">
        <v>28</v>
      </c>
      <c r="E11" s="45" t="s">
        <v>29</v>
      </c>
      <c r="F11" s="45" t="s">
        <v>30</v>
      </c>
      <c r="G11" s="46" t="s">
        <v>55</v>
      </c>
      <c r="H11" s="54" t="s">
        <v>81</v>
      </c>
      <c r="I11" s="54" t="s">
        <v>82</v>
      </c>
      <c r="J11" s="54" t="s">
        <v>102</v>
      </c>
      <c r="K11" s="54" t="s">
        <v>101</v>
      </c>
      <c r="AC11" s="2"/>
    </row>
    <row r="12" spans="1:30" x14ac:dyDescent="0.2">
      <c r="A12" s="84"/>
      <c r="B12" s="84"/>
      <c r="C12" s="17">
        <v>908337271</v>
      </c>
      <c r="D12" s="2">
        <v>2021</v>
      </c>
      <c r="E12" s="17">
        <v>908526</v>
      </c>
      <c r="F12" s="31">
        <f>ROUND((+C12/E12),2)</f>
        <v>999.79</v>
      </c>
      <c r="G12" s="78">
        <v>44285</v>
      </c>
      <c r="H12" s="78">
        <v>44298</v>
      </c>
      <c r="I12" s="78">
        <v>44298</v>
      </c>
      <c r="J12" s="32">
        <f>+I12+B5</f>
        <v>44388</v>
      </c>
      <c r="K12" s="31">
        <f>ROUND((+C12*(B6)),2)</f>
        <v>90833727.099999994</v>
      </c>
      <c r="L12" s="78"/>
      <c r="AC12" s="2"/>
    </row>
    <row r="13" spans="1:30" s="2" customFormat="1" x14ac:dyDescent="0.2">
      <c r="A13" s="84"/>
      <c r="B13" s="84"/>
      <c r="C13" s="5"/>
      <c r="D13" s="1"/>
      <c r="E13" s="5"/>
      <c r="F13" s="5"/>
      <c r="G13" s="1"/>
      <c r="H13" s="6"/>
      <c r="I13" s="6"/>
      <c r="J13" s="6"/>
      <c r="K13" s="6"/>
      <c r="L13"/>
      <c r="M13"/>
      <c r="N13"/>
      <c r="O13"/>
      <c r="P13"/>
      <c r="Q13"/>
      <c r="U13"/>
      <c r="V13"/>
      <c r="W13"/>
      <c r="X13"/>
      <c r="Y13"/>
      <c r="Z13"/>
      <c r="AA13"/>
      <c r="AD13"/>
    </row>
    <row r="14" spans="1:30" s="2" customFormat="1" x14ac:dyDescent="0.2">
      <c r="A14" s="84"/>
      <c r="B14" s="8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AD14"/>
    </row>
    <row r="15" spans="1:30" s="2" customFormat="1" x14ac:dyDescent="0.2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69" t="s">
        <v>89</v>
      </c>
      <c r="M15"/>
      <c r="N15"/>
      <c r="O15"/>
      <c r="P15"/>
      <c r="Q15"/>
      <c r="AD15"/>
    </row>
    <row r="16" spans="1:30" s="2" customFormat="1" x14ac:dyDescent="0.2">
      <c r="A16" s="88" t="s">
        <v>92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71"/>
      <c r="M16" s="70" t="s">
        <v>90</v>
      </c>
      <c r="N16" s="53" t="s">
        <v>91</v>
      </c>
      <c r="O16"/>
      <c r="P16"/>
      <c r="Q16"/>
      <c r="AD16"/>
    </row>
    <row r="17" spans="1:30" x14ac:dyDescent="0.2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3">
        <v>1</v>
      </c>
      <c r="M17" s="3">
        <v>2</v>
      </c>
      <c r="N17" s="3">
        <v>3</v>
      </c>
      <c r="AC17" s="2"/>
    </row>
    <row r="18" spans="1:30" x14ac:dyDescent="0.2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1" t="s">
        <v>0</v>
      </c>
      <c r="M18" s="1" t="s">
        <v>3</v>
      </c>
      <c r="N18" s="1" t="s">
        <v>50</v>
      </c>
      <c r="O18" s="2"/>
      <c r="P18" s="2"/>
      <c r="Q18" s="2"/>
      <c r="AC18" s="2"/>
    </row>
    <row r="19" spans="1:30" s="2" customFormat="1" x14ac:dyDescent="0.2">
      <c r="A19" s="88" t="s">
        <v>92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71">
        <v>1</v>
      </c>
      <c r="M19" s="70" t="s">
        <v>221</v>
      </c>
      <c r="N19" s="53">
        <v>1</v>
      </c>
      <c r="O19"/>
      <c r="P19"/>
      <c r="Q19"/>
      <c r="AD19"/>
    </row>
    <row r="20" spans="1:30" s="2" customFormat="1" x14ac:dyDescent="0.2">
      <c r="A20" s="88" t="s">
        <v>92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71">
        <v>2</v>
      </c>
      <c r="M20" s="70" t="s">
        <v>222</v>
      </c>
      <c r="N20" s="53">
        <v>1</v>
      </c>
      <c r="O20"/>
      <c r="P20"/>
      <c r="Q20"/>
      <c r="AD20"/>
    </row>
    <row r="21" spans="1:30" s="2" customFormat="1" x14ac:dyDescent="0.2">
      <c r="A21" s="88" t="s">
        <v>92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71">
        <v>3</v>
      </c>
      <c r="M21" s="70" t="s">
        <v>223</v>
      </c>
      <c r="N21" s="53">
        <v>2</v>
      </c>
      <c r="O21"/>
      <c r="P21"/>
      <c r="Q21"/>
      <c r="AD21"/>
    </row>
    <row r="22" spans="1:30" s="2" customFormat="1" x14ac:dyDescent="0.2">
      <c r="A22" s="88" t="s">
        <v>92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71">
        <v>4</v>
      </c>
      <c r="M22" s="70" t="s">
        <v>224</v>
      </c>
      <c r="N22" s="53">
        <v>1</v>
      </c>
      <c r="O22"/>
      <c r="P22"/>
      <c r="Q22"/>
      <c r="AD22"/>
    </row>
    <row r="23" spans="1:30" s="2" customFormat="1" x14ac:dyDescent="0.2">
      <c r="A23" s="88" t="s">
        <v>92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71">
        <v>5</v>
      </c>
      <c r="M23" s="70" t="s">
        <v>225</v>
      </c>
      <c r="N23" s="53">
        <v>1</v>
      </c>
      <c r="O23"/>
      <c r="P23"/>
      <c r="Q23"/>
      <c r="AD23"/>
    </row>
    <row r="24" spans="1:30" x14ac:dyDescent="0.2">
      <c r="A24" s="88" t="s">
        <v>92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72" t="s">
        <v>1</v>
      </c>
      <c r="M24" s="1"/>
      <c r="N24" s="1"/>
      <c r="O24" s="2"/>
      <c r="P24" s="2"/>
      <c r="Q24" s="2"/>
      <c r="AC24" s="2"/>
    </row>
    <row r="25" spans="1:30" x14ac:dyDescent="0.2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72">
        <f>MAX(L18:L24)</f>
        <v>5</v>
      </c>
      <c r="M25" s="1"/>
      <c r="N25" s="72">
        <f>SUM(N18:N24)</f>
        <v>6</v>
      </c>
      <c r="O25" s="2"/>
      <c r="P25" s="2"/>
      <c r="Q25" s="2"/>
      <c r="AC25" s="2"/>
    </row>
    <row r="26" spans="1:30" x14ac:dyDescent="0.2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O26" s="2"/>
      <c r="P26" s="2"/>
      <c r="Q26" s="2"/>
      <c r="AC26" s="2"/>
    </row>
    <row r="27" spans="1:30" x14ac:dyDescent="0.2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73" t="s">
        <v>93</v>
      </c>
      <c r="P27" s="2"/>
      <c r="Q27" s="2"/>
      <c r="AC27" s="2"/>
    </row>
    <row r="28" spans="1:30" x14ac:dyDescent="0.2">
      <c r="A28" s="88" t="s">
        <v>92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79">
        <v>1</v>
      </c>
      <c r="P28" s="79"/>
      <c r="Q28" s="80"/>
      <c r="R28" s="36" t="str">
        <f xml:space="preserve"> CONCATENATE("Nombre del integrante ",Q28)</f>
        <v xml:space="preserve">Nombre del integrante </v>
      </c>
      <c r="S28" s="43" t="s">
        <v>95</v>
      </c>
      <c r="T28" s="38"/>
      <c r="Y28" s="2"/>
    </row>
    <row r="29" spans="1:30" hidden="1" x14ac:dyDescent="0.2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3"/>
      <c r="P29" s="3"/>
      <c r="Q29" s="42"/>
      <c r="R29" s="36"/>
      <c r="S29" s="43"/>
      <c r="T29" s="53" t="s">
        <v>36</v>
      </c>
      <c r="Y29" s="2"/>
    </row>
    <row r="30" spans="1:30" hidden="1" x14ac:dyDescent="0.2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3"/>
      <c r="P30" s="3"/>
      <c r="Q30" s="42"/>
      <c r="R30" s="36"/>
      <c r="S30" s="43"/>
      <c r="T30" s="53" t="s">
        <v>76</v>
      </c>
      <c r="Y30" s="2"/>
    </row>
    <row r="31" spans="1:30" x14ac:dyDescent="0.2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38">
        <v>0</v>
      </c>
      <c r="P31" s="38">
        <v>1</v>
      </c>
      <c r="Q31" s="38">
        <v>2</v>
      </c>
      <c r="R31" s="38">
        <v>3</v>
      </c>
      <c r="S31" s="38">
        <v>4</v>
      </c>
      <c r="T31" s="38">
        <v>5</v>
      </c>
      <c r="U31" s="38"/>
      <c r="V31" s="38"/>
      <c r="Y31" s="2"/>
    </row>
    <row r="32" spans="1:30" x14ac:dyDescent="0.2">
      <c r="A32" s="88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74" t="s">
        <v>94</v>
      </c>
      <c r="P32" s="74" t="s">
        <v>0</v>
      </c>
      <c r="Q32" s="74" t="s">
        <v>96</v>
      </c>
      <c r="R32" s="72" t="s">
        <v>51</v>
      </c>
      <c r="S32" s="72" t="s">
        <v>16</v>
      </c>
      <c r="T32" s="72" t="s">
        <v>52</v>
      </c>
      <c r="Y32" s="2"/>
    </row>
    <row r="33" spans="1:29" x14ac:dyDescent="0.2">
      <c r="A33" s="88" t="s">
        <v>92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79">
        <v>1</v>
      </c>
      <c r="P33" s="79">
        <v>1</v>
      </c>
      <c r="Q33" s="80" t="s">
        <v>2</v>
      </c>
      <c r="R33" s="36" t="s">
        <v>221</v>
      </c>
      <c r="S33" s="43">
        <v>1</v>
      </c>
      <c r="T33" s="38" t="s">
        <v>36</v>
      </c>
      <c r="Y33" s="2"/>
    </row>
    <row r="34" spans="1:29" x14ac:dyDescent="0.2">
      <c r="A34" s="88" t="s">
        <v>92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79">
        <v>2</v>
      </c>
      <c r="P34" s="79">
        <v>2</v>
      </c>
      <c r="Q34" s="80" t="s">
        <v>226</v>
      </c>
      <c r="R34" s="36" t="s">
        <v>222</v>
      </c>
      <c r="S34" s="43">
        <v>1</v>
      </c>
      <c r="T34" s="38" t="s">
        <v>36</v>
      </c>
      <c r="Y34" s="2"/>
    </row>
    <row r="35" spans="1:29" ht="25.5" x14ac:dyDescent="0.2">
      <c r="A35" s="88" t="s">
        <v>92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79">
        <v>3</v>
      </c>
      <c r="P35" s="79">
        <v>3</v>
      </c>
      <c r="Q35" s="80" t="s">
        <v>227</v>
      </c>
      <c r="R35" s="181" t="s">
        <v>231</v>
      </c>
      <c r="S35" s="43">
        <v>0.95</v>
      </c>
      <c r="T35" s="38" t="s">
        <v>36</v>
      </c>
      <c r="Y35" s="2"/>
    </row>
    <row r="36" spans="1:29" x14ac:dyDescent="0.2">
      <c r="A36" s="88" t="s">
        <v>92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79">
        <v>4</v>
      </c>
      <c r="P36" s="79">
        <v>3</v>
      </c>
      <c r="Q36" s="80" t="s">
        <v>228</v>
      </c>
      <c r="R36" s="36" t="s">
        <v>232</v>
      </c>
      <c r="S36" s="43">
        <v>0.05</v>
      </c>
      <c r="T36" s="38" t="s">
        <v>36</v>
      </c>
      <c r="Y36" s="2"/>
    </row>
    <row r="37" spans="1:29" x14ac:dyDescent="0.2">
      <c r="A37" s="88" t="s">
        <v>92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79">
        <v>5</v>
      </c>
      <c r="P37" s="79">
        <v>4</v>
      </c>
      <c r="Q37" s="80" t="s">
        <v>229</v>
      </c>
      <c r="R37" s="36" t="s">
        <v>224</v>
      </c>
      <c r="S37" s="43">
        <v>1</v>
      </c>
      <c r="T37" s="38" t="s">
        <v>36</v>
      </c>
      <c r="Y37" s="2"/>
    </row>
    <row r="38" spans="1:29" x14ac:dyDescent="0.2">
      <c r="A38" s="88" t="s">
        <v>92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79">
        <v>6</v>
      </c>
      <c r="P38" s="79">
        <v>5</v>
      </c>
      <c r="Q38" s="80" t="s">
        <v>230</v>
      </c>
      <c r="R38" s="36" t="s">
        <v>225</v>
      </c>
      <c r="S38" s="43">
        <v>1</v>
      </c>
      <c r="T38" s="38" t="s">
        <v>36</v>
      </c>
      <c r="Y38" s="2"/>
    </row>
    <row r="39" spans="1:29" x14ac:dyDescent="0.2">
      <c r="A39" s="88" t="s">
        <v>92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48"/>
      <c r="P39" s="48"/>
      <c r="Q39" s="75" t="s">
        <v>1</v>
      </c>
      <c r="R39" s="1"/>
      <c r="S39" s="1"/>
      <c r="T39" s="1"/>
      <c r="Y39" s="2"/>
    </row>
    <row r="40" spans="1:29" x14ac:dyDescent="0.2">
      <c r="A40" s="88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48"/>
      <c r="P40" s="75">
        <f>MAX(P32:P39)</f>
        <v>5</v>
      </c>
      <c r="Q40" s="77" t="s">
        <v>97</v>
      </c>
      <c r="R40" s="77" t="s">
        <v>98</v>
      </c>
      <c r="S40" s="76">
        <f>SUM(S32:S39)</f>
        <v>5</v>
      </c>
      <c r="T40" s="72">
        <f>COUNTIF(T32:T39,"nacional")+COUNTIF(T32:T39,"extranjero")</f>
        <v>6</v>
      </c>
      <c r="Y40" s="2"/>
    </row>
    <row r="41" spans="1:29" x14ac:dyDescent="0.2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2"/>
      <c r="P41" s="2"/>
      <c r="Q41" s="2"/>
      <c r="R41" s="2"/>
      <c r="S41" s="2"/>
      <c r="AC41" s="2"/>
    </row>
    <row r="42" spans="1:29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84"/>
      <c r="U42" s="84"/>
      <c r="V42" s="84"/>
      <c r="W42" s="84"/>
      <c r="X42" s="84"/>
      <c r="Y42" s="84"/>
      <c r="Z42" s="84"/>
      <c r="AA42" s="84"/>
      <c r="AB42" s="84"/>
      <c r="AC42" s="2"/>
    </row>
    <row r="43" spans="1:29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84"/>
      <c r="U43" s="84"/>
      <c r="V43" s="84"/>
      <c r="W43" s="84"/>
      <c r="X43" s="84"/>
      <c r="Y43" s="84"/>
      <c r="Z43" s="84"/>
      <c r="AA43" s="84"/>
      <c r="AB43" s="84"/>
      <c r="AC43" s="2"/>
    </row>
    <row r="44" spans="1:29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84"/>
      <c r="U44" s="84"/>
      <c r="V44" s="84"/>
      <c r="W44" s="84"/>
      <c r="X44" s="84"/>
      <c r="Y44" s="84"/>
      <c r="Z44" s="84"/>
      <c r="AA44" s="84"/>
      <c r="AB44" s="84"/>
      <c r="AC44" s="2"/>
    </row>
    <row r="45" spans="1:29" x14ac:dyDescent="0.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84"/>
      <c r="U45" s="84"/>
      <c r="V45" s="84"/>
      <c r="W45" s="84"/>
      <c r="X45" s="84"/>
      <c r="Y45" s="84"/>
      <c r="Z45" s="84"/>
      <c r="AA45" s="84"/>
      <c r="AB45" s="84"/>
      <c r="AC45" s="2"/>
    </row>
    <row r="46" spans="1:29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84"/>
      <c r="U46" s="84"/>
      <c r="V46" s="84"/>
      <c r="W46" s="84"/>
      <c r="X46" s="84"/>
      <c r="Y46" s="84"/>
      <c r="Z46" s="84"/>
      <c r="AA46" s="84"/>
      <c r="AB46" s="84"/>
      <c r="AC46" s="2"/>
    </row>
    <row r="47" spans="1:29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84"/>
      <c r="U47" s="84"/>
      <c r="V47" s="84"/>
      <c r="W47" s="84"/>
      <c r="X47" s="84"/>
      <c r="Y47" s="84"/>
      <c r="Z47" s="84"/>
      <c r="AA47" s="84"/>
      <c r="AB47" s="84"/>
      <c r="AC47" s="2"/>
    </row>
    <row r="48" spans="1:29" x14ac:dyDescent="0.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84"/>
      <c r="U48" s="84"/>
      <c r="V48" s="84"/>
      <c r="W48" s="84"/>
      <c r="X48" s="84"/>
      <c r="Y48" s="84"/>
      <c r="Z48" s="84"/>
      <c r="AA48" s="84"/>
      <c r="AB48" s="84"/>
      <c r="AC48" s="2"/>
    </row>
    <row r="49" spans="1:29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84"/>
      <c r="U49" s="84"/>
      <c r="V49" s="84"/>
      <c r="W49" s="84"/>
      <c r="X49" s="84"/>
      <c r="Y49" s="84"/>
      <c r="Z49" s="84"/>
      <c r="AA49" s="84"/>
      <c r="AB49" s="84"/>
      <c r="AC49" s="2"/>
    </row>
    <row r="50" spans="1:29" x14ac:dyDescent="0.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84"/>
      <c r="U50" s="84"/>
      <c r="V50" s="84"/>
      <c r="W50" s="84"/>
      <c r="X50" s="84"/>
      <c r="Y50" s="84"/>
      <c r="Z50" s="84"/>
      <c r="AA50" s="84"/>
      <c r="AB50" s="84"/>
      <c r="AC50" s="2"/>
    </row>
    <row r="51" spans="1:29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84"/>
      <c r="U51" s="84"/>
      <c r="V51" s="84"/>
      <c r="W51" s="84"/>
      <c r="X51" s="84"/>
      <c r="Y51" s="84"/>
      <c r="Z51" s="84"/>
      <c r="AA51" s="84"/>
      <c r="AB51" s="84"/>
      <c r="AC51" s="2"/>
    </row>
    <row r="52" spans="1:29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84"/>
      <c r="U52" s="84"/>
      <c r="V52" s="84"/>
      <c r="W52" s="84"/>
      <c r="X52" s="84"/>
      <c r="Y52" s="84"/>
      <c r="Z52" s="84"/>
      <c r="AA52" s="84"/>
      <c r="AB52" s="84"/>
      <c r="AC52" s="2"/>
    </row>
    <row r="53" spans="1:29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84"/>
      <c r="U53" s="84"/>
      <c r="V53" s="84"/>
      <c r="W53" s="84"/>
      <c r="X53" s="84"/>
      <c r="Y53" s="84"/>
      <c r="Z53" s="84"/>
      <c r="AA53" s="84"/>
      <c r="AB53" s="84"/>
      <c r="AC53" s="2"/>
    </row>
    <row r="54" spans="1:29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84"/>
      <c r="U54" s="84"/>
      <c r="V54" s="84"/>
      <c r="W54" s="84"/>
      <c r="X54" s="84"/>
      <c r="Y54" s="84"/>
      <c r="Z54" s="84"/>
      <c r="AA54" s="84"/>
      <c r="AB54" s="84"/>
      <c r="AC54" s="2"/>
    </row>
    <row r="55" spans="1:29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84"/>
      <c r="V55" s="84"/>
      <c r="W55" s="84"/>
      <c r="X55" s="84"/>
      <c r="Y55" s="84"/>
      <c r="Z55" s="84"/>
      <c r="AA55" s="84"/>
      <c r="AB55" s="84"/>
      <c r="AC55" s="2"/>
    </row>
    <row r="56" spans="1:29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87"/>
      <c r="V56" s="87"/>
      <c r="W56" s="87"/>
      <c r="X56" s="87"/>
      <c r="Y56" s="87"/>
      <c r="Z56" s="87"/>
      <c r="AA56" s="87"/>
      <c r="AB56" s="84"/>
      <c r="AC56" s="2"/>
    </row>
    <row r="57" spans="1:29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87"/>
      <c r="V57" s="87"/>
      <c r="W57" s="87"/>
      <c r="X57" s="87"/>
      <c r="Y57" s="87"/>
      <c r="Z57" s="87"/>
      <c r="AA57" s="87"/>
      <c r="AB57" s="84"/>
      <c r="AC57" s="2"/>
    </row>
    <row r="58" spans="1:29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71" t="s">
        <v>37</v>
      </c>
      <c r="V58" s="172"/>
      <c r="W58" s="173"/>
      <c r="X58" s="87"/>
      <c r="Y58" s="171" t="s">
        <v>37</v>
      </c>
      <c r="Z58" s="172"/>
      <c r="AA58" s="173"/>
      <c r="AB58" s="85"/>
      <c r="AC58" s="104"/>
    </row>
    <row r="59" spans="1:29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71" t="s">
        <v>0</v>
      </c>
      <c r="V59" s="171" t="s">
        <v>52</v>
      </c>
      <c r="W59" s="173" t="s">
        <v>38</v>
      </c>
      <c r="X59" s="87"/>
      <c r="Y59" s="171" t="s">
        <v>0</v>
      </c>
      <c r="Z59" s="171" t="s">
        <v>52</v>
      </c>
      <c r="AA59" s="173" t="s">
        <v>38</v>
      </c>
      <c r="AB59" s="85"/>
      <c r="AC59" s="104"/>
    </row>
    <row r="60" spans="1:29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71">
        <v>1</v>
      </c>
      <c r="V60" s="171" t="s">
        <v>36</v>
      </c>
      <c r="W60" s="174">
        <v>1</v>
      </c>
      <c r="X60" s="87"/>
      <c r="Y60" s="171" t="s">
        <v>53</v>
      </c>
      <c r="Z60" s="171" t="s">
        <v>53</v>
      </c>
      <c r="AA60" s="174"/>
      <c r="AB60" s="86"/>
      <c r="AC60" s="105"/>
    </row>
    <row r="61" spans="1:29" x14ac:dyDescent="0.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71">
        <v>2</v>
      </c>
      <c r="V61" s="171" t="s">
        <v>36</v>
      </c>
      <c r="W61" s="174">
        <v>1</v>
      </c>
      <c r="X61" s="87"/>
      <c r="Y61" s="175" t="s">
        <v>39</v>
      </c>
      <c r="Z61" s="176"/>
      <c r="AA61" s="177"/>
      <c r="AB61" s="86"/>
      <c r="AC61" s="105"/>
    </row>
    <row r="62" spans="1:29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71">
        <v>3</v>
      </c>
      <c r="V62" s="171" t="s">
        <v>36</v>
      </c>
      <c r="W62" s="174">
        <v>1</v>
      </c>
      <c r="X62" s="87"/>
      <c r="AB62" s="84"/>
      <c r="AC62" s="2"/>
    </row>
    <row r="63" spans="1:29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71">
        <v>4</v>
      </c>
      <c r="V63" s="171" t="s">
        <v>36</v>
      </c>
      <c r="W63" s="174">
        <v>1</v>
      </c>
      <c r="X63" s="87"/>
      <c r="AB63" s="84"/>
      <c r="AC63" s="2"/>
    </row>
    <row r="64" spans="1:29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71">
        <v>5</v>
      </c>
      <c r="V64" s="171" t="s">
        <v>36</v>
      </c>
      <c r="W64" s="174">
        <v>1</v>
      </c>
      <c r="X64" s="87"/>
      <c r="AB64" s="84"/>
      <c r="AC64" s="2"/>
    </row>
    <row r="65" spans="1:29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71" t="s">
        <v>53</v>
      </c>
      <c r="V65" s="171" t="s">
        <v>53</v>
      </c>
      <c r="W65" s="174"/>
      <c r="X65" s="87"/>
      <c r="AB65" s="84"/>
      <c r="AC65" s="2"/>
    </row>
    <row r="66" spans="1:29" x14ac:dyDescent="0.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75" t="s">
        <v>39</v>
      </c>
      <c r="V66" s="176"/>
      <c r="W66" s="177">
        <v>5</v>
      </c>
      <c r="X66" s="87"/>
      <c r="AB66" s="84"/>
      <c r="AC66" s="2"/>
    </row>
    <row r="67" spans="1:29" x14ac:dyDescent="0.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X67" s="87"/>
      <c r="AB67" s="84"/>
      <c r="AC67" s="2"/>
    </row>
    <row r="68" spans="1:29" x14ac:dyDescent="0.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X68" s="87"/>
      <c r="Y68" s="87"/>
      <c r="Z68" s="87"/>
      <c r="AA68" s="87"/>
      <c r="AB68" s="84"/>
      <c r="AC68" s="2"/>
    </row>
    <row r="69" spans="1:29" x14ac:dyDescent="0.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X69" s="87"/>
      <c r="Y69" s="87"/>
      <c r="Z69" s="87"/>
      <c r="AA69" s="87"/>
      <c r="AB69" s="84"/>
      <c r="AC69" s="2"/>
    </row>
    <row r="70" spans="1:29" x14ac:dyDescent="0.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X70" s="87"/>
      <c r="Y70" s="87"/>
      <c r="Z70" s="87"/>
      <c r="AA70" s="87"/>
      <c r="AB70" s="84"/>
      <c r="AC70" s="2"/>
    </row>
    <row r="71" spans="1:29" x14ac:dyDescent="0.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X71" s="87"/>
      <c r="Y71" s="87"/>
      <c r="Z71" s="87"/>
      <c r="AA71" s="87"/>
      <c r="AB71" s="84"/>
      <c r="AC71" s="2"/>
    </row>
    <row r="72" spans="1:29" x14ac:dyDescent="0.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X72" s="87"/>
      <c r="Y72" s="87"/>
      <c r="Z72" s="87"/>
      <c r="AA72" s="87"/>
      <c r="AB72" s="84"/>
      <c r="AC72" s="2"/>
    </row>
    <row r="73" spans="1:29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X73" s="87"/>
      <c r="Y73" s="87"/>
      <c r="Z73" s="87"/>
      <c r="AA73" s="87"/>
      <c r="AB73" s="84"/>
      <c r="AC73" s="2"/>
    </row>
    <row r="74" spans="1:29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X74" s="87"/>
      <c r="Y74" s="87"/>
      <c r="Z74" s="87"/>
      <c r="AA74" s="87"/>
      <c r="AB74" s="84"/>
      <c r="AC74" s="2"/>
    </row>
    <row r="75" spans="1:29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X75" s="87"/>
      <c r="Y75" s="87"/>
      <c r="Z75" s="87"/>
      <c r="AA75" s="87"/>
      <c r="AB75" s="84"/>
      <c r="AC75" s="2"/>
    </row>
    <row r="76" spans="1:29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X76" s="87"/>
      <c r="Y76" s="87"/>
      <c r="Z76" s="87"/>
      <c r="AA76" s="87"/>
      <c r="AB76" s="84"/>
      <c r="AC76" s="2"/>
    </row>
    <row r="77" spans="1:29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X77" s="87"/>
      <c r="Y77" s="87"/>
      <c r="Z77" s="87"/>
      <c r="AA77" s="87"/>
      <c r="AB77" s="84"/>
      <c r="AC77" s="2"/>
    </row>
    <row r="78" spans="1:29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X78" s="87"/>
      <c r="Y78" s="87"/>
      <c r="Z78" s="87"/>
      <c r="AA78" s="87"/>
      <c r="AB78" s="84"/>
      <c r="AC78" s="2"/>
    </row>
    <row r="79" spans="1:29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X79" s="87"/>
      <c r="Y79" s="87"/>
      <c r="Z79" s="87"/>
      <c r="AA79" s="87"/>
      <c r="AB79" s="84"/>
      <c r="AC79" s="2"/>
    </row>
    <row r="80" spans="1:29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X80" s="87"/>
      <c r="Y80" s="87"/>
      <c r="Z80" s="87"/>
      <c r="AA80" s="87"/>
      <c r="AB80" s="84"/>
      <c r="AC80" s="2"/>
    </row>
    <row r="81" spans="1:29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X81" s="87"/>
      <c r="Y81" s="87"/>
      <c r="Z81" s="87"/>
      <c r="AA81" s="87"/>
      <c r="AB81" s="84"/>
      <c r="AC81" s="2"/>
    </row>
    <row r="82" spans="1:29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X82" s="87"/>
      <c r="Y82" s="87"/>
      <c r="Z82" s="87"/>
      <c r="AA82" s="87"/>
      <c r="AB82" s="84"/>
      <c r="AC82" s="2"/>
    </row>
    <row r="83" spans="1:29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X83" s="87"/>
      <c r="Y83" s="87"/>
      <c r="Z83" s="87"/>
      <c r="AA83" s="87"/>
      <c r="AB83" s="84"/>
      <c r="AC83" s="2"/>
    </row>
    <row r="84" spans="1:29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X84" s="87"/>
      <c r="Y84" s="87"/>
      <c r="Z84" s="87"/>
      <c r="AA84" s="87"/>
      <c r="AB84" s="84"/>
      <c r="AC84" s="2"/>
    </row>
    <row r="85" spans="1:29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X85" s="87"/>
      <c r="Y85" s="87"/>
      <c r="Z85" s="87"/>
      <c r="AA85" s="87"/>
      <c r="AB85" s="84"/>
      <c r="AC85" s="2"/>
    </row>
    <row r="86" spans="1:29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X86" s="87"/>
      <c r="Y86" s="87"/>
      <c r="Z86" s="87"/>
      <c r="AA86" s="87"/>
      <c r="AB86" s="84"/>
      <c r="AC86" s="2"/>
    </row>
    <row r="87" spans="1:29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X87" s="87"/>
      <c r="Y87" s="87"/>
      <c r="Z87" s="87"/>
      <c r="AA87" s="87"/>
      <c r="AB87" s="84"/>
      <c r="AC87" s="2"/>
    </row>
    <row r="88" spans="1:29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X88" s="87"/>
      <c r="Y88" s="87"/>
      <c r="Z88" s="87"/>
      <c r="AA88" s="87"/>
      <c r="AB88" s="84"/>
      <c r="AC88" s="2"/>
    </row>
    <row r="89" spans="1:29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X89" s="87"/>
      <c r="Y89" s="87"/>
      <c r="Z89" s="87"/>
      <c r="AA89" s="87"/>
      <c r="AB89" s="84"/>
      <c r="AC89" s="2"/>
    </row>
    <row r="90" spans="1:29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X90" s="87"/>
      <c r="Y90" s="87"/>
      <c r="Z90" s="87"/>
      <c r="AA90" s="87"/>
      <c r="AB90" s="84"/>
      <c r="AC90" s="2"/>
    </row>
    <row r="91" spans="1:29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X91" s="87"/>
      <c r="Y91" s="87"/>
      <c r="Z91" s="87"/>
      <c r="AA91" s="87"/>
      <c r="AB91" s="84"/>
      <c r="AC91" s="2"/>
    </row>
    <row r="92" spans="1:29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X92" s="87"/>
      <c r="Y92" s="87"/>
      <c r="Z92" s="87"/>
      <c r="AA92" s="87"/>
      <c r="AB92" s="84"/>
      <c r="AC92" s="2"/>
    </row>
    <row r="93" spans="1:29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X93" s="87"/>
      <c r="Y93" s="87"/>
      <c r="Z93" s="87"/>
      <c r="AA93" s="87"/>
      <c r="AB93" s="84"/>
      <c r="AC93" s="2"/>
    </row>
    <row r="94" spans="1:29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X94" s="87"/>
      <c r="Y94" s="87"/>
      <c r="Z94" s="87"/>
      <c r="AA94" s="87"/>
      <c r="AB94" s="84"/>
      <c r="AC94" s="2"/>
    </row>
    <row r="95" spans="1:29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X95" s="87"/>
      <c r="Y95" s="87"/>
      <c r="Z95" s="87"/>
      <c r="AA95" s="87"/>
      <c r="AB95" s="84"/>
      <c r="AC95" s="2"/>
    </row>
    <row r="96" spans="1:29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X96" s="87"/>
      <c r="Y96" s="87"/>
      <c r="Z96" s="87"/>
      <c r="AA96" s="87"/>
      <c r="AB96" s="84"/>
      <c r="AC96" s="2"/>
    </row>
    <row r="97" spans="1:29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X97" s="87"/>
      <c r="Y97" s="87"/>
      <c r="Z97" s="87"/>
      <c r="AA97" s="87"/>
      <c r="AB97" s="84"/>
      <c r="AC97" s="2"/>
    </row>
    <row r="98" spans="1:29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X98" s="87"/>
      <c r="Y98" s="87"/>
      <c r="Z98" s="87"/>
      <c r="AA98" s="87"/>
      <c r="AB98" s="84"/>
      <c r="AC98" s="2"/>
    </row>
    <row r="99" spans="1:29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X99" s="87"/>
      <c r="Y99" s="87"/>
      <c r="Z99" s="87"/>
      <c r="AA99" s="87"/>
      <c r="AB99" s="84"/>
      <c r="AC99" s="2"/>
    </row>
    <row r="100" spans="1:29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X100" s="87"/>
      <c r="Y100" s="87"/>
      <c r="Z100" s="87"/>
      <c r="AA100" s="87"/>
      <c r="AB100" s="84"/>
      <c r="AC100" s="2"/>
    </row>
    <row r="101" spans="1:29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X101" s="87"/>
      <c r="Y101" s="87"/>
      <c r="Z101" s="87"/>
      <c r="AA101" s="87"/>
      <c r="AB101" s="84"/>
      <c r="AC101" s="2"/>
    </row>
    <row r="102" spans="1:29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X102" s="87"/>
      <c r="Y102" s="87"/>
      <c r="Z102" s="87"/>
      <c r="AA102" s="87"/>
      <c r="AB102" s="84"/>
      <c r="AC102" s="2"/>
    </row>
    <row r="103" spans="1:29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X103" s="87"/>
      <c r="Y103" s="87"/>
      <c r="Z103" s="87"/>
      <c r="AA103" s="87"/>
      <c r="AB103" s="84"/>
      <c r="AC103" s="2"/>
    </row>
    <row r="104" spans="1:29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X104" s="87"/>
      <c r="Y104" s="87"/>
      <c r="Z104" s="87"/>
      <c r="AA104" s="87"/>
      <c r="AB104" s="84"/>
      <c r="AC104" s="2"/>
    </row>
    <row r="105" spans="1:29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X105" s="87"/>
      <c r="Y105" s="87"/>
      <c r="Z105" s="87"/>
      <c r="AA105" s="87"/>
      <c r="AB105" s="84"/>
      <c r="AC105" s="2"/>
    </row>
    <row r="106" spans="1:29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87"/>
      <c r="V106" s="87"/>
      <c r="W106" s="87"/>
      <c r="X106" s="87"/>
      <c r="Y106" s="87"/>
      <c r="Z106" s="87"/>
      <c r="AA106" s="87"/>
      <c r="AB106" s="84"/>
      <c r="AC106" s="2"/>
    </row>
    <row r="107" spans="1:29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87"/>
      <c r="V107" s="87"/>
      <c r="W107" s="87"/>
      <c r="X107" s="87"/>
      <c r="Y107" s="87"/>
      <c r="Z107" s="87"/>
      <c r="AA107" s="87"/>
      <c r="AB107" s="84"/>
      <c r="AC107" s="2"/>
    </row>
    <row r="108" spans="1:29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87"/>
      <c r="V108" s="87"/>
      <c r="W108" s="87"/>
      <c r="X108" s="87"/>
      <c r="Y108" s="87"/>
      <c r="Z108" s="87"/>
      <c r="AA108" s="87"/>
      <c r="AB108" s="84"/>
      <c r="AC108" s="2"/>
    </row>
    <row r="109" spans="1:29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87"/>
      <c r="V109" s="87"/>
      <c r="W109" s="87"/>
      <c r="X109" s="87"/>
      <c r="Y109" s="87"/>
      <c r="Z109" s="87"/>
      <c r="AA109" s="87"/>
      <c r="AB109" s="84"/>
      <c r="AC109" s="2"/>
    </row>
    <row r="110" spans="1:29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87"/>
      <c r="V110" s="87"/>
      <c r="W110" s="87"/>
      <c r="X110" s="87"/>
      <c r="Y110" s="87"/>
      <c r="Z110" s="87"/>
      <c r="AA110" s="87"/>
      <c r="AB110" s="84"/>
      <c r="AC110" s="2"/>
    </row>
    <row r="111" spans="1:29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87"/>
      <c r="V111" s="87"/>
      <c r="W111" s="87"/>
      <c r="X111" s="87"/>
      <c r="Y111" s="87"/>
      <c r="Z111" s="87"/>
      <c r="AA111" s="87"/>
      <c r="AB111" s="84"/>
      <c r="AC111" s="2"/>
    </row>
    <row r="112" spans="1:29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87"/>
      <c r="V112" s="87"/>
      <c r="W112" s="87"/>
      <c r="X112" s="87"/>
      <c r="Y112" s="87"/>
      <c r="Z112" s="87"/>
      <c r="AA112" s="87"/>
      <c r="AB112" s="84"/>
      <c r="AC112" s="2"/>
    </row>
    <row r="113" spans="1:29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87"/>
      <c r="V113" s="87"/>
      <c r="W113" s="87"/>
      <c r="X113" s="87"/>
      <c r="Y113" s="87"/>
      <c r="Z113" s="87"/>
      <c r="AA113" s="87"/>
      <c r="AB113" s="84"/>
      <c r="AC113" s="2"/>
    </row>
    <row r="114" spans="1:29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87"/>
      <c r="V114" s="87"/>
      <c r="W114" s="87"/>
      <c r="X114" s="87"/>
      <c r="Y114" s="87"/>
      <c r="Z114" s="87"/>
      <c r="AA114" s="87"/>
      <c r="AB114" s="84"/>
      <c r="AC114" s="2"/>
    </row>
    <row r="115" spans="1:29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87"/>
      <c r="V115" s="87"/>
      <c r="W115" s="87"/>
      <c r="X115" s="87"/>
      <c r="Y115" s="87"/>
      <c r="Z115" s="87"/>
      <c r="AA115" s="87"/>
      <c r="AB115" s="84"/>
      <c r="AC115" s="2"/>
    </row>
    <row r="116" spans="1:29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87"/>
      <c r="V116" s="87"/>
      <c r="W116" s="87"/>
      <c r="X116" s="87"/>
      <c r="Y116" s="87"/>
      <c r="Z116" s="87"/>
      <c r="AA116" s="87"/>
      <c r="AB116" s="84"/>
      <c r="AC116" s="2"/>
    </row>
    <row r="117" spans="1:29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87"/>
      <c r="V117" s="87"/>
      <c r="W117" s="87"/>
      <c r="X117" s="87"/>
      <c r="Y117" s="87"/>
      <c r="Z117" s="87"/>
      <c r="AA117" s="87"/>
      <c r="AB117" s="84"/>
      <c r="AC117" s="2"/>
    </row>
    <row r="118" spans="1:29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87"/>
      <c r="V118" s="87"/>
      <c r="W118" s="87"/>
      <c r="X118" s="87"/>
      <c r="Y118" s="87"/>
      <c r="Z118" s="87"/>
      <c r="AA118" s="87"/>
      <c r="AB118" s="84"/>
      <c r="AC118" s="2"/>
    </row>
    <row r="119" spans="1:29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87"/>
      <c r="V119" s="87"/>
      <c r="W119" s="87"/>
      <c r="X119" s="87"/>
      <c r="Y119" s="87"/>
      <c r="Z119" s="87"/>
      <c r="AA119" s="87"/>
      <c r="AB119" s="84"/>
      <c r="AC119" s="2"/>
    </row>
    <row r="120" spans="1:29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87"/>
      <c r="V120" s="87"/>
      <c r="W120" s="87"/>
      <c r="X120" s="87"/>
      <c r="Y120" s="87"/>
      <c r="Z120" s="87"/>
      <c r="AA120" s="87"/>
      <c r="AB120" s="84"/>
      <c r="AC120" s="2"/>
    </row>
    <row r="121" spans="1:29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87"/>
      <c r="V121" s="87"/>
      <c r="W121" s="87"/>
      <c r="X121" s="87"/>
      <c r="Y121" s="87"/>
      <c r="Z121" s="87"/>
      <c r="AA121" s="87"/>
      <c r="AB121" s="84"/>
      <c r="AC121" s="2"/>
    </row>
    <row r="122" spans="1:29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87"/>
      <c r="V122" s="87"/>
      <c r="W122" s="87"/>
      <c r="X122" s="87"/>
      <c r="Y122" s="87"/>
      <c r="Z122" s="87"/>
      <c r="AA122" s="87"/>
      <c r="AB122" s="84"/>
      <c r="AC122" s="2"/>
    </row>
    <row r="123" spans="1:29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87"/>
      <c r="V123" s="87"/>
      <c r="W123" s="87"/>
      <c r="X123" s="87"/>
      <c r="Y123" s="87"/>
      <c r="Z123" s="87"/>
      <c r="AA123" s="87"/>
      <c r="AB123" s="84"/>
      <c r="AC123" s="2"/>
    </row>
    <row r="124" spans="1:29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87"/>
      <c r="V124" s="87"/>
      <c r="W124" s="87"/>
      <c r="X124" s="87"/>
      <c r="Y124" s="87"/>
      <c r="Z124" s="87"/>
      <c r="AA124" s="87"/>
      <c r="AB124" s="84"/>
      <c r="AC124" s="2"/>
    </row>
    <row r="125" spans="1:29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87"/>
      <c r="V125" s="87"/>
      <c r="W125" s="87"/>
      <c r="X125" s="87"/>
      <c r="Y125" s="87"/>
      <c r="Z125" s="87"/>
      <c r="AA125" s="87"/>
      <c r="AB125" s="84"/>
      <c r="AC125" s="2"/>
    </row>
    <row r="126" spans="1:29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87"/>
      <c r="V126" s="87"/>
      <c r="W126" s="87"/>
      <c r="X126" s="87"/>
      <c r="Y126" s="87"/>
      <c r="Z126" s="87"/>
      <c r="AA126" s="87"/>
      <c r="AB126" s="84"/>
      <c r="AC126" s="2"/>
    </row>
    <row r="127" spans="1:29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87"/>
      <c r="V127" s="87"/>
      <c r="W127" s="87"/>
      <c r="X127" s="87"/>
      <c r="Y127" s="87"/>
      <c r="Z127" s="87"/>
      <c r="AA127" s="87"/>
      <c r="AB127" s="84"/>
      <c r="AC127" s="2"/>
    </row>
    <row r="128" spans="1:29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87"/>
      <c r="V128" s="87"/>
      <c r="W128" s="87"/>
      <c r="X128" s="87"/>
      <c r="Y128" s="87"/>
      <c r="Z128" s="87"/>
      <c r="AA128" s="87"/>
      <c r="AB128" s="84"/>
      <c r="AC128" s="2"/>
    </row>
    <row r="129" spans="1:29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87"/>
      <c r="V129" s="87"/>
      <c r="W129" s="87"/>
      <c r="X129" s="87"/>
      <c r="Y129" s="87"/>
      <c r="Z129" s="87"/>
      <c r="AA129" s="87"/>
      <c r="AB129" s="84"/>
      <c r="AC129" s="2"/>
    </row>
    <row r="130" spans="1:29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87"/>
      <c r="V130" s="87"/>
      <c r="W130" s="87"/>
      <c r="X130" s="87"/>
      <c r="Y130" s="87"/>
      <c r="Z130" s="87"/>
      <c r="AA130" s="87"/>
      <c r="AB130" s="84"/>
      <c r="AC130" s="2"/>
    </row>
    <row r="131" spans="1:29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87"/>
      <c r="V131" s="87"/>
      <c r="W131" s="87"/>
      <c r="X131" s="87"/>
      <c r="Y131" s="87"/>
      <c r="Z131" s="87"/>
      <c r="AA131" s="87"/>
      <c r="AB131" s="84"/>
      <c r="AC131" s="2"/>
    </row>
    <row r="132" spans="1:29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87"/>
      <c r="V132" s="87"/>
      <c r="W132" s="87"/>
      <c r="X132" s="87"/>
      <c r="Y132" s="87"/>
      <c r="Z132" s="87"/>
      <c r="AA132" s="87"/>
      <c r="AB132" s="84"/>
      <c r="AC132" s="2"/>
    </row>
    <row r="133" spans="1:29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87"/>
      <c r="V133" s="87"/>
      <c r="W133" s="87"/>
      <c r="X133" s="87"/>
      <c r="Y133" s="87"/>
      <c r="Z133" s="87"/>
      <c r="AA133" s="87"/>
      <c r="AB133" s="84"/>
      <c r="AC133" s="2"/>
    </row>
    <row r="134" spans="1:29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87"/>
      <c r="V134" s="87"/>
      <c r="W134" s="87"/>
      <c r="X134" s="87"/>
      <c r="Y134" s="87"/>
      <c r="Z134" s="87"/>
      <c r="AA134" s="87"/>
      <c r="AB134" s="84"/>
      <c r="AC134" s="2"/>
    </row>
    <row r="135" spans="1:29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87"/>
      <c r="V135" s="87"/>
      <c r="W135" s="87"/>
      <c r="X135" s="87"/>
      <c r="Y135" s="87"/>
      <c r="Z135" s="87"/>
      <c r="AA135" s="87"/>
      <c r="AB135" s="84"/>
      <c r="AC135" s="2"/>
    </row>
    <row r="136" spans="1:29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87"/>
      <c r="V136" s="87"/>
      <c r="W136" s="87"/>
      <c r="X136" s="87"/>
      <c r="Y136" s="87"/>
      <c r="Z136" s="87"/>
      <c r="AA136" s="87"/>
      <c r="AB136" s="84"/>
      <c r="AC136" s="2"/>
    </row>
    <row r="137" spans="1:29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87"/>
      <c r="V137" s="87"/>
      <c r="W137" s="87"/>
      <c r="X137" s="87"/>
      <c r="Y137" s="87"/>
      <c r="Z137" s="87"/>
      <c r="AA137" s="87"/>
      <c r="AB137" s="84"/>
      <c r="AC137" s="2"/>
    </row>
    <row r="138" spans="1:29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87"/>
      <c r="V138" s="87"/>
      <c r="W138" s="87"/>
      <c r="X138" s="87"/>
      <c r="Y138" s="87"/>
      <c r="Z138" s="87"/>
      <c r="AA138" s="87"/>
      <c r="AB138" s="84"/>
      <c r="AC138" s="2"/>
    </row>
    <row r="139" spans="1:29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87"/>
      <c r="V139" s="87"/>
      <c r="W139" s="87"/>
      <c r="X139" s="87"/>
      <c r="Y139" s="87"/>
      <c r="Z139" s="87"/>
      <c r="AA139" s="87"/>
      <c r="AB139" s="84"/>
      <c r="AC139" s="2"/>
    </row>
    <row r="140" spans="1:29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87"/>
      <c r="V140" s="87"/>
      <c r="W140" s="87"/>
      <c r="X140" s="87"/>
      <c r="Y140" s="87"/>
      <c r="Z140" s="87"/>
      <c r="AA140" s="87"/>
      <c r="AB140" s="84"/>
      <c r="AC140" s="2"/>
    </row>
    <row r="141" spans="1:29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87"/>
      <c r="V141" s="87"/>
      <c r="W141" s="87"/>
      <c r="X141" s="87"/>
      <c r="Y141" s="87"/>
      <c r="Z141" s="87"/>
      <c r="AA141" s="87"/>
      <c r="AB141" s="84"/>
      <c r="AC141" s="2"/>
    </row>
    <row r="142" spans="1:29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87"/>
      <c r="V142" s="87"/>
      <c r="W142" s="87"/>
      <c r="X142" s="87"/>
      <c r="Y142" s="87"/>
      <c r="Z142" s="87"/>
      <c r="AA142" s="87"/>
      <c r="AB142" s="84"/>
      <c r="AC142" s="2"/>
    </row>
    <row r="143" spans="1:29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87"/>
      <c r="V143" s="87"/>
      <c r="W143" s="87"/>
      <c r="X143" s="87"/>
      <c r="Y143" s="87"/>
      <c r="Z143" s="87"/>
      <c r="AA143" s="87"/>
      <c r="AB143" s="84"/>
      <c r="AC143" s="2"/>
    </row>
    <row r="144" spans="1:29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87"/>
      <c r="V144" s="87"/>
      <c r="W144" s="87"/>
      <c r="X144" s="87"/>
      <c r="Y144" s="87"/>
      <c r="Z144" s="87"/>
      <c r="AA144" s="87"/>
      <c r="AB144" s="84"/>
      <c r="AC144" s="2"/>
    </row>
    <row r="145" spans="1:29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87"/>
      <c r="V145" s="87"/>
      <c r="W145" s="87"/>
      <c r="X145" s="87"/>
      <c r="Y145" s="87"/>
      <c r="Z145" s="87"/>
      <c r="AA145" s="87"/>
      <c r="AB145" s="84"/>
      <c r="AC145" s="2"/>
    </row>
    <row r="146" spans="1:29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87"/>
      <c r="V146" s="87"/>
      <c r="W146" s="87"/>
      <c r="X146" s="87"/>
      <c r="Y146" s="87"/>
      <c r="Z146" s="87"/>
      <c r="AA146" s="87"/>
      <c r="AB146" s="84"/>
      <c r="AC146" s="2"/>
    </row>
    <row r="147" spans="1:29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87"/>
      <c r="V147" s="87"/>
      <c r="W147" s="87"/>
      <c r="X147" s="87"/>
      <c r="Y147" s="87"/>
      <c r="Z147" s="87"/>
      <c r="AA147" s="87"/>
      <c r="AB147" s="84"/>
      <c r="AC147" s="2"/>
    </row>
    <row r="148" spans="1:29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87"/>
      <c r="V148" s="87"/>
      <c r="W148" s="87"/>
      <c r="X148" s="87"/>
      <c r="Y148" s="87"/>
      <c r="Z148" s="87"/>
      <c r="AA148" s="87"/>
      <c r="AB148" s="84"/>
      <c r="AC148" s="2"/>
    </row>
    <row r="149" spans="1:29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87"/>
      <c r="V149" s="87"/>
      <c r="W149" s="87"/>
      <c r="X149" s="87"/>
      <c r="Y149" s="87"/>
      <c r="Z149" s="87"/>
      <c r="AA149" s="87"/>
      <c r="AB149" s="84"/>
      <c r="AC149" s="2"/>
    </row>
    <row r="150" spans="1:29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87"/>
      <c r="V150" s="87"/>
      <c r="W150" s="87"/>
      <c r="X150" s="87"/>
      <c r="Y150" s="87"/>
      <c r="Z150" s="87"/>
      <c r="AA150" s="87"/>
      <c r="AB150" s="84"/>
      <c r="AC150" s="2"/>
    </row>
    <row r="151" spans="1:29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87"/>
      <c r="V151" s="87"/>
      <c r="W151" s="87"/>
      <c r="X151" s="87"/>
      <c r="Y151" s="87"/>
      <c r="Z151" s="87"/>
      <c r="AA151" s="87"/>
      <c r="AB151" s="84"/>
      <c r="AC151" s="2"/>
    </row>
    <row r="152" spans="1:29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87"/>
      <c r="V152" s="87"/>
      <c r="W152" s="87"/>
      <c r="X152" s="87"/>
      <c r="Y152" s="87"/>
      <c r="Z152" s="87"/>
      <c r="AA152" s="87"/>
      <c r="AB152" s="84"/>
      <c r="AC152" s="2"/>
    </row>
    <row r="153" spans="1:29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87"/>
      <c r="V153" s="87"/>
      <c r="W153" s="87"/>
      <c r="X153" s="87"/>
      <c r="Y153" s="87"/>
      <c r="Z153" s="87"/>
      <c r="AA153" s="87"/>
      <c r="AB153" s="84"/>
      <c r="AC153" s="2"/>
    </row>
    <row r="154" spans="1:29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87"/>
      <c r="V154" s="87"/>
      <c r="W154" s="87"/>
      <c r="X154" s="87"/>
      <c r="Y154" s="87"/>
      <c r="Z154" s="87"/>
      <c r="AA154" s="87"/>
      <c r="AB154" s="84"/>
      <c r="AC154" s="2"/>
    </row>
    <row r="155" spans="1:29" x14ac:dyDescent="0.2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7"/>
      <c r="V155" s="87"/>
      <c r="W155" s="87"/>
      <c r="X155" s="87"/>
      <c r="Y155" s="87"/>
      <c r="Z155" s="87"/>
      <c r="AA155" s="87"/>
      <c r="AB155" s="84"/>
      <c r="AC155" s="2"/>
    </row>
    <row r="156" spans="1:29" x14ac:dyDescent="0.2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7"/>
      <c r="V156" s="87"/>
      <c r="W156" s="87"/>
      <c r="X156" s="87"/>
      <c r="Y156" s="87"/>
      <c r="Z156" s="87"/>
      <c r="AA156" s="87"/>
      <c r="AB156" s="84"/>
      <c r="AC156" s="2"/>
    </row>
    <row r="157" spans="1:29" x14ac:dyDescent="0.2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7"/>
      <c r="V157" s="87"/>
      <c r="W157" s="87"/>
      <c r="X157" s="87"/>
      <c r="Y157" s="87"/>
      <c r="Z157" s="87"/>
      <c r="AA157" s="87"/>
      <c r="AB157" s="84"/>
      <c r="AC157" s="2"/>
    </row>
    <row r="158" spans="1:29" x14ac:dyDescent="0.2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7"/>
      <c r="V158" s="87"/>
      <c r="W158" s="87"/>
      <c r="X158" s="87"/>
      <c r="Y158" s="87"/>
      <c r="Z158" s="87"/>
      <c r="AA158" s="87"/>
      <c r="AB158" s="84"/>
      <c r="AC158" s="2"/>
    </row>
    <row r="159" spans="1:29" x14ac:dyDescent="0.2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7"/>
      <c r="V159" s="87"/>
      <c r="W159" s="87"/>
      <c r="X159" s="87"/>
      <c r="Y159" s="87"/>
      <c r="Z159" s="87"/>
      <c r="AA159" s="87"/>
      <c r="AB159" s="84"/>
      <c r="AC159" s="2"/>
    </row>
    <row r="160" spans="1:29" x14ac:dyDescent="0.2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7"/>
      <c r="V160" s="87"/>
      <c r="W160" s="87"/>
      <c r="X160" s="87"/>
      <c r="Y160" s="87"/>
      <c r="Z160" s="87"/>
      <c r="AA160" s="87"/>
      <c r="AB160" s="84"/>
      <c r="AC160" s="2"/>
    </row>
    <row r="161" spans="1:67" x14ac:dyDescent="0.2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7"/>
      <c r="V161" s="87"/>
      <c r="W161" s="87"/>
      <c r="X161" s="87"/>
      <c r="Y161" s="87"/>
      <c r="Z161" s="87"/>
      <c r="AA161" s="87"/>
      <c r="AB161" s="84"/>
      <c r="AC161" s="2"/>
    </row>
    <row r="162" spans="1:67" x14ac:dyDescent="0.2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7"/>
      <c r="V162" s="87"/>
      <c r="W162" s="87"/>
      <c r="X162" s="87"/>
      <c r="Y162" s="87"/>
      <c r="Z162" s="87"/>
      <c r="AA162" s="87"/>
      <c r="AB162" s="84"/>
      <c r="AC162" s="2"/>
    </row>
    <row r="163" spans="1:67" x14ac:dyDescent="0.2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7"/>
      <c r="V163" s="87"/>
      <c r="W163" s="87"/>
      <c r="X163" s="87"/>
      <c r="Y163" s="87"/>
      <c r="Z163" s="87"/>
      <c r="AA163" s="87"/>
      <c r="AB163" s="84"/>
      <c r="AC163" s="2"/>
    </row>
    <row r="164" spans="1:67" x14ac:dyDescent="0.2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7"/>
      <c r="V164" s="87"/>
      <c r="W164" s="87"/>
      <c r="X164" s="87"/>
      <c r="Y164" s="87"/>
      <c r="Z164" s="87"/>
      <c r="AA164" s="87"/>
      <c r="AB164" s="84"/>
      <c r="AC164" s="2"/>
    </row>
    <row r="165" spans="1:67" x14ac:dyDescent="0.2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7"/>
      <c r="V165" s="87"/>
      <c r="W165" s="87"/>
      <c r="X165" s="87"/>
      <c r="Y165" s="87"/>
      <c r="Z165" s="87"/>
      <c r="AA165" s="87"/>
      <c r="AB165" s="84"/>
      <c r="AC165" s="2"/>
    </row>
    <row r="166" spans="1:67" x14ac:dyDescent="0.2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7"/>
      <c r="V166" s="87"/>
      <c r="W166" s="87"/>
      <c r="X166" s="87"/>
      <c r="Y166" s="87"/>
      <c r="Z166" s="87"/>
      <c r="AA166" s="87"/>
      <c r="AB166" s="84"/>
      <c r="AC166" s="2"/>
    </row>
    <row r="167" spans="1:67" x14ac:dyDescent="0.2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18" t="s">
        <v>1</v>
      </c>
      <c r="V167" s="18"/>
      <c r="W167" s="18"/>
      <c r="X167" s="18"/>
      <c r="Y167" s="18" t="s">
        <v>1</v>
      </c>
      <c r="Z167" s="18"/>
      <c r="AA167" s="18"/>
      <c r="AB167" s="84"/>
      <c r="AC167" s="2"/>
    </row>
    <row r="168" spans="1:67" x14ac:dyDescent="0.2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AL168" s="36"/>
      <c r="AR168" s="36" t="s">
        <v>130</v>
      </c>
      <c r="AX168" s="36" t="s">
        <v>131</v>
      </c>
      <c r="BD168" s="36" t="s">
        <v>132</v>
      </c>
      <c r="BJ168" s="36" t="s">
        <v>135</v>
      </c>
    </row>
    <row r="169" spans="1:67" x14ac:dyDescent="0.2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100"/>
      <c r="AD169" s="100"/>
      <c r="AE169" s="101"/>
      <c r="AF169" s="101"/>
      <c r="AG169" s="101"/>
      <c r="AH169" s="101"/>
      <c r="AI169" s="101"/>
      <c r="AJ169" s="101"/>
      <c r="AK169" s="101"/>
      <c r="AL169" s="100" t="s">
        <v>67</v>
      </c>
      <c r="AM169" s="100" t="s">
        <v>68</v>
      </c>
      <c r="AN169" s="100" t="s">
        <v>69</v>
      </c>
      <c r="AO169" s="100" t="s">
        <v>103</v>
      </c>
      <c r="AP169" s="100" t="s">
        <v>104</v>
      </c>
      <c r="AQ169" s="100" t="s">
        <v>105</v>
      </c>
      <c r="AR169" s="111" t="s">
        <v>113</v>
      </c>
      <c r="AS169" s="111" t="s">
        <v>114</v>
      </c>
      <c r="AT169" s="111" t="s">
        <v>115</v>
      </c>
      <c r="AU169" s="111" t="s">
        <v>116</v>
      </c>
      <c r="AV169" s="111" t="s">
        <v>117</v>
      </c>
      <c r="AW169" s="111" t="s">
        <v>118</v>
      </c>
      <c r="AX169" s="111" t="s">
        <v>113</v>
      </c>
      <c r="AY169" s="111" t="s">
        <v>114</v>
      </c>
      <c r="AZ169" s="111" t="s">
        <v>115</v>
      </c>
      <c r="BA169" s="111" t="s">
        <v>116</v>
      </c>
      <c r="BB169" s="111" t="s">
        <v>117</v>
      </c>
      <c r="BC169" s="111" t="s">
        <v>118</v>
      </c>
      <c r="BD169" s="111" t="s">
        <v>113</v>
      </c>
      <c r="BE169" s="111" t="s">
        <v>114</v>
      </c>
      <c r="BF169" s="111" t="s">
        <v>115</v>
      </c>
      <c r="BG169" s="111" t="s">
        <v>116</v>
      </c>
      <c r="BH169" s="111" t="s">
        <v>117</v>
      </c>
      <c r="BI169" s="111" t="s">
        <v>118</v>
      </c>
      <c r="BJ169" s="111" t="s">
        <v>113</v>
      </c>
      <c r="BK169" s="111" t="s">
        <v>114</v>
      </c>
      <c r="BL169" s="111" t="s">
        <v>115</v>
      </c>
      <c r="BM169" s="111" t="s">
        <v>116</v>
      </c>
      <c r="BN169" s="111" t="s">
        <v>117</v>
      </c>
      <c r="BO169" s="111" t="s">
        <v>118</v>
      </c>
    </row>
    <row r="170" spans="1:67" x14ac:dyDescent="0.2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38">
        <v>1</v>
      </c>
      <c r="AD170" s="38">
        <v>2</v>
      </c>
      <c r="AE170" s="38">
        <v>3</v>
      </c>
      <c r="AF170" s="38">
        <v>4</v>
      </c>
      <c r="AG170" s="38">
        <v>5</v>
      </c>
      <c r="AH170" s="38">
        <v>6</v>
      </c>
      <c r="AI170" s="38">
        <v>7</v>
      </c>
      <c r="AJ170" s="38">
        <v>8</v>
      </c>
      <c r="AK170" s="38">
        <v>9</v>
      </c>
      <c r="AL170" s="38">
        <v>10</v>
      </c>
      <c r="AM170" s="38">
        <v>11</v>
      </c>
      <c r="AN170" s="38">
        <v>12</v>
      </c>
      <c r="AO170" s="38">
        <v>13</v>
      </c>
      <c r="AP170" s="38">
        <v>14</v>
      </c>
      <c r="AQ170" s="38">
        <v>15</v>
      </c>
      <c r="AR170" s="38">
        <v>16</v>
      </c>
      <c r="AS170" s="38">
        <v>17</v>
      </c>
      <c r="AT170" s="38">
        <v>18</v>
      </c>
      <c r="AU170" s="38">
        <v>19</v>
      </c>
      <c r="AV170" s="38">
        <v>20</v>
      </c>
      <c r="AW170" s="38">
        <v>21</v>
      </c>
      <c r="AX170" s="38">
        <v>22</v>
      </c>
      <c r="AY170" s="38">
        <v>23</v>
      </c>
      <c r="AZ170" s="38">
        <v>24</v>
      </c>
      <c r="BA170" s="38">
        <v>25</v>
      </c>
      <c r="BB170" s="38">
        <v>26</v>
      </c>
      <c r="BC170" s="38">
        <v>27</v>
      </c>
      <c r="BD170" s="38">
        <v>28</v>
      </c>
      <c r="BE170" s="38">
        <v>29</v>
      </c>
      <c r="BF170" s="38">
        <v>30</v>
      </c>
      <c r="BG170" s="38">
        <v>31</v>
      </c>
      <c r="BH170" s="38">
        <v>32</v>
      </c>
      <c r="BI170" s="38">
        <v>33</v>
      </c>
      <c r="BJ170" s="38">
        <v>34</v>
      </c>
      <c r="BK170" s="38">
        <v>35</v>
      </c>
      <c r="BL170" s="38">
        <v>36</v>
      </c>
      <c r="BM170" s="38">
        <v>37</v>
      </c>
      <c r="BN170" s="38">
        <v>38</v>
      </c>
      <c r="BO170" s="38">
        <v>39</v>
      </c>
    </row>
    <row r="171" spans="1:67" x14ac:dyDescent="0.2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106" t="s">
        <v>94</v>
      </c>
      <c r="AD171" s="106" t="s">
        <v>108</v>
      </c>
      <c r="AE171" s="107" t="s">
        <v>112</v>
      </c>
      <c r="AF171" s="30" t="s">
        <v>63</v>
      </c>
      <c r="AG171" s="30" t="s">
        <v>64</v>
      </c>
      <c r="AH171" s="30" t="s">
        <v>65</v>
      </c>
      <c r="AI171" s="99" t="s">
        <v>71</v>
      </c>
      <c r="AJ171" s="99" t="s">
        <v>72</v>
      </c>
      <c r="AK171" s="99" t="s">
        <v>73</v>
      </c>
      <c r="AL171" s="30" t="s">
        <v>63</v>
      </c>
      <c r="AM171" s="30" t="s">
        <v>64</v>
      </c>
      <c r="AN171" s="30" t="s">
        <v>65</v>
      </c>
      <c r="AO171" s="99" t="s">
        <v>71</v>
      </c>
      <c r="AP171" s="99" t="s">
        <v>72</v>
      </c>
      <c r="AQ171" s="99" t="s">
        <v>73</v>
      </c>
      <c r="AR171" s="30" t="s">
        <v>63</v>
      </c>
      <c r="AS171" s="30" t="s">
        <v>64</v>
      </c>
      <c r="AT171" s="30" t="s">
        <v>65</v>
      </c>
      <c r="AU171" s="99" t="s">
        <v>71</v>
      </c>
      <c r="AV171" s="99" t="s">
        <v>72</v>
      </c>
      <c r="AW171" s="99" t="s">
        <v>73</v>
      </c>
      <c r="AX171" s="30" t="s">
        <v>63</v>
      </c>
      <c r="AY171" s="30" t="s">
        <v>64</v>
      </c>
      <c r="AZ171" s="30" t="s">
        <v>65</v>
      </c>
      <c r="BA171" s="99" t="s">
        <v>71</v>
      </c>
      <c r="BB171" s="99" t="s">
        <v>72</v>
      </c>
      <c r="BC171" s="99" t="s">
        <v>73</v>
      </c>
      <c r="BD171" s="30" t="s">
        <v>63</v>
      </c>
      <c r="BE171" s="30" t="s">
        <v>64</v>
      </c>
      <c r="BF171" s="30" t="s">
        <v>65</v>
      </c>
      <c r="BG171" s="99" t="s">
        <v>71</v>
      </c>
      <c r="BH171" s="99" t="s">
        <v>72</v>
      </c>
      <c r="BI171" s="99" t="s">
        <v>73</v>
      </c>
      <c r="BJ171" s="30" t="s">
        <v>63</v>
      </c>
      <c r="BK171" s="30" t="s">
        <v>64</v>
      </c>
      <c r="BL171" s="30" t="s">
        <v>65</v>
      </c>
      <c r="BM171" s="99" t="s">
        <v>71</v>
      </c>
      <c r="BN171" s="99" t="s">
        <v>72</v>
      </c>
      <c r="BO171" s="99" t="s">
        <v>73</v>
      </c>
    </row>
    <row r="172" spans="1:67" x14ac:dyDescent="0.2">
      <c r="A172" s="88" t="s">
        <v>92</v>
      </c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108">
        <v>1</v>
      </c>
      <c r="AD172" s="108">
        <f t="shared" ref="AD172" si="0">VLOOKUP(AC172,tb_prop,3,FALSE)</f>
        <v>1</v>
      </c>
      <c r="AE172" s="109" t="s">
        <v>63</v>
      </c>
      <c r="AF172" s="108" t="str">
        <f t="shared" ref="AF172:AK176" si="1">CONCATENATE($AE172,".",AF$171)</f>
        <v>01.01</v>
      </c>
      <c r="AG172" s="108" t="str">
        <f t="shared" si="1"/>
        <v>01.02</v>
      </c>
      <c r="AH172" s="108" t="str">
        <f t="shared" si="1"/>
        <v>01.03</v>
      </c>
      <c r="AI172" s="108" t="str">
        <f t="shared" si="1"/>
        <v>01.04</v>
      </c>
      <c r="AJ172" s="108" t="str">
        <f t="shared" si="1"/>
        <v>01.05</v>
      </c>
      <c r="AK172" s="108" t="str">
        <f t="shared" si="1"/>
        <v>01.06</v>
      </c>
      <c r="AL172" s="108" t="str">
        <f t="shared" ref="AL172:AQ172" si="2">IF(ISERROR(VLOOKUP(AF172,resInte,AL$178,FALSE)),"",VLOOKUP(AF172,resInte,AL$178,FALSE))</f>
        <v>CUMPLE</v>
      </c>
      <c r="AM172" s="108" t="str">
        <f t="shared" si="2"/>
        <v/>
      </c>
      <c r="AN172" s="108" t="str">
        <f t="shared" si="2"/>
        <v/>
      </c>
      <c r="AO172" s="108" t="str">
        <f t="shared" si="2"/>
        <v/>
      </c>
      <c r="AP172" s="108" t="str">
        <f t="shared" si="2"/>
        <v/>
      </c>
      <c r="AQ172" s="108" t="str">
        <f t="shared" si="2"/>
        <v/>
      </c>
      <c r="AR172" s="108" t="str">
        <f t="shared" ref="AR172:AW172" si="3">IF(ISERROR(VLOOKUP(AF172,ResOtros,AR$178,FALSE)),"",VLOOKUP(AF172,ResOtros,AR$178,FALSE))</f>
        <v>NO</v>
      </c>
      <c r="AS172" s="108" t="str">
        <f t="shared" si="3"/>
        <v/>
      </c>
      <c r="AT172" s="108" t="str">
        <f t="shared" si="3"/>
        <v/>
      </c>
      <c r="AU172" s="108" t="str">
        <f t="shared" si="3"/>
        <v/>
      </c>
      <c r="AV172" s="108" t="str">
        <f t="shared" si="3"/>
        <v/>
      </c>
      <c r="AW172" s="108" t="str">
        <f t="shared" si="3"/>
        <v/>
      </c>
      <c r="AX172" s="108" t="str">
        <f t="shared" ref="AX172:BC172" si="4">IF(ISERROR(VLOOKUP(AF172,ResOtros,AX$178,FALSE)),"",VLOOKUP(AF172,ResOtros,AX$178,FALSE))</f>
        <v>NO</v>
      </c>
      <c r="AY172" s="108" t="str">
        <f t="shared" si="4"/>
        <v/>
      </c>
      <c r="AZ172" s="108" t="str">
        <f t="shared" si="4"/>
        <v/>
      </c>
      <c r="BA172" s="108" t="str">
        <f t="shared" si="4"/>
        <v/>
      </c>
      <c r="BB172" s="108" t="str">
        <f t="shared" si="4"/>
        <v/>
      </c>
      <c r="BC172" s="108" t="str">
        <f t="shared" si="4"/>
        <v/>
      </c>
      <c r="BD172" s="108" t="str">
        <f t="shared" ref="BD172:BI172" si="5">IF(ISERROR(VLOOKUP(AF172,ResOtros,BD$178,FALSE)),"",VLOOKUP(AF172,ResOtros,BD$178,FALSE))</f>
        <v>NO</v>
      </c>
      <c r="BE172" s="108" t="str">
        <f t="shared" si="5"/>
        <v/>
      </c>
      <c r="BF172" s="108" t="str">
        <f t="shared" si="5"/>
        <v/>
      </c>
      <c r="BG172" s="108" t="str">
        <f t="shared" si="5"/>
        <v/>
      </c>
      <c r="BH172" s="108" t="str">
        <f t="shared" si="5"/>
        <v/>
      </c>
      <c r="BI172" s="108" t="str">
        <f t="shared" si="5"/>
        <v/>
      </c>
      <c r="BJ172" s="130" t="str">
        <f t="shared" ref="BJ172:BO172" si="6">IF(OR(AR172="Incurre en causal de inhabilidad",AX172="Incurre en causal de inhabilidad",BD172="Incurre en causal de inhabilidad"),"Incurre en causal de inhabilidad","")</f>
        <v/>
      </c>
      <c r="BK172" s="130" t="str">
        <f t="shared" si="6"/>
        <v/>
      </c>
      <c r="BL172" s="130" t="str">
        <f t="shared" si="6"/>
        <v/>
      </c>
      <c r="BM172" s="130" t="str">
        <f t="shared" si="6"/>
        <v/>
      </c>
      <c r="BN172" s="130" t="str">
        <f t="shared" si="6"/>
        <v/>
      </c>
      <c r="BO172" s="130" t="str">
        <f t="shared" si="6"/>
        <v/>
      </c>
    </row>
    <row r="173" spans="1:67" x14ac:dyDescent="0.2">
      <c r="A173" s="88" t="s">
        <v>92</v>
      </c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108">
        <v>2</v>
      </c>
      <c r="AD173" s="108">
        <f t="shared" ref="AD173:AD176" si="7">VLOOKUP(AC173,tb_prop,3,FALSE)</f>
        <v>1</v>
      </c>
      <c r="AE173" s="109" t="s">
        <v>64</v>
      </c>
      <c r="AF173" s="108" t="str">
        <f t="shared" si="1"/>
        <v>02.01</v>
      </c>
      <c r="AG173" s="108" t="str">
        <f t="shared" si="1"/>
        <v>02.02</v>
      </c>
      <c r="AH173" s="108" t="str">
        <f t="shared" si="1"/>
        <v>02.03</v>
      </c>
      <c r="AI173" s="108" t="str">
        <f t="shared" si="1"/>
        <v>02.04</v>
      </c>
      <c r="AJ173" s="108" t="str">
        <f t="shared" si="1"/>
        <v>02.05</v>
      </c>
      <c r="AK173" s="108" t="str">
        <f t="shared" si="1"/>
        <v>02.06</v>
      </c>
      <c r="AL173" s="108" t="str">
        <f t="shared" ref="AL173:AL176" si="8">IF(ISERROR(VLOOKUP(AF173,resInte,AL$178,FALSE)),"",VLOOKUP(AF173,resInte,AL$178,FALSE))</f>
        <v>CUMPLE</v>
      </c>
      <c r="AM173" s="108" t="str">
        <f t="shared" ref="AM173:AM176" si="9">IF(ISERROR(VLOOKUP(AG173,resInte,AM$178,FALSE)),"",VLOOKUP(AG173,resInte,AM$178,FALSE))</f>
        <v/>
      </c>
      <c r="AN173" s="108" t="str">
        <f t="shared" ref="AN173:AN176" si="10">IF(ISERROR(VLOOKUP(AH173,resInte,AN$178,FALSE)),"",VLOOKUP(AH173,resInte,AN$178,FALSE))</f>
        <v/>
      </c>
      <c r="AO173" s="108" t="str">
        <f t="shared" ref="AO173:AO176" si="11">IF(ISERROR(VLOOKUP(AI173,resInte,AO$178,FALSE)),"",VLOOKUP(AI173,resInte,AO$178,FALSE))</f>
        <v/>
      </c>
      <c r="AP173" s="108" t="str">
        <f t="shared" ref="AP173:AP176" si="12">IF(ISERROR(VLOOKUP(AJ173,resInte,AP$178,FALSE)),"",VLOOKUP(AJ173,resInte,AP$178,FALSE))</f>
        <v/>
      </c>
      <c r="AQ173" s="108" t="str">
        <f t="shared" ref="AQ173:AQ176" si="13">IF(ISERROR(VLOOKUP(AK173,resInte,AQ$178,FALSE)),"",VLOOKUP(AK173,resInte,AQ$178,FALSE))</f>
        <v/>
      </c>
      <c r="AR173" s="108" t="str">
        <f t="shared" ref="AR173:AR176" si="14">IF(ISERROR(VLOOKUP(AF173,ResOtros,AR$178,FALSE)),"",VLOOKUP(AF173,ResOtros,AR$178,FALSE))</f>
        <v>NO</v>
      </c>
      <c r="AS173" s="108" t="str">
        <f t="shared" ref="AS173:AS176" si="15">IF(ISERROR(VLOOKUP(AG173,ResOtros,AS$178,FALSE)),"",VLOOKUP(AG173,ResOtros,AS$178,FALSE))</f>
        <v/>
      </c>
      <c r="AT173" s="108" t="str">
        <f t="shared" ref="AT173:AT176" si="16">IF(ISERROR(VLOOKUP(AH173,ResOtros,AT$178,FALSE)),"",VLOOKUP(AH173,ResOtros,AT$178,FALSE))</f>
        <v/>
      </c>
      <c r="AU173" s="108" t="str">
        <f t="shared" ref="AU173:AU176" si="17">IF(ISERROR(VLOOKUP(AI173,ResOtros,AU$178,FALSE)),"",VLOOKUP(AI173,ResOtros,AU$178,FALSE))</f>
        <v/>
      </c>
      <c r="AV173" s="108" t="str">
        <f t="shared" ref="AV173:AV176" si="18">IF(ISERROR(VLOOKUP(AJ173,ResOtros,AV$178,FALSE)),"",VLOOKUP(AJ173,ResOtros,AV$178,FALSE))</f>
        <v/>
      </c>
      <c r="AW173" s="108" t="str">
        <f t="shared" ref="AW173:AW176" si="19">IF(ISERROR(VLOOKUP(AK173,ResOtros,AW$178,FALSE)),"",VLOOKUP(AK173,ResOtros,AW$178,FALSE))</f>
        <v/>
      </c>
      <c r="AX173" s="108" t="str">
        <f t="shared" ref="AX173:AX176" si="20">IF(ISERROR(VLOOKUP(AF173,ResOtros,AX$178,FALSE)),"",VLOOKUP(AF173,ResOtros,AX$178,FALSE))</f>
        <v>NO</v>
      </c>
      <c r="AY173" s="108" t="str">
        <f t="shared" ref="AY173:AY176" si="21">IF(ISERROR(VLOOKUP(AG173,ResOtros,AY$178,FALSE)),"",VLOOKUP(AG173,ResOtros,AY$178,FALSE))</f>
        <v/>
      </c>
      <c r="AZ173" s="108" t="str">
        <f t="shared" ref="AZ173:AZ176" si="22">IF(ISERROR(VLOOKUP(AH173,ResOtros,AZ$178,FALSE)),"",VLOOKUP(AH173,ResOtros,AZ$178,FALSE))</f>
        <v/>
      </c>
      <c r="BA173" s="108" t="str">
        <f t="shared" ref="BA173:BA176" si="23">IF(ISERROR(VLOOKUP(AI173,ResOtros,BA$178,FALSE)),"",VLOOKUP(AI173,ResOtros,BA$178,FALSE))</f>
        <v/>
      </c>
      <c r="BB173" s="108" t="str">
        <f t="shared" ref="BB173:BB176" si="24">IF(ISERROR(VLOOKUP(AJ173,ResOtros,BB$178,FALSE)),"",VLOOKUP(AJ173,ResOtros,BB$178,FALSE))</f>
        <v/>
      </c>
      <c r="BC173" s="108" t="str">
        <f t="shared" ref="BC173:BC176" si="25">IF(ISERROR(VLOOKUP(AK173,ResOtros,BC$178,FALSE)),"",VLOOKUP(AK173,ResOtros,BC$178,FALSE))</f>
        <v/>
      </c>
      <c r="BD173" s="108" t="str">
        <f t="shared" ref="BD173:BD176" si="26">IF(ISERROR(VLOOKUP(AF173,ResOtros,BD$178,FALSE)),"",VLOOKUP(AF173,ResOtros,BD$178,FALSE))</f>
        <v>NO</v>
      </c>
      <c r="BE173" s="108" t="str">
        <f t="shared" ref="BE173:BE176" si="27">IF(ISERROR(VLOOKUP(AG173,ResOtros,BE$178,FALSE)),"",VLOOKUP(AG173,ResOtros,BE$178,FALSE))</f>
        <v/>
      </c>
      <c r="BF173" s="108" t="str">
        <f t="shared" ref="BF173:BF176" si="28">IF(ISERROR(VLOOKUP(AH173,ResOtros,BF$178,FALSE)),"",VLOOKUP(AH173,ResOtros,BF$178,FALSE))</f>
        <v/>
      </c>
      <c r="BG173" s="108" t="str">
        <f t="shared" ref="BG173:BG176" si="29">IF(ISERROR(VLOOKUP(AI173,ResOtros,BG$178,FALSE)),"",VLOOKUP(AI173,ResOtros,BG$178,FALSE))</f>
        <v/>
      </c>
      <c r="BH173" s="108" t="str">
        <f t="shared" ref="BH173:BH176" si="30">IF(ISERROR(VLOOKUP(AJ173,ResOtros,BH$178,FALSE)),"",VLOOKUP(AJ173,ResOtros,BH$178,FALSE))</f>
        <v/>
      </c>
      <c r="BI173" s="108" t="str">
        <f t="shared" ref="BI173:BI176" si="31">IF(ISERROR(VLOOKUP(AK173,ResOtros,BI$178,FALSE)),"",VLOOKUP(AK173,ResOtros,BI$178,FALSE))</f>
        <v/>
      </c>
      <c r="BJ173" s="130" t="str">
        <f t="shared" ref="BJ173:BJ176" si="32">IF(OR(AR173="Incurre en causal de inhabilidad",AX173="Incurre en causal de inhabilidad",BD173="Incurre en causal de inhabilidad"),"Incurre en causal de inhabilidad","")</f>
        <v/>
      </c>
      <c r="BK173" s="130" t="str">
        <f t="shared" ref="BK173:BK176" si="33">IF(OR(AS173="Incurre en causal de inhabilidad",AY173="Incurre en causal de inhabilidad",BE173="Incurre en causal de inhabilidad"),"Incurre en causal de inhabilidad","")</f>
        <v/>
      </c>
      <c r="BL173" s="130" t="str">
        <f t="shared" ref="BL173:BL176" si="34">IF(OR(AT173="Incurre en causal de inhabilidad",AZ173="Incurre en causal de inhabilidad",BF173="Incurre en causal de inhabilidad"),"Incurre en causal de inhabilidad","")</f>
        <v/>
      </c>
      <c r="BM173" s="130" t="str">
        <f t="shared" ref="BM173:BM176" si="35">IF(OR(AU173="Incurre en causal de inhabilidad",BA173="Incurre en causal de inhabilidad",BG173="Incurre en causal de inhabilidad"),"Incurre en causal de inhabilidad","")</f>
        <v/>
      </c>
      <c r="BN173" s="130" t="str">
        <f t="shared" ref="BN173:BN176" si="36">IF(OR(AV173="Incurre en causal de inhabilidad",BB173="Incurre en causal de inhabilidad",BH173="Incurre en causal de inhabilidad"),"Incurre en causal de inhabilidad","")</f>
        <v/>
      </c>
      <c r="BO173" s="130" t="str">
        <f t="shared" ref="BO173:BO176" si="37">IF(OR(AW173="Incurre en causal de inhabilidad",BC173="Incurre en causal de inhabilidad",BI173="Incurre en causal de inhabilidad"),"Incurre en causal de inhabilidad","")</f>
        <v/>
      </c>
    </row>
    <row r="174" spans="1:67" x14ac:dyDescent="0.2">
      <c r="A174" s="88" t="s">
        <v>92</v>
      </c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108">
        <v>3</v>
      </c>
      <c r="AD174" s="108">
        <f t="shared" si="7"/>
        <v>2</v>
      </c>
      <c r="AE174" s="109" t="s">
        <v>65</v>
      </c>
      <c r="AF174" s="108" t="str">
        <f t="shared" si="1"/>
        <v>03.01</v>
      </c>
      <c r="AG174" s="108" t="str">
        <f t="shared" si="1"/>
        <v>03.02</v>
      </c>
      <c r="AH174" s="108" t="str">
        <f t="shared" si="1"/>
        <v>03.03</v>
      </c>
      <c r="AI174" s="108" t="str">
        <f t="shared" si="1"/>
        <v>03.04</v>
      </c>
      <c r="AJ174" s="108" t="str">
        <f t="shared" si="1"/>
        <v>03.05</v>
      </c>
      <c r="AK174" s="108" t="str">
        <f t="shared" si="1"/>
        <v>03.06</v>
      </c>
      <c r="AL174" s="108" t="str">
        <f t="shared" si="8"/>
        <v>CUMPLE</v>
      </c>
      <c r="AM174" s="108" t="str">
        <f t="shared" si="9"/>
        <v>CUMPLE</v>
      </c>
      <c r="AN174" s="108" t="str">
        <f t="shared" si="10"/>
        <v/>
      </c>
      <c r="AO174" s="108" t="str">
        <f t="shared" si="11"/>
        <v/>
      </c>
      <c r="AP174" s="108" t="str">
        <f t="shared" si="12"/>
        <v/>
      </c>
      <c r="AQ174" s="108" t="str">
        <f t="shared" si="13"/>
        <v/>
      </c>
      <c r="AR174" s="108" t="str">
        <f t="shared" si="14"/>
        <v>NO</v>
      </c>
      <c r="AS174" s="108" t="str">
        <f t="shared" si="15"/>
        <v>NO</v>
      </c>
      <c r="AT174" s="108" t="str">
        <f t="shared" si="16"/>
        <v/>
      </c>
      <c r="AU174" s="108" t="str">
        <f t="shared" si="17"/>
        <v/>
      </c>
      <c r="AV174" s="108" t="str">
        <f t="shared" si="18"/>
        <v/>
      </c>
      <c r="AW174" s="108" t="str">
        <f t="shared" si="19"/>
        <v/>
      </c>
      <c r="AX174" s="108" t="str">
        <f t="shared" si="20"/>
        <v>NO</v>
      </c>
      <c r="AY174" s="108" t="str">
        <f t="shared" si="21"/>
        <v>NO</v>
      </c>
      <c r="AZ174" s="108" t="str">
        <f t="shared" si="22"/>
        <v/>
      </c>
      <c r="BA174" s="108" t="str">
        <f t="shared" si="23"/>
        <v/>
      </c>
      <c r="BB174" s="108" t="str">
        <f t="shared" si="24"/>
        <v/>
      </c>
      <c r="BC174" s="108" t="str">
        <f t="shared" si="25"/>
        <v/>
      </c>
      <c r="BD174" s="108" t="str">
        <f t="shared" si="26"/>
        <v>NO</v>
      </c>
      <c r="BE174" s="108" t="str">
        <f t="shared" si="27"/>
        <v>NO</v>
      </c>
      <c r="BF174" s="108" t="str">
        <f t="shared" si="28"/>
        <v/>
      </c>
      <c r="BG174" s="108" t="str">
        <f t="shared" si="29"/>
        <v/>
      </c>
      <c r="BH174" s="108" t="str">
        <f t="shared" si="30"/>
        <v/>
      </c>
      <c r="BI174" s="108" t="str">
        <f t="shared" si="31"/>
        <v/>
      </c>
      <c r="BJ174" s="130" t="str">
        <f t="shared" si="32"/>
        <v/>
      </c>
      <c r="BK174" s="130" t="str">
        <f t="shared" si="33"/>
        <v/>
      </c>
      <c r="BL174" s="130" t="str">
        <f t="shared" si="34"/>
        <v/>
      </c>
      <c r="BM174" s="130" t="str">
        <f t="shared" si="35"/>
        <v/>
      </c>
      <c r="BN174" s="130" t="str">
        <f t="shared" si="36"/>
        <v/>
      </c>
      <c r="BO174" s="130" t="str">
        <f t="shared" si="37"/>
        <v/>
      </c>
    </row>
    <row r="175" spans="1:67" x14ac:dyDescent="0.2">
      <c r="A175" s="88" t="s">
        <v>92</v>
      </c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108">
        <v>4</v>
      </c>
      <c r="AD175" s="108">
        <f t="shared" si="7"/>
        <v>1</v>
      </c>
      <c r="AE175" s="109" t="s">
        <v>71</v>
      </c>
      <c r="AF175" s="108" t="str">
        <f t="shared" si="1"/>
        <v>04.01</v>
      </c>
      <c r="AG175" s="108" t="str">
        <f t="shared" si="1"/>
        <v>04.02</v>
      </c>
      <c r="AH175" s="108" t="str">
        <f t="shared" si="1"/>
        <v>04.03</v>
      </c>
      <c r="AI175" s="108" t="str">
        <f t="shared" si="1"/>
        <v>04.04</v>
      </c>
      <c r="AJ175" s="108" t="str">
        <f t="shared" si="1"/>
        <v>04.05</v>
      </c>
      <c r="AK175" s="108" t="str">
        <f t="shared" si="1"/>
        <v>04.06</v>
      </c>
      <c r="AL175" s="108" t="str">
        <f t="shared" si="8"/>
        <v>CUMPLE</v>
      </c>
      <c r="AM175" s="108" t="str">
        <f t="shared" si="9"/>
        <v/>
      </c>
      <c r="AN175" s="108" t="str">
        <f t="shared" si="10"/>
        <v/>
      </c>
      <c r="AO175" s="108" t="str">
        <f t="shared" si="11"/>
        <v/>
      </c>
      <c r="AP175" s="108" t="str">
        <f t="shared" si="12"/>
        <v/>
      </c>
      <c r="AQ175" s="108" t="str">
        <f t="shared" si="13"/>
        <v/>
      </c>
      <c r="AR175" s="108" t="str">
        <f t="shared" si="14"/>
        <v>NO</v>
      </c>
      <c r="AS175" s="108" t="str">
        <f t="shared" si="15"/>
        <v/>
      </c>
      <c r="AT175" s="108" t="str">
        <f t="shared" si="16"/>
        <v/>
      </c>
      <c r="AU175" s="108" t="str">
        <f t="shared" si="17"/>
        <v/>
      </c>
      <c r="AV175" s="108" t="str">
        <f t="shared" si="18"/>
        <v/>
      </c>
      <c r="AW175" s="108" t="str">
        <f t="shared" si="19"/>
        <v/>
      </c>
      <c r="AX175" s="108" t="str">
        <f t="shared" si="20"/>
        <v>NO</v>
      </c>
      <c r="AY175" s="108" t="str">
        <f t="shared" si="21"/>
        <v/>
      </c>
      <c r="AZ175" s="108" t="str">
        <f t="shared" si="22"/>
        <v/>
      </c>
      <c r="BA175" s="108" t="str">
        <f t="shared" si="23"/>
        <v/>
      </c>
      <c r="BB175" s="108" t="str">
        <f t="shared" si="24"/>
        <v/>
      </c>
      <c r="BC175" s="108" t="str">
        <f t="shared" si="25"/>
        <v/>
      </c>
      <c r="BD175" s="108" t="str">
        <f t="shared" si="26"/>
        <v>NO</v>
      </c>
      <c r="BE175" s="108" t="str">
        <f t="shared" si="27"/>
        <v/>
      </c>
      <c r="BF175" s="108" t="str">
        <f t="shared" si="28"/>
        <v/>
      </c>
      <c r="BG175" s="108" t="str">
        <f t="shared" si="29"/>
        <v/>
      </c>
      <c r="BH175" s="108" t="str">
        <f t="shared" si="30"/>
        <v/>
      </c>
      <c r="BI175" s="108" t="str">
        <f t="shared" si="31"/>
        <v/>
      </c>
      <c r="BJ175" s="130" t="str">
        <f t="shared" si="32"/>
        <v/>
      </c>
      <c r="BK175" s="130" t="str">
        <f t="shared" si="33"/>
        <v/>
      </c>
      <c r="BL175" s="130" t="str">
        <f t="shared" si="34"/>
        <v/>
      </c>
      <c r="BM175" s="130" t="str">
        <f t="shared" si="35"/>
        <v/>
      </c>
      <c r="BN175" s="130" t="str">
        <f t="shared" si="36"/>
        <v/>
      </c>
      <c r="BO175" s="130" t="str">
        <f t="shared" si="37"/>
        <v/>
      </c>
    </row>
    <row r="176" spans="1:67" x14ac:dyDescent="0.2">
      <c r="A176" s="88" t="s">
        <v>92</v>
      </c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108">
        <v>5</v>
      </c>
      <c r="AD176" s="108">
        <f t="shared" si="7"/>
        <v>1</v>
      </c>
      <c r="AE176" s="109" t="s">
        <v>72</v>
      </c>
      <c r="AF176" s="108" t="str">
        <f t="shared" si="1"/>
        <v>05.01</v>
      </c>
      <c r="AG176" s="108" t="str">
        <f t="shared" si="1"/>
        <v>05.02</v>
      </c>
      <c r="AH176" s="108" t="str">
        <f t="shared" si="1"/>
        <v>05.03</v>
      </c>
      <c r="AI176" s="108" t="str">
        <f t="shared" si="1"/>
        <v>05.04</v>
      </c>
      <c r="AJ176" s="108" t="str">
        <f t="shared" si="1"/>
        <v>05.05</v>
      </c>
      <c r="AK176" s="108" t="str">
        <f t="shared" si="1"/>
        <v>05.06</v>
      </c>
      <c r="AL176" s="108" t="str">
        <f t="shared" si="8"/>
        <v>CUMPLE</v>
      </c>
      <c r="AM176" s="108" t="str">
        <f t="shared" si="9"/>
        <v/>
      </c>
      <c r="AN176" s="108" t="str">
        <f t="shared" si="10"/>
        <v/>
      </c>
      <c r="AO176" s="108" t="str">
        <f t="shared" si="11"/>
        <v/>
      </c>
      <c r="AP176" s="108" t="str">
        <f t="shared" si="12"/>
        <v/>
      </c>
      <c r="AQ176" s="108" t="str">
        <f t="shared" si="13"/>
        <v/>
      </c>
      <c r="AR176" s="108" t="str">
        <f t="shared" si="14"/>
        <v>NO</v>
      </c>
      <c r="AS176" s="108" t="str">
        <f t="shared" si="15"/>
        <v/>
      </c>
      <c r="AT176" s="108" t="str">
        <f t="shared" si="16"/>
        <v/>
      </c>
      <c r="AU176" s="108" t="str">
        <f t="shared" si="17"/>
        <v/>
      </c>
      <c r="AV176" s="108" t="str">
        <f t="shared" si="18"/>
        <v/>
      </c>
      <c r="AW176" s="108" t="str">
        <f t="shared" si="19"/>
        <v/>
      </c>
      <c r="AX176" s="108" t="str">
        <f t="shared" si="20"/>
        <v>NO</v>
      </c>
      <c r="AY176" s="108" t="str">
        <f t="shared" si="21"/>
        <v/>
      </c>
      <c r="AZ176" s="108" t="str">
        <f t="shared" si="22"/>
        <v/>
      </c>
      <c r="BA176" s="108" t="str">
        <f t="shared" si="23"/>
        <v/>
      </c>
      <c r="BB176" s="108" t="str">
        <f t="shared" si="24"/>
        <v/>
      </c>
      <c r="BC176" s="108" t="str">
        <f t="shared" si="25"/>
        <v/>
      </c>
      <c r="BD176" s="108" t="str">
        <f t="shared" si="26"/>
        <v>NO</v>
      </c>
      <c r="BE176" s="108" t="str">
        <f t="shared" si="27"/>
        <v/>
      </c>
      <c r="BF176" s="108" t="str">
        <f t="shared" si="28"/>
        <v/>
      </c>
      <c r="BG176" s="108" t="str">
        <f t="shared" si="29"/>
        <v/>
      </c>
      <c r="BH176" s="108" t="str">
        <f t="shared" si="30"/>
        <v/>
      </c>
      <c r="BI176" s="108" t="str">
        <f t="shared" si="31"/>
        <v/>
      </c>
      <c r="BJ176" s="130" t="str">
        <f t="shared" si="32"/>
        <v/>
      </c>
      <c r="BK176" s="130" t="str">
        <f t="shared" si="33"/>
        <v/>
      </c>
      <c r="BL176" s="130" t="str">
        <f t="shared" si="34"/>
        <v/>
      </c>
      <c r="BM176" s="130" t="str">
        <f t="shared" si="35"/>
        <v/>
      </c>
      <c r="BN176" s="130" t="str">
        <f t="shared" si="36"/>
        <v/>
      </c>
      <c r="BO176" s="130" t="str">
        <f t="shared" si="37"/>
        <v/>
      </c>
    </row>
    <row r="177" spans="1:72" x14ac:dyDescent="0.2">
      <c r="A177" s="88" t="s">
        <v>92</v>
      </c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29"/>
    </row>
    <row r="178" spans="1:72" x14ac:dyDescent="0.2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136"/>
      <c r="AD178" s="137" t="s">
        <v>143</v>
      </c>
      <c r="AE178" s="136"/>
      <c r="AF178" s="136"/>
      <c r="AG178" s="136"/>
      <c r="AH178" s="136"/>
      <c r="AI178" s="136"/>
      <c r="AJ178" s="136"/>
      <c r="AK178" s="136"/>
      <c r="AL178" s="135">
        <f>+Integrantes!$AI$32</f>
        <v>34</v>
      </c>
      <c r="AM178" s="135">
        <f>+Integrantes!$AI$32</f>
        <v>34</v>
      </c>
      <c r="AN178" s="135">
        <f>+Integrantes!$AI$32</f>
        <v>34</v>
      </c>
      <c r="AO178" s="135">
        <f>+Integrantes!$AI$32</f>
        <v>34</v>
      </c>
      <c r="AP178" s="135">
        <f>+Integrantes!$AI$32</f>
        <v>34</v>
      </c>
      <c r="AQ178" s="135">
        <f>+Integrantes!$AI$32</f>
        <v>34</v>
      </c>
      <c r="AR178" s="135">
        <f>+Otros!$F$28</f>
        <v>5</v>
      </c>
      <c r="AS178" s="135">
        <f>+Otros!$F$28</f>
        <v>5</v>
      </c>
      <c r="AT178" s="135">
        <f>+Otros!$F$28</f>
        <v>5</v>
      </c>
      <c r="AU178" s="135">
        <f>+Otros!$F$28</f>
        <v>5</v>
      </c>
      <c r="AV178" s="135">
        <f>+Otros!$F$28</f>
        <v>5</v>
      </c>
      <c r="AW178" s="135">
        <f>+Otros!$F$28</f>
        <v>5</v>
      </c>
      <c r="AX178" s="135">
        <f>+Otros!$G$28</f>
        <v>6</v>
      </c>
      <c r="AY178" s="135">
        <f>+Otros!$G$28</f>
        <v>6</v>
      </c>
      <c r="AZ178" s="135">
        <f>+Otros!$G$28</f>
        <v>6</v>
      </c>
      <c r="BA178" s="135">
        <f>+Otros!$G$28</f>
        <v>6</v>
      </c>
      <c r="BB178" s="135">
        <f>+Otros!$G$28</f>
        <v>6</v>
      </c>
      <c r="BC178" s="135">
        <f>+Otros!$G$28</f>
        <v>6</v>
      </c>
      <c r="BD178" s="135">
        <f>+Otros!$H$28</f>
        <v>7</v>
      </c>
      <c r="BE178" s="135">
        <f>+Otros!$H$28</f>
        <v>7</v>
      </c>
      <c r="BF178" s="135">
        <f>+Otros!$H$28</f>
        <v>7</v>
      </c>
      <c r="BG178" s="135">
        <f>+Otros!$H$28</f>
        <v>7</v>
      </c>
      <c r="BH178" s="135">
        <f>+Otros!$H$28</f>
        <v>7</v>
      </c>
      <c r="BI178" s="135">
        <f>+Otros!$H$28</f>
        <v>7</v>
      </c>
      <c r="BJ178" s="135"/>
      <c r="BK178" s="135"/>
      <c r="BL178" s="135"/>
      <c r="BM178" s="135"/>
      <c r="BN178" s="135"/>
      <c r="BO178" s="135"/>
    </row>
    <row r="180" spans="1:72" x14ac:dyDescent="0.2">
      <c r="BP180" s="167" t="s">
        <v>207</v>
      </c>
      <c r="BQ180" s="106" t="s">
        <v>120</v>
      </c>
      <c r="BR180" s="116"/>
      <c r="BS180" s="117"/>
      <c r="BT180" s="114"/>
    </row>
    <row r="181" spans="1:72" x14ac:dyDescent="0.2">
      <c r="BP181" s="113">
        <v>43101</v>
      </c>
      <c r="BR181" s="113"/>
    </row>
    <row r="182" spans="1:72" x14ac:dyDescent="0.2">
      <c r="BP182" s="113">
        <v>43108</v>
      </c>
      <c r="BR182" s="113"/>
    </row>
    <row r="183" spans="1:72" x14ac:dyDescent="0.2">
      <c r="BP183" s="113">
        <v>43178</v>
      </c>
      <c r="BR183" s="113"/>
    </row>
    <row r="184" spans="1:72" x14ac:dyDescent="0.2">
      <c r="BP184" s="113">
        <v>43188</v>
      </c>
      <c r="BR184" s="113"/>
    </row>
    <row r="185" spans="1:72" x14ac:dyDescent="0.2">
      <c r="BP185" s="115">
        <v>43189</v>
      </c>
      <c r="BR185" s="115"/>
    </row>
    <row r="186" spans="1:72" x14ac:dyDescent="0.2">
      <c r="BP186" s="113">
        <v>43221</v>
      </c>
      <c r="BR186" s="113"/>
    </row>
    <row r="187" spans="1:72" x14ac:dyDescent="0.2">
      <c r="BP187" s="113">
        <v>43114</v>
      </c>
      <c r="BR187" s="113"/>
    </row>
    <row r="188" spans="1:72" x14ac:dyDescent="0.2">
      <c r="BP188" s="113">
        <v>43255</v>
      </c>
      <c r="BR188" s="113"/>
    </row>
    <row r="189" spans="1:72" x14ac:dyDescent="0.2">
      <c r="BP189" s="113">
        <v>43262</v>
      </c>
      <c r="BR189" s="113"/>
    </row>
    <row r="190" spans="1:72" x14ac:dyDescent="0.2">
      <c r="BP190" s="113">
        <v>43283</v>
      </c>
      <c r="BR190" s="113"/>
    </row>
    <row r="191" spans="1:72" x14ac:dyDescent="0.2">
      <c r="BP191" s="115">
        <v>43301</v>
      </c>
      <c r="BR191" s="115"/>
    </row>
    <row r="192" spans="1:72" x14ac:dyDescent="0.2">
      <c r="BP192" s="118">
        <v>43318</v>
      </c>
      <c r="BR192" s="115"/>
    </row>
    <row r="193" spans="68:70" x14ac:dyDescent="0.2">
      <c r="BP193" s="113">
        <v>43319</v>
      </c>
      <c r="BR193" s="113"/>
    </row>
    <row r="194" spans="68:70" x14ac:dyDescent="0.2">
      <c r="BP194" s="113">
        <v>43332</v>
      </c>
      <c r="BR194" s="113"/>
    </row>
    <row r="195" spans="68:70" x14ac:dyDescent="0.2">
      <c r="BP195" s="113">
        <v>43388</v>
      </c>
      <c r="BR195" s="113"/>
    </row>
    <row r="196" spans="68:70" x14ac:dyDescent="0.2">
      <c r="BP196" s="113">
        <v>43409</v>
      </c>
      <c r="BR196" s="113"/>
    </row>
    <row r="197" spans="68:70" x14ac:dyDescent="0.2">
      <c r="BP197" s="113">
        <v>43416</v>
      </c>
      <c r="BR197" s="113"/>
    </row>
    <row r="198" spans="68:70" x14ac:dyDescent="0.2">
      <c r="BP198" s="113">
        <v>43459</v>
      </c>
      <c r="BR198" s="113"/>
    </row>
    <row r="199" spans="68:70" x14ac:dyDescent="0.2">
      <c r="BP199" s="113">
        <v>43466</v>
      </c>
      <c r="BQ199" s="106" t="s">
        <v>208</v>
      </c>
      <c r="BR199" s="113"/>
    </row>
    <row r="200" spans="68:70" x14ac:dyDescent="0.2">
      <c r="BP200" s="113">
        <v>43472</v>
      </c>
      <c r="BR200" s="113"/>
    </row>
    <row r="201" spans="68:70" x14ac:dyDescent="0.2">
      <c r="BP201" s="113">
        <v>43549</v>
      </c>
      <c r="BR201" s="113"/>
    </row>
    <row r="202" spans="68:70" x14ac:dyDescent="0.2">
      <c r="BP202" s="113">
        <v>43573</v>
      </c>
      <c r="BR202" s="113"/>
    </row>
    <row r="203" spans="68:70" x14ac:dyDescent="0.2">
      <c r="BP203" s="113">
        <v>43574</v>
      </c>
      <c r="BR203" s="113"/>
    </row>
    <row r="204" spans="68:70" x14ac:dyDescent="0.2">
      <c r="BP204" s="115">
        <v>43586</v>
      </c>
      <c r="BR204" s="115"/>
    </row>
    <row r="205" spans="68:70" x14ac:dyDescent="0.2">
      <c r="BP205" s="113">
        <v>43619</v>
      </c>
      <c r="BR205" s="113"/>
    </row>
    <row r="206" spans="68:70" x14ac:dyDescent="0.2">
      <c r="BP206" s="113">
        <v>43640</v>
      </c>
      <c r="BR206" s="113"/>
    </row>
    <row r="207" spans="68:70" x14ac:dyDescent="0.2">
      <c r="BP207" s="113">
        <v>43647</v>
      </c>
      <c r="BR207" s="113"/>
    </row>
    <row r="208" spans="68:70" x14ac:dyDescent="0.2">
      <c r="BP208" s="113">
        <v>43666</v>
      </c>
      <c r="BR208" s="113"/>
    </row>
    <row r="209" spans="68:70" x14ac:dyDescent="0.2">
      <c r="BP209" s="127">
        <v>43683</v>
      </c>
      <c r="BR209" s="113"/>
    </row>
    <row r="210" spans="68:70" x14ac:dyDescent="0.2">
      <c r="BP210" s="115">
        <v>43684</v>
      </c>
      <c r="BR210" s="115"/>
    </row>
    <row r="211" spans="68:70" x14ac:dyDescent="0.2">
      <c r="BP211" s="113">
        <v>43696</v>
      </c>
      <c r="BR211" s="115"/>
    </row>
    <row r="212" spans="68:70" x14ac:dyDescent="0.2">
      <c r="BP212" s="113">
        <v>43752</v>
      </c>
      <c r="BR212" s="113"/>
    </row>
    <row r="213" spans="68:70" x14ac:dyDescent="0.2">
      <c r="BP213" s="113">
        <v>43773</v>
      </c>
      <c r="BR213" s="113"/>
    </row>
    <row r="214" spans="68:70" x14ac:dyDescent="0.2">
      <c r="BP214" s="113">
        <v>43780</v>
      </c>
      <c r="BR214" s="113"/>
    </row>
    <row r="215" spans="68:70" x14ac:dyDescent="0.2">
      <c r="BP215" s="113">
        <v>43807</v>
      </c>
      <c r="BR215" s="113"/>
    </row>
    <row r="216" spans="68:70" x14ac:dyDescent="0.2">
      <c r="BP216" s="113">
        <v>43824</v>
      </c>
      <c r="BR216" s="113"/>
    </row>
    <row r="217" spans="68:70" x14ac:dyDescent="0.2">
      <c r="BP217" s="113">
        <v>43831</v>
      </c>
      <c r="BQ217" s="106" t="s">
        <v>209</v>
      </c>
      <c r="BR217" s="113"/>
    </row>
    <row r="218" spans="68:70" x14ac:dyDescent="0.2">
      <c r="BP218" s="113">
        <v>43836</v>
      </c>
      <c r="BR218" s="113"/>
    </row>
    <row r="219" spans="68:70" x14ac:dyDescent="0.2">
      <c r="BP219" s="113">
        <v>43913</v>
      </c>
    </row>
    <row r="220" spans="68:70" x14ac:dyDescent="0.2">
      <c r="BP220" s="113">
        <v>43930</v>
      </c>
    </row>
    <row r="221" spans="68:70" x14ac:dyDescent="0.2">
      <c r="BP221" s="113">
        <v>43931</v>
      </c>
    </row>
    <row r="222" spans="68:70" x14ac:dyDescent="0.2">
      <c r="BP222" s="115">
        <v>43952</v>
      </c>
    </row>
    <row r="223" spans="68:70" x14ac:dyDescent="0.2">
      <c r="BP223" s="113">
        <v>43976</v>
      </c>
    </row>
    <row r="224" spans="68:70" x14ac:dyDescent="0.2">
      <c r="BP224" s="113">
        <v>43997</v>
      </c>
    </row>
    <row r="225" spans="33:70" x14ac:dyDescent="0.2">
      <c r="BP225" s="113">
        <v>44004</v>
      </c>
    </row>
    <row r="226" spans="33:70" x14ac:dyDescent="0.2">
      <c r="BP226" s="113">
        <v>44011</v>
      </c>
    </row>
    <row r="227" spans="33:70" x14ac:dyDescent="0.2">
      <c r="BP227" s="113">
        <v>44032</v>
      </c>
    </row>
    <row r="228" spans="33:70" x14ac:dyDescent="0.2">
      <c r="BP228" s="127">
        <v>44049</v>
      </c>
    </row>
    <row r="229" spans="33:70" x14ac:dyDescent="0.2">
      <c r="BP229" s="115">
        <v>44050</v>
      </c>
    </row>
    <row r="230" spans="33:70" x14ac:dyDescent="0.2">
      <c r="BP230" s="113">
        <v>44060</v>
      </c>
    </row>
    <row r="231" spans="33:70" x14ac:dyDescent="0.2">
      <c r="BP231" s="113">
        <v>44116</v>
      </c>
    </row>
    <row r="232" spans="33:70" x14ac:dyDescent="0.2">
      <c r="BP232" s="113">
        <v>44137</v>
      </c>
    </row>
    <row r="233" spans="33:70" x14ac:dyDescent="0.2">
      <c r="BP233" s="113">
        <v>44151</v>
      </c>
    </row>
    <row r="234" spans="33:70" x14ac:dyDescent="0.2">
      <c r="AG234" s="2"/>
      <c r="BP234" s="113">
        <v>44173</v>
      </c>
    </row>
    <row r="235" spans="33:70" x14ac:dyDescent="0.2">
      <c r="AG235" s="2"/>
      <c r="BP235" s="113">
        <v>44190</v>
      </c>
    </row>
    <row r="236" spans="33:70" x14ac:dyDescent="0.2">
      <c r="BP236" s="113">
        <v>44197</v>
      </c>
      <c r="BQ236" s="106" t="s">
        <v>218</v>
      </c>
      <c r="BR236" s="113"/>
    </row>
    <row r="237" spans="33:70" x14ac:dyDescent="0.2">
      <c r="BP237" s="113">
        <v>44207</v>
      </c>
      <c r="BR237" s="113"/>
    </row>
    <row r="238" spans="33:70" x14ac:dyDescent="0.2">
      <c r="BP238" s="113">
        <v>44277</v>
      </c>
    </row>
    <row r="239" spans="33:70" x14ac:dyDescent="0.2">
      <c r="BP239" s="113">
        <v>44287</v>
      </c>
    </row>
    <row r="240" spans="33:70" x14ac:dyDescent="0.2">
      <c r="BP240" s="113">
        <v>44288</v>
      </c>
    </row>
    <row r="241" spans="33:68" x14ac:dyDescent="0.2">
      <c r="BP241" s="115">
        <v>44317</v>
      </c>
    </row>
    <row r="242" spans="33:68" x14ac:dyDescent="0.2">
      <c r="BP242" s="113">
        <v>44333</v>
      </c>
    </row>
    <row r="243" spans="33:68" x14ac:dyDescent="0.2">
      <c r="BP243" s="113">
        <v>44350</v>
      </c>
    </row>
    <row r="244" spans="33:68" x14ac:dyDescent="0.2">
      <c r="BP244" s="113">
        <v>44361</v>
      </c>
    </row>
    <row r="245" spans="33:68" x14ac:dyDescent="0.2">
      <c r="BP245" s="113">
        <v>44382</v>
      </c>
    </row>
    <row r="246" spans="33:68" x14ac:dyDescent="0.2">
      <c r="BP246" s="113">
        <v>44397</v>
      </c>
    </row>
    <row r="247" spans="33:68" x14ac:dyDescent="0.2">
      <c r="BP247" s="127">
        <v>44414</v>
      </c>
    </row>
    <row r="248" spans="33:68" x14ac:dyDescent="0.2">
      <c r="BP248" s="115">
        <v>44415</v>
      </c>
    </row>
    <row r="249" spans="33:68" x14ac:dyDescent="0.2">
      <c r="BP249" s="113">
        <v>44424</v>
      </c>
    </row>
    <row r="250" spans="33:68" x14ac:dyDescent="0.2">
      <c r="BP250" s="113">
        <v>44487</v>
      </c>
    </row>
    <row r="251" spans="33:68" x14ac:dyDescent="0.2">
      <c r="BP251" s="113">
        <v>44501</v>
      </c>
    </row>
    <row r="252" spans="33:68" x14ac:dyDescent="0.2">
      <c r="BP252" s="113">
        <v>44515</v>
      </c>
    </row>
    <row r="253" spans="33:68" x14ac:dyDescent="0.2">
      <c r="AG253" s="2"/>
      <c r="BP253" s="113">
        <v>44538</v>
      </c>
    </row>
    <row r="254" spans="33:68" x14ac:dyDescent="0.2">
      <c r="BP254" s="128">
        <v>44555</v>
      </c>
    </row>
    <row r="261" spans="28:32" x14ac:dyDescent="0.2">
      <c r="AB261" s="2"/>
    </row>
    <row r="264" spans="28:32" x14ac:dyDescent="0.2">
      <c r="AD264" s="2"/>
      <c r="AE264" s="2"/>
      <c r="AF264" s="2"/>
    </row>
  </sheetData>
  <sortState xmlns:xlrd2="http://schemas.microsoft.com/office/spreadsheetml/2017/richdata2" ref="Q124:T460">
    <sortCondition ref="Q124:Q460"/>
  </sortState>
  <phoneticPr fontId="2" type="noConversion"/>
  <conditionalFormatting sqref="Q40:R40">
    <cfRule type="expression" dxfId="415" priority="3">
      <formula>$P$40&lt;&gt;$S$40</formula>
    </cfRule>
  </conditionalFormatting>
  <dataValidations count="2">
    <dataValidation type="textLength" allowBlank="1" showInputMessage="1" showErrorMessage="1" sqref="M16 M19:M23" xr:uid="{00000000-0002-0000-0000-000000000000}">
      <formula1>1</formula1>
      <formula2>200</formula2>
    </dataValidation>
    <dataValidation type="list" allowBlank="1" showInputMessage="1" showErrorMessage="1" sqref="T28 T33:T38" xr:uid="{00000000-0002-0000-0000-000001000000}">
      <formula1>$T$29:$T$30</formula1>
    </dataValidation>
  </dataValidations>
  <pageMargins left="0.75" right="0.75" top="1" bottom="1" header="0" footer="0"/>
  <pageSetup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1">
                <anchor moveWithCells="1" sizeWithCells="1">
                  <from>
                    <xdr:col>2</xdr:col>
                    <xdr:colOff>28575</xdr:colOff>
                    <xdr:row>43</xdr:row>
                    <xdr:rowOff>104775</xdr:rowOff>
                  </from>
                  <to>
                    <xdr:col>10</xdr:col>
                    <xdr:colOff>1009650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Macro2">
                <anchor moveWithCells="1" sizeWithCells="1">
                  <from>
                    <xdr:col>10</xdr:col>
                    <xdr:colOff>1181100</xdr:colOff>
                    <xdr:row>43</xdr:row>
                    <xdr:rowOff>114300</xdr:rowOff>
                  </from>
                  <to>
                    <xdr:col>14</xdr:col>
                    <xdr:colOff>0</xdr:colOff>
                    <xdr:row>52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Button 6">
              <controlPr defaultSize="0" print="0" autoFill="0" autoPict="0" macro="[0]!Macro3">
                <anchor moveWithCells="1" sizeWithCells="1">
                  <from>
                    <xdr:col>14</xdr:col>
                    <xdr:colOff>219075</xdr:colOff>
                    <xdr:row>43</xdr:row>
                    <xdr:rowOff>104775</xdr:rowOff>
                  </from>
                  <to>
                    <xdr:col>19</xdr:col>
                    <xdr:colOff>1085850</xdr:colOff>
                    <xdr:row>52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Button 8">
              <controlPr defaultSize="0" print="0" autoFill="0" autoPict="0" macro="[0]!Macro4">
                <anchor moveWithCells="1" sizeWithCells="1">
                  <from>
                    <xdr:col>19</xdr:col>
                    <xdr:colOff>1276350</xdr:colOff>
                    <xdr:row>43</xdr:row>
                    <xdr:rowOff>104775</xdr:rowOff>
                  </from>
                  <to>
                    <xdr:col>27</xdr:col>
                    <xdr:colOff>666750</xdr:colOff>
                    <xdr:row>52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0" name="Button 9">
              <controlPr defaultSize="0" print="0" autoFill="0" autoPict="0">
                <anchor moveWithCells="1" sizeWithCells="1">
                  <from>
                    <xdr:col>0</xdr:col>
                    <xdr:colOff>133350</xdr:colOff>
                    <xdr:row>43</xdr:row>
                    <xdr:rowOff>114300</xdr:rowOff>
                  </from>
                  <to>
                    <xdr:col>1</xdr:col>
                    <xdr:colOff>2924175</xdr:colOff>
                    <xdr:row>53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000-000002000000}">
          <x14:formula1>
            <xm:f>1</xm:f>
          </x14:formula1>
          <x14:formula2>
            <xm:f>'D:\Users\crsaldar1\Documents\As 2018-717\03.Modelos\CMA\[CMA 20180402.xlsm]Formulario'!#REF!</xm:f>
          </x14:formula2>
          <xm:sqref>L16 L19:L23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AN32"/>
  <sheetViews>
    <sheetView tabSelected="1" view="pageBreakPreview" topLeftCell="S11" zoomScale="70" zoomScaleNormal="70" zoomScaleSheetLayoutView="70" workbookViewId="0">
      <selection activeCell="AH19" sqref="AH19"/>
    </sheetView>
  </sheetViews>
  <sheetFormatPr baseColWidth="10" defaultColWidth="11.42578125" defaultRowHeight="27.75" customHeight="1" x14ac:dyDescent="0.2"/>
  <cols>
    <col min="2" max="2" width="12.28515625" customWidth="1"/>
    <col min="3" max="3" width="39.28515625" customWidth="1"/>
    <col min="4" max="25" width="14.28515625" customWidth="1"/>
    <col min="26" max="26" width="16.42578125" customWidth="1"/>
    <col min="27" max="35" width="14.28515625" customWidth="1"/>
    <col min="36" max="36" width="55.85546875" customWidth="1"/>
  </cols>
  <sheetData>
    <row r="1" spans="1:40" ht="17.25" customHeight="1" x14ac:dyDescent="0.2">
      <c r="A1">
        <v>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</row>
    <row r="2" spans="1:40" ht="17.25" customHeight="1" x14ac:dyDescent="0.2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</row>
    <row r="3" spans="1:40" ht="17.25" customHeight="1" x14ac:dyDescent="0.2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</row>
    <row r="4" spans="1:40" ht="17.25" customHeight="1" x14ac:dyDescent="0.2"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</row>
    <row r="5" spans="1:40" ht="17.25" customHeight="1" x14ac:dyDescent="0.2"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</row>
    <row r="6" spans="1:40" ht="17.25" customHeight="1" x14ac:dyDescent="0.2"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</row>
    <row r="7" spans="1:40" ht="12.75" x14ac:dyDescent="0.2">
      <c r="B7" s="192" t="str">
        <f>+Basicos!A4</f>
        <v>IDU-SAMC-DTC-001-2021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</row>
    <row r="8" spans="1:40" ht="12.75" x14ac:dyDescent="0.2">
      <c r="B8" s="192" t="str">
        <f>Basicos!B4</f>
        <v>CONSTRUCCIÓN DE LAS OBRAS DE RECUPERACIÓN, ESTABILIZACIÓN Y OBRAS COMPLEMENTARIAS POR LA PÉRDIDA DE LA BANCA EN EL KM 4+350 CARRERA 15 ESTE CON CALLE 80 SUR DE LA AVENIDA CIRCUNVALAR DE ORIENTE, EN LA LOCALIDAD DE USME, EN BOGOTÁ, D.C.</v>
      </c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</row>
    <row r="9" spans="1:40" ht="12.75" x14ac:dyDescent="0.2">
      <c r="B9" s="98"/>
      <c r="C9" s="98"/>
      <c r="D9" s="98"/>
      <c r="E9" s="152"/>
      <c r="F9" s="98"/>
      <c r="G9" s="98"/>
      <c r="H9" s="98"/>
      <c r="I9" s="133"/>
      <c r="J9" s="98"/>
      <c r="K9" s="98"/>
      <c r="L9" s="98"/>
      <c r="M9" s="98"/>
      <c r="N9" s="98"/>
      <c r="O9" s="98"/>
      <c r="P9" s="152"/>
      <c r="Q9" s="152"/>
      <c r="R9" s="98"/>
      <c r="S9" s="98"/>
      <c r="T9" s="98"/>
      <c r="U9" s="98"/>
      <c r="V9" s="98"/>
      <c r="W9" s="98"/>
      <c r="X9" s="170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</row>
    <row r="10" spans="1:40" ht="17.25" customHeight="1" x14ac:dyDescent="0.2">
      <c r="B10" s="205" t="s">
        <v>57</v>
      </c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</row>
    <row r="11" spans="1:40" ht="17.25" customHeight="1" thickBot="1" x14ac:dyDescent="0.25">
      <c r="A11" s="2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2"/>
      <c r="Q11" s="2"/>
      <c r="R11" s="95"/>
      <c r="S11" s="95"/>
      <c r="T11" s="95"/>
      <c r="U11" s="95"/>
      <c r="V11" s="95"/>
      <c r="W11" s="159"/>
      <c r="X11" s="159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</row>
    <row r="12" spans="1:40" s="16" customFormat="1" ht="33.75" customHeight="1" thickBot="1" x14ac:dyDescent="0.25">
      <c r="A12" s="90"/>
      <c r="B12" s="197" t="s">
        <v>34</v>
      </c>
      <c r="C12" s="200" t="s">
        <v>46</v>
      </c>
      <c r="D12" s="184" t="s">
        <v>13</v>
      </c>
      <c r="E12" s="185"/>
      <c r="F12" s="185"/>
      <c r="G12" s="185"/>
      <c r="H12" s="185"/>
      <c r="I12" s="185"/>
      <c r="J12" s="186"/>
      <c r="K12" s="184" t="s">
        <v>14</v>
      </c>
      <c r="L12" s="185"/>
      <c r="M12" s="185"/>
      <c r="N12" s="185"/>
      <c r="O12" s="185"/>
      <c r="P12" s="185"/>
      <c r="Q12" s="186"/>
      <c r="R12" s="185" t="s">
        <v>15</v>
      </c>
      <c r="S12" s="185"/>
      <c r="T12" s="185"/>
      <c r="U12" s="185"/>
      <c r="V12" s="185"/>
      <c r="W12" s="185"/>
      <c r="X12" s="185"/>
      <c r="Y12" s="186"/>
      <c r="Z12" s="132" t="s">
        <v>58</v>
      </c>
      <c r="AA12" s="211" t="s">
        <v>62</v>
      </c>
      <c r="AB12" s="211" t="s">
        <v>66</v>
      </c>
      <c r="AC12" s="216" t="s">
        <v>133</v>
      </c>
      <c r="AD12" s="193" t="s">
        <v>43</v>
      </c>
      <c r="AE12" s="194"/>
      <c r="AF12" s="195"/>
      <c r="AG12" s="195"/>
      <c r="AH12" s="195"/>
      <c r="AI12" s="196"/>
      <c r="AJ12" s="217" t="s">
        <v>31</v>
      </c>
    </row>
    <row r="13" spans="1:40" s="4" customFormat="1" ht="100.5" customHeight="1" x14ac:dyDescent="0.2">
      <c r="A13" s="2"/>
      <c r="B13" s="198"/>
      <c r="C13" s="201"/>
      <c r="D13" s="182" t="s">
        <v>78</v>
      </c>
      <c r="E13" s="190" t="s">
        <v>182</v>
      </c>
      <c r="F13" s="182" t="s">
        <v>136</v>
      </c>
      <c r="G13" s="182" t="s">
        <v>137</v>
      </c>
      <c r="H13" s="203" t="s">
        <v>47</v>
      </c>
      <c r="I13" s="182" t="s">
        <v>145</v>
      </c>
      <c r="J13" s="188" t="s">
        <v>173</v>
      </c>
      <c r="K13" s="182" t="s">
        <v>119</v>
      </c>
      <c r="L13" s="203" t="s">
        <v>4</v>
      </c>
      <c r="M13" s="203" t="s">
        <v>5</v>
      </c>
      <c r="N13" s="203" t="s">
        <v>6</v>
      </c>
      <c r="O13" s="182" t="s">
        <v>233</v>
      </c>
      <c r="P13" s="182" t="s">
        <v>180</v>
      </c>
      <c r="Q13" s="188" t="s">
        <v>181</v>
      </c>
      <c r="R13" s="206" t="s">
        <v>7</v>
      </c>
      <c r="S13" s="203" t="s">
        <v>8</v>
      </c>
      <c r="T13" s="203" t="s">
        <v>9</v>
      </c>
      <c r="U13" s="203" t="s">
        <v>10</v>
      </c>
      <c r="V13" s="182" t="s">
        <v>75</v>
      </c>
      <c r="W13" s="214" t="s">
        <v>11</v>
      </c>
      <c r="X13" s="182" t="s">
        <v>215</v>
      </c>
      <c r="Y13" s="188" t="s">
        <v>77</v>
      </c>
      <c r="Z13" s="188" t="s">
        <v>146</v>
      </c>
      <c r="AA13" s="212"/>
      <c r="AB13" s="212"/>
      <c r="AC13" s="212"/>
      <c r="AD13" s="208" t="s">
        <v>44</v>
      </c>
      <c r="AE13" s="131" t="s">
        <v>152</v>
      </c>
      <c r="AF13" s="129" t="s">
        <v>138</v>
      </c>
      <c r="AG13" s="129" t="s">
        <v>139</v>
      </c>
      <c r="AH13" s="129" t="s">
        <v>140</v>
      </c>
      <c r="AI13" s="21" t="s">
        <v>40</v>
      </c>
      <c r="AJ13" s="218"/>
    </row>
    <row r="14" spans="1:40" s="4" customFormat="1" ht="76.5" customHeight="1" thickBot="1" x14ac:dyDescent="0.25">
      <c r="A14" s="2"/>
      <c r="B14" s="199"/>
      <c r="C14" s="202"/>
      <c r="D14" s="183"/>
      <c r="E14" s="191"/>
      <c r="F14" s="183"/>
      <c r="G14" s="183"/>
      <c r="H14" s="183"/>
      <c r="I14" s="183"/>
      <c r="J14" s="204"/>
      <c r="K14" s="183"/>
      <c r="L14" s="183"/>
      <c r="M14" s="183"/>
      <c r="N14" s="183"/>
      <c r="O14" s="183"/>
      <c r="P14" s="187"/>
      <c r="Q14" s="189"/>
      <c r="R14" s="207"/>
      <c r="S14" s="183"/>
      <c r="T14" s="183"/>
      <c r="U14" s="183"/>
      <c r="V14" s="183"/>
      <c r="W14" s="215"/>
      <c r="X14" s="183"/>
      <c r="Y14" s="204"/>
      <c r="Z14" s="210"/>
      <c r="AA14" s="213"/>
      <c r="AB14" s="213"/>
      <c r="AC14" s="213"/>
      <c r="AD14" s="209"/>
      <c r="AE14" s="141">
        <v>20</v>
      </c>
      <c r="AF14" s="25">
        <v>3</v>
      </c>
      <c r="AG14" s="26">
        <v>4</v>
      </c>
      <c r="AH14" s="26">
        <v>5</v>
      </c>
      <c r="AI14" s="22"/>
      <c r="AJ14" s="219"/>
    </row>
    <row r="15" spans="1:40" ht="39" customHeight="1" thickBot="1" x14ac:dyDescent="0.25">
      <c r="A15" s="91" t="s">
        <v>92</v>
      </c>
      <c r="B15" s="47">
        <v>1</v>
      </c>
      <c r="C15" s="67" t="str">
        <f t="shared" ref="C15" si="0">VLOOKUP(B15,tb_prop,2,FALSE)</f>
        <v>ORGANIZACIÓN HAR SAS</v>
      </c>
      <c r="D15" s="119" t="s">
        <v>32</v>
      </c>
      <c r="E15" s="119" t="s">
        <v>35</v>
      </c>
      <c r="F15" s="119" t="s">
        <v>32</v>
      </c>
      <c r="G15" s="119" t="s">
        <v>32</v>
      </c>
      <c r="H15" s="120" t="s">
        <v>32</v>
      </c>
      <c r="I15" s="138" t="s">
        <v>32</v>
      </c>
      <c r="J15" s="121" t="s">
        <v>32</v>
      </c>
      <c r="K15" s="55" t="s">
        <v>35</v>
      </c>
      <c r="L15" s="56" t="s">
        <v>35</v>
      </c>
      <c r="M15" s="56" t="s">
        <v>35</v>
      </c>
      <c r="N15" s="56" t="s">
        <v>35</v>
      </c>
      <c r="O15" s="56" t="s">
        <v>35</v>
      </c>
      <c r="P15" s="56" t="s">
        <v>35</v>
      </c>
      <c r="Q15" s="56" t="s">
        <v>35</v>
      </c>
      <c r="R15" s="162" t="s">
        <v>32</v>
      </c>
      <c r="S15" s="56" t="s">
        <v>32</v>
      </c>
      <c r="T15" s="56" t="s">
        <v>32</v>
      </c>
      <c r="U15" s="56" t="s">
        <v>32</v>
      </c>
      <c r="V15" s="57" t="s">
        <v>32</v>
      </c>
      <c r="W15" s="56" t="s">
        <v>35</v>
      </c>
      <c r="X15" s="179" t="s">
        <v>35</v>
      </c>
      <c r="Y15" s="58" t="s">
        <v>32</v>
      </c>
      <c r="Z15" s="58" t="s">
        <v>147</v>
      </c>
      <c r="AA15" s="27" t="str">
        <f>IF(AND(D15="CUMPLE",OR(E15="CUMPLE",E15="N/A"),F15="CUMPLE",G15="CUMPLE",OR(H15="CUMPLE",H15="N/A"),I15="CUMPLE",OR(J15="CUMPLE",J15="N/A"),OR(AND(K15="N/A",L15="N/A",M15="N/A",N15="N/A",O15="N/A",P15="N/A",Q15="N/A"),AND(K15="CUMPLE",L15="CUMPLE",M15="CUMPLE",OR(N15="CUMPLE",N15="N/A"),O15="CUMPLE",P15="APORTA",Q15="APORTA")),R15="CUMPLE",S15="CUMPLE",T15="CUMPLE",U15="CUMPLE",V15="CUMPLE",OR(AND(K15="CUMPLE",W15="CUMPLE"),AND(K15="N/A",W15="N/A")),OR(AND(E15="CUMPLE",X15="CUMPLE"),AND(E15="N/A",X15="N/A")),OR(Y15="CUMPLE",Y15="N/A")),"CUMPLE","NO CUMPLE")</f>
        <v>CUMPLE</v>
      </c>
      <c r="AB15" s="163" t="str">
        <f>IF(OR(AA15="no cumple",VLOOKUP(B15,resdata,10,FALSE)="no cumple",VLOOKUP(B15,resdata,11,FALSE)="no cumple",VLOOKUP(B15,resdata,12,FALSE)="no cumple",VLOOKUP(B15,resdata,13,FALSE)="no cumple",VLOOKUP(B15,resdata,14,FALSE)="no cumple",VLOOKUP(B15,resdata,15,FALSE)="no cumple"),"NO HÁBIL","HÁBIL")</f>
        <v>HÁBIL</v>
      </c>
      <c r="AC15" s="163" t="s">
        <v>42</v>
      </c>
      <c r="AD15" s="27" t="str">
        <f>IF(ISNA(VLOOKUP(B15,td_extranjero,2,FALSE)),"NACIONAL",IF(VLOOKUP(B15,td_extranjero,3,FALSE)&lt;1,"MIXTO","EXTRANJERO"))</f>
        <v>NACIONAL</v>
      </c>
      <c r="AE15" s="23" t="str">
        <f t="shared" ref="AE15" si="1">IF(OR(AD15="MIXTO",AD15="EXTRANJERO"),"Aplicación Incentivo Componente Nal.","NACIONAL")</f>
        <v>NACIONAL</v>
      </c>
      <c r="AF15" s="10" t="s">
        <v>42</v>
      </c>
      <c r="AG15" s="7" t="s">
        <v>42</v>
      </c>
      <c r="AH15" s="8" t="s">
        <v>42</v>
      </c>
      <c r="AI15" s="24">
        <f>IF(AD15="nacional",$AE$14,IF(AND(AF15="si",AG15="",AH15=""),$AF$14,IF(AND(AF15="",AG15="si",AH15=""),$AG$14,IF(AND(AF15="",AG15="",AH15="SI"),$AH$14,0))))</f>
        <v>20</v>
      </c>
      <c r="AJ15" s="37"/>
      <c r="AL15" s="14"/>
      <c r="AM15" s="14"/>
      <c r="AN15" s="14"/>
    </row>
    <row r="16" spans="1:40" ht="39" customHeight="1" thickBot="1" x14ac:dyDescent="0.25">
      <c r="A16" s="91" t="s">
        <v>92</v>
      </c>
      <c r="B16" s="47">
        <v>2</v>
      </c>
      <c r="C16" s="67" t="str">
        <f t="shared" ref="C16:C19" si="2">VLOOKUP(B16,tb_prop,2,FALSE)</f>
        <v>URIBE ARQUITECTOS CONSTRUCTORES UAC SAS</v>
      </c>
      <c r="D16" s="119" t="s">
        <v>32</v>
      </c>
      <c r="E16" s="119" t="s">
        <v>35</v>
      </c>
      <c r="F16" s="119" t="s">
        <v>32</v>
      </c>
      <c r="G16" s="119" t="s">
        <v>32</v>
      </c>
      <c r="H16" s="120" t="s">
        <v>32</v>
      </c>
      <c r="I16" s="138" t="s">
        <v>32</v>
      </c>
      <c r="J16" s="121" t="s">
        <v>32</v>
      </c>
      <c r="K16" s="55" t="s">
        <v>35</v>
      </c>
      <c r="L16" s="56" t="s">
        <v>35</v>
      </c>
      <c r="M16" s="56" t="s">
        <v>35</v>
      </c>
      <c r="N16" s="56" t="s">
        <v>35</v>
      </c>
      <c r="O16" s="56" t="s">
        <v>35</v>
      </c>
      <c r="P16" s="56" t="s">
        <v>35</v>
      </c>
      <c r="Q16" s="56" t="s">
        <v>35</v>
      </c>
      <c r="R16" s="162" t="s">
        <v>32</v>
      </c>
      <c r="S16" s="56" t="s">
        <v>32</v>
      </c>
      <c r="T16" s="56" t="s">
        <v>32</v>
      </c>
      <c r="U16" s="56" t="s">
        <v>32</v>
      </c>
      <c r="V16" s="57" t="s">
        <v>32</v>
      </c>
      <c r="W16" s="56" t="s">
        <v>35</v>
      </c>
      <c r="X16" s="179" t="s">
        <v>35</v>
      </c>
      <c r="Y16" s="58" t="s">
        <v>32</v>
      </c>
      <c r="Z16" s="58" t="s">
        <v>147</v>
      </c>
      <c r="AA16" s="27" t="str">
        <f>IF(AND(D16="CUMPLE",OR(E16="CUMPLE",E16="N/A"),F16="CUMPLE",G16="CUMPLE",OR(H16="CUMPLE",H16="N/A"),I16="CUMPLE",OR(J16="CUMPLE",J16="N/A"),OR(AND(K16="N/A",L16="N/A",M16="N/A",N16="N/A",O16="N/A",P16="N/A",Q16="N/A"),AND(K16="CUMPLE",L16="CUMPLE",M16="CUMPLE",OR(N16="CUMPLE",N16="N/A"),O16="CUMPLE",P16="APORTA",Q16="APORTA")),R16="CUMPLE",S16="CUMPLE",T16="CUMPLE",U16="CUMPLE",V16="CUMPLE",OR(AND(K16="CUMPLE",W16="CUMPLE"),AND(K16="N/A",W16="N/A")),OR(AND(E16="CUMPLE",X16="CUMPLE"),AND(E16="N/A",X16="N/A")),OR(Y16="CUMPLE",Y16="N/A")),"CUMPLE","NO CUMPLE")</f>
        <v>CUMPLE</v>
      </c>
      <c r="AB16" s="163" t="str">
        <f>IF(OR(AA16="no cumple",VLOOKUP(B16,resdata,10,FALSE)="no cumple",VLOOKUP(B16,resdata,11,FALSE)="no cumple",VLOOKUP(B16,resdata,12,FALSE)="no cumple",VLOOKUP(B16,resdata,13,FALSE)="no cumple",VLOOKUP(B16,resdata,14,FALSE)="no cumple",VLOOKUP(B16,resdata,15,FALSE)="no cumple"),"NO HÁBIL","HÁBIL")</f>
        <v>HÁBIL</v>
      </c>
      <c r="AC16" s="163" t="s">
        <v>42</v>
      </c>
      <c r="AD16" s="27" t="str">
        <f>IF(ISNA(VLOOKUP(B16,td_extranjero,2,FALSE)),"NACIONAL",IF(VLOOKUP(B16,td_extranjero,3,FALSE)&lt;1,"MIXTO","EXTRANJERO"))</f>
        <v>NACIONAL</v>
      </c>
      <c r="AE16" s="23" t="str">
        <f t="shared" ref="AE16:AE19" si="3">IF(OR(AD16="MIXTO",AD16="EXTRANJERO"),"Aplicación Incentivo Componente Nal.","NACIONAL")</f>
        <v>NACIONAL</v>
      </c>
      <c r="AF16" s="10" t="s">
        <v>42</v>
      </c>
      <c r="AG16" s="7" t="s">
        <v>42</v>
      </c>
      <c r="AH16" s="8" t="s">
        <v>42</v>
      </c>
      <c r="AI16" s="24">
        <f>IF(AD16="nacional",$AE$14,IF(AND(AF16="si",AG16="",AH16=""),$AF$14,IF(AND(AF16="",AG16="si",AH16=""),$AG$14,IF(AND(AF16="",AG16="",AH16="SI"),$AH$14,0))))</f>
        <v>20</v>
      </c>
      <c r="AJ16" s="37"/>
      <c r="AL16" s="14"/>
      <c r="AM16" s="14"/>
      <c r="AN16" s="14"/>
    </row>
    <row r="17" spans="1:40" ht="39" customHeight="1" thickBot="1" x14ac:dyDescent="0.25">
      <c r="A17" s="91" t="s">
        <v>92</v>
      </c>
      <c r="B17" s="47">
        <v>3</v>
      </c>
      <c r="C17" s="67" t="str">
        <f t="shared" si="2"/>
        <v>CONSORCIO OBRAS BOGOTA</v>
      </c>
      <c r="D17" s="119" t="s">
        <v>32</v>
      </c>
      <c r="E17" s="119" t="s">
        <v>35</v>
      </c>
      <c r="F17" s="119" t="s">
        <v>32</v>
      </c>
      <c r="G17" s="119" t="s">
        <v>32</v>
      </c>
      <c r="H17" s="120" t="s">
        <v>32</v>
      </c>
      <c r="I17" s="138" t="s">
        <v>32</v>
      </c>
      <c r="J17" s="121" t="s">
        <v>32</v>
      </c>
      <c r="K17" s="55" t="s">
        <v>32</v>
      </c>
      <c r="L17" s="56" t="s">
        <v>32</v>
      </c>
      <c r="M17" s="56" t="s">
        <v>32</v>
      </c>
      <c r="N17" s="56" t="s">
        <v>35</v>
      </c>
      <c r="O17" s="56" t="s">
        <v>32</v>
      </c>
      <c r="P17" s="56" t="s">
        <v>178</v>
      </c>
      <c r="Q17" s="56" t="s">
        <v>178</v>
      </c>
      <c r="R17" s="162" t="s">
        <v>32</v>
      </c>
      <c r="S17" s="56" t="s">
        <v>32</v>
      </c>
      <c r="T17" s="56" t="s">
        <v>32</v>
      </c>
      <c r="U17" s="56" t="s">
        <v>32</v>
      </c>
      <c r="V17" s="57" t="s">
        <v>32</v>
      </c>
      <c r="W17" s="56" t="s">
        <v>32</v>
      </c>
      <c r="X17" s="179" t="s">
        <v>35</v>
      </c>
      <c r="Y17" s="58" t="s">
        <v>32</v>
      </c>
      <c r="Z17" s="58" t="s">
        <v>147</v>
      </c>
      <c r="AA17" s="27" t="str">
        <f>IF(AND(D17="CUMPLE",OR(E17="CUMPLE",E17="N/A"),F17="CUMPLE",G17="CUMPLE",OR(H17="CUMPLE",H17="N/A"),I17="CUMPLE",OR(J17="CUMPLE",J17="N/A"),OR(AND(K17="N/A",L17="N/A",M17="N/A",N17="N/A",O17="N/A",P17="N/A",Q17="N/A"),AND(K17="CUMPLE",L17="CUMPLE",M17="CUMPLE",OR(N17="CUMPLE",N17="N/A"),O17="CUMPLE",P17="APORTA",Q17="APORTA")),R17="CUMPLE",S17="CUMPLE",T17="CUMPLE",U17="CUMPLE",V17="CUMPLE",OR(AND(K17="CUMPLE",W17="CUMPLE"),AND(K17="N/A",W17="N/A")),OR(AND(E17="CUMPLE",X17="CUMPLE"),AND(E17="N/A",X17="N/A")),OR(Y17="CUMPLE",Y17="N/A")),"CUMPLE","NO CUMPLE")</f>
        <v>CUMPLE</v>
      </c>
      <c r="AB17" s="163" t="str">
        <f>IF(OR(AA17="no cumple",VLOOKUP(B17,resdata,10,FALSE)="no cumple",VLOOKUP(B17,resdata,11,FALSE)="no cumple",VLOOKUP(B17,resdata,12,FALSE)="no cumple",VLOOKUP(B17,resdata,13,FALSE)="no cumple",VLOOKUP(B17,resdata,14,FALSE)="no cumple",VLOOKUP(B17,resdata,15,FALSE)="no cumple"),"NO HÁBIL","HÁBIL")</f>
        <v>HÁBIL</v>
      </c>
      <c r="AC17" s="163" t="s">
        <v>42</v>
      </c>
      <c r="AD17" s="27" t="str">
        <f>IF(ISNA(VLOOKUP(B17,td_extranjero,2,FALSE)),"NACIONAL",IF(VLOOKUP(B17,td_extranjero,3,FALSE)&lt;1,"MIXTO","EXTRANJERO"))</f>
        <v>NACIONAL</v>
      </c>
      <c r="AE17" s="23" t="str">
        <f t="shared" si="3"/>
        <v>NACIONAL</v>
      </c>
      <c r="AF17" s="240" t="s">
        <v>42</v>
      </c>
      <c r="AG17" s="7" t="s">
        <v>42</v>
      </c>
      <c r="AH17" s="8" t="s">
        <v>42</v>
      </c>
      <c r="AI17" s="24">
        <f>IF(AD17="nacional",$AE$14,IF(AND(AF17="si",AG17="",AH17=""),$AF$14,IF(AND(AF17="",AG17="si",AH17=""),$AG$14,IF(AND(AF17="",AG17="",AH17="SI"),$AH$14,0))))</f>
        <v>20</v>
      </c>
      <c r="AJ17" s="37"/>
      <c r="AL17" s="14"/>
      <c r="AM17" s="14"/>
      <c r="AN17" s="14"/>
    </row>
    <row r="18" spans="1:40" ht="39" customHeight="1" thickBot="1" x14ac:dyDescent="0.25">
      <c r="A18" s="91" t="s">
        <v>92</v>
      </c>
      <c r="B18" s="47">
        <v>4</v>
      </c>
      <c r="C18" s="67" t="str">
        <f t="shared" si="2"/>
        <v>FERNANDO ARTURO ANGEL PELAEZ</v>
      </c>
      <c r="D18" s="119" t="s">
        <v>32</v>
      </c>
      <c r="E18" s="119" t="s">
        <v>35</v>
      </c>
      <c r="F18" s="119" t="s">
        <v>32</v>
      </c>
      <c r="G18" s="119" t="s">
        <v>32</v>
      </c>
      <c r="H18" s="120" t="s">
        <v>35</v>
      </c>
      <c r="I18" s="138" t="s">
        <v>32</v>
      </c>
      <c r="J18" s="121" t="s">
        <v>35</v>
      </c>
      <c r="K18" s="55" t="s">
        <v>35</v>
      </c>
      <c r="L18" s="56" t="s">
        <v>35</v>
      </c>
      <c r="M18" s="56" t="s">
        <v>35</v>
      </c>
      <c r="N18" s="56" t="s">
        <v>35</v>
      </c>
      <c r="O18" s="56" t="s">
        <v>35</v>
      </c>
      <c r="P18" s="56" t="s">
        <v>35</v>
      </c>
      <c r="Q18" s="56" t="s">
        <v>35</v>
      </c>
      <c r="R18" s="162" t="s">
        <v>32</v>
      </c>
      <c r="S18" s="56" t="s">
        <v>32</v>
      </c>
      <c r="T18" s="56" t="s">
        <v>32</v>
      </c>
      <c r="U18" s="56" t="s">
        <v>32</v>
      </c>
      <c r="V18" s="57" t="s">
        <v>32</v>
      </c>
      <c r="W18" s="56" t="s">
        <v>35</v>
      </c>
      <c r="X18" s="179" t="s">
        <v>35</v>
      </c>
      <c r="Y18" s="58" t="s">
        <v>32</v>
      </c>
      <c r="Z18" s="58" t="s">
        <v>147</v>
      </c>
      <c r="AA18" s="27" t="str">
        <f>IF(AND(D18="CUMPLE",OR(E18="CUMPLE",E18="N/A"),F18="CUMPLE",G18="CUMPLE",OR(H18="CUMPLE",H18="N/A"),I18="CUMPLE",OR(J18="CUMPLE",J18="N/A"),OR(AND(K18="N/A",L18="N/A",M18="N/A",N18="N/A",O18="N/A",P18="N/A",Q18="N/A"),AND(K18="CUMPLE",L18="CUMPLE",M18="CUMPLE",OR(N18="CUMPLE",N18="N/A"),O18="CUMPLE",P18="APORTA",Q18="APORTA")),R18="CUMPLE",S18="CUMPLE",T18="CUMPLE",U18="CUMPLE",V18="CUMPLE",OR(AND(K18="CUMPLE",W18="CUMPLE"),AND(K18="N/A",W18="N/A")),OR(AND(E18="CUMPLE",X18="CUMPLE"),AND(E18="N/A",X18="N/A")),OR(Y18="CUMPLE",Y18="N/A")),"CUMPLE","NO CUMPLE")</f>
        <v>CUMPLE</v>
      </c>
      <c r="AB18" s="163" t="str">
        <f>IF(OR(AA18="no cumple",VLOOKUP(B18,resdata,10,FALSE)="no cumple",VLOOKUP(B18,resdata,11,FALSE)="no cumple",VLOOKUP(B18,resdata,12,FALSE)="no cumple",VLOOKUP(B18,resdata,13,FALSE)="no cumple",VLOOKUP(B18,resdata,14,FALSE)="no cumple",VLOOKUP(B18,resdata,15,FALSE)="no cumple"),"NO HÁBIL","HÁBIL")</f>
        <v>HÁBIL</v>
      </c>
      <c r="AC18" s="163" t="s">
        <v>42</v>
      </c>
      <c r="AD18" s="27" t="str">
        <f>IF(ISNA(VLOOKUP(B18,td_extranjero,2,FALSE)),"NACIONAL",IF(VLOOKUP(B18,td_extranjero,3,FALSE)&lt;1,"MIXTO","EXTRANJERO"))</f>
        <v>NACIONAL</v>
      </c>
      <c r="AE18" s="23" t="str">
        <f t="shared" si="3"/>
        <v>NACIONAL</v>
      </c>
      <c r="AF18" s="10" t="s">
        <v>42</v>
      </c>
      <c r="AG18" s="7" t="s">
        <v>42</v>
      </c>
      <c r="AH18" s="8" t="s">
        <v>42</v>
      </c>
      <c r="AI18" s="24">
        <f>IF(AD18="nacional",$AE$14,IF(AND(AF18="si",AG18="",AH18=""),$AF$14,IF(AND(AF18="",AG18="si",AH18=""),$AG$14,IF(AND(AF18="",AG18="",AH18="SI"),$AH$14,0))))</f>
        <v>20</v>
      </c>
      <c r="AJ18" s="37"/>
      <c r="AL18" s="14"/>
      <c r="AM18" s="14"/>
      <c r="AN18" s="14"/>
    </row>
    <row r="19" spans="1:40" ht="39" customHeight="1" x14ac:dyDescent="0.2">
      <c r="A19" s="91" t="s">
        <v>92</v>
      </c>
      <c r="B19" s="47">
        <v>5</v>
      </c>
      <c r="C19" s="67" t="str">
        <f t="shared" si="2"/>
        <v>EPICOS S.A.S.</v>
      </c>
      <c r="D19" s="119" t="s">
        <v>32</v>
      </c>
      <c r="E19" s="119" t="s">
        <v>35</v>
      </c>
      <c r="F19" s="119" t="s">
        <v>32</v>
      </c>
      <c r="G19" s="119" t="s">
        <v>32</v>
      </c>
      <c r="H19" s="120" t="s">
        <v>35</v>
      </c>
      <c r="I19" s="138" t="s">
        <v>32</v>
      </c>
      <c r="J19" s="121" t="s">
        <v>35</v>
      </c>
      <c r="K19" s="55" t="s">
        <v>35</v>
      </c>
      <c r="L19" s="56" t="s">
        <v>35</v>
      </c>
      <c r="M19" s="56" t="s">
        <v>35</v>
      </c>
      <c r="N19" s="56" t="s">
        <v>35</v>
      </c>
      <c r="O19" s="56" t="s">
        <v>35</v>
      </c>
      <c r="P19" s="56" t="s">
        <v>35</v>
      </c>
      <c r="Q19" s="56" t="s">
        <v>35</v>
      </c>
      <c r="R19" s="162" t="s">
        <v>32</v>
      </c>
      <c r="S19" s="56" t="s">
        <v>32</v>
      </c>
      <c r="T19" s="56" t="s">
        <v>32</v>
      </c>
      <c r="U19" s="56" t="s">
        <v>32</v>
      </c>
      <c r="V19" s="57" t="s">
        <v>32</v>
      </c>
      <c r="W19" s="56" t="s">
        <v>35</v>
      </c>
      <c r="X19" s="179" t="s">
        <v>35</v>
      </c>
      <c r="Y19" s="58" t="s">
        <v>32</v>
      </c>
      <c r="Z19" s="58" t="s">
        <v>147</v>
      </c>
      <c r="AA19" s="27" t="str">
        <f>IF(AND(D19="CUMPLE",OR(E19="CUMPLE",E19="N/A"),F19="CUMPLE",G19="CUMPLE",OR(H19="CUMPLE",H19="N/A"),I19="CUMPLE",OR(J19="CUMPLE",J19="N/A"),OR(AND(K19="N/A",L19="N/A",M19="N/A",N19="N/A",O19="N/A",P19="N/A",Q19="N/A"),AND(K19="CUMPLE",L19="CUMPLE",M19="CUMPLE",OR(N19="CUMPLE",N19="N/A"),O19="CUMPLE",P19="APORTA",Q19="APORTA")),R19="CUMPLE",S19="CUMPLE",T19="CUMPLE",U19="CUMPLE",V19="CUMPLE",OR(AND(K19="CUMPLE",W19="CUMPLE"),AND(K19="N/A",W19="N/A")),OR(AND(E19="CUMPLE",X19="CUMPLE"),AND(E19="N/A",X19="N/A")),OR(Y19="CUMPLE",Y19="N/A")),"CUMPLE","NO CUMPLE")</f>
        <v>CUMPLE</v>
      </c>
      <c r="AB19" s="163" t="str">
        <f>IF(OR(AA19="no cumple",VLOOKUP(B19,resdata,10,FALSE)="no cumple",VLOOKUP(B19,resdata,11,FALSE)="no cumple",VLOOKUP(B19,resdata,12,FALSE)="no cumple",VLOOKUP(B19,resdata,13,FALSE)="no cumple",VLOOKUP(B19,resdata,14,FALSE)="no cumple",VLOOKUP(B19,resdata,15,FALSE)="no cumple"),"NO HÁBIL","HÁBIL")</f>
        <v>HÁBIL</v>
      </c>
      <c r="AC19" s="163" t="s">
        <v>42</v>
      </c>
      <c r="AD19" s="27" t="str">
        <f>IF(ISNA(VLOOKUP(B19,td_extranjero,2,FALSE)),"NACIONAL",IF(VLOOKUP(B19,td_extranjero,3,FALSE)&lt;1,"MIXTO","EXTRANJERO"))</f>
        <v>NACIONAL</v>
      </c>
      <c r="AE19" s="23" t="str">
        <f t="shared" si="3"/>
        <v>NACIONAL</v>
      </c>
      <c r="AF19" s="10" t="s">
        <v>42</v>
      </c>
      <c r="AG19" s="7" t="s">
        <v>42</v>
      </c>
      <c r="AH19" s="8" t="s">
        <v>42</v>
      </c>
      <c r="AI19" s="24">
        <f>IF(AD19="nacional",$AE$14,IF(AND(AF19="si",AG19="",AH19=""),$AF$14,IF(AND(AF19="",AG19="si",AH19=""),$AG$14,IF(AND(AF19="",AG19="",AH19="SI"),$AH$14,0))))</f>
        <v>20</v>
      </c>
      <c r="AJ19" s="37"/>
      <c r="AL19" s="14"/>
      <c r="AM19" s="14"/>
      <c r="AN19" s="14"/>
    </row>
    <row r="20" spans="1:40" s="1" customFormat="1" ht="12.75" x14ac:dyDescent="0.2">
      <c r="A20" s="89" t="s">
        <v>92</v>
      </c>
      <c r="B20" s="1" t="s">
        <v>1</v>
      </c>
    </row>
    <row r="21" spans="1:40" ht="12.75" x14ac:dyDescent="0.2"/>
    <row r="22" spans="1:40" s="3" customFormat="1" ht="12.75" x14ac:dyDescent="0.2">
      <c r="B22" s="19"/>
      <c r="C22" s="19"/>
      <c r="D22" s="20" t="s">
        <v>32</v>
      </c>
      <c r="E22" s="20" t="s">
        <v>32</v>
      </c>
      <c r="F22" s="20" t="s">
        <v>32</v>
      </c>
      <c r="G22" s="20" t="s">
        <v>32</v>
      </c>
      <c r="H22" s="20" t="s">
        <v>32</v>
      </c>
      <c r="I22" s="20" t="s">
        <v>32</v>
      </c>
      <c r="J22" s="20" t="s">
        <v>32</v>
      </c>
      <c r="K22" s="20" t="s">
        <v>32</v>
      </c>
      <c r="L22" s="20" t="s">
        <v>32</v>
      </c>
      <c r="M22" s="20" t="s">
        <v>32</v>
      </c>
      <c r="N22" s="20" t="s">
        <v>32</v>
      </c>
      <c r="O22" s="20" t="s">
        <v>32</v>
      </c>
      <c r="P22" s="139" t="s">
        <v>178</v>
      </c>
      <c r="Q22" s="139" t="s">
        <v>178</v>
      </c>
      <c r="R22" s="20" t="s">
        <v>32</v>
      </c>
      <c r="S22" s="20" t="s">
        <v>32</v>
      </c>
      <c r="T22" s="20" t="s">
        <v>32</v>
      </c>
      <c r="U22" s="20" t="s">
        <v>32</v>
      </c>
      <c r="V22" s="20" t="s">
        <v>32</v>
      </c>
      <c r="W22" s="20" t="s">
        <v>32</v>
      </c>
      <c r="X22" s="20" t="s">
        <v>32</v>
      </c>
      <c r="Y22" s="20" t="s">
        <v>32</v>
      </c>
      <c r="Z22" s="139" t="s">
        <v>147</v>
      </c>
      <c r="AA22" s="20"/>
      <c r="AB22" s="20"/>
      <c r="AC22" s="20"/>
      <c r="AD22" s="19"/>
      <c r="AE22" s="68" t="s">
        <v>85</v>
      </c>
      <c r="AF22" s="19" t="s">
        <v>41</v>
      </c>
      <c r="AG22" s="19" t="s">
        <v>41</v>
      </c>
      <c r="AH22" s="19" t="s">
        <v>41</v>
      </c>
      <c r="AI22" s="19"/>
      <c r="AJ22" s="19"/>
    </row>
    <row r="23" spans="1:40" s="3" customFormat="1" ht="12.75" x14ac:dyDescent="0.2">
      <c r="B23" s="19"/>
      <c r="C23" s="19"/>
      <c r="D23" s="20" t="s">
        <v>33</v>
      </c>
      <c r="E23" s="20" t="s">
        <v>33</v>
      </c>
      <c r="F23" s="20" t="s">
        <v>33</v>
      </c>
      <c r="G23" s="20" t="s">
        <v>33</v>
      </c>
      <c r="H23" s="20" t="s">
        <v>33</v>
      </c>
      <c r="I23" s="20" t="s">
        <v>33</v>
      </c>
      <c r="J23" s="20" t="s">
        <v>33</v>
      </c>
      <c r="K23" s="20" t="s">
        <v>33</v>
      </c>
      <c r="L23" s="20" t="s">
        <v>33</v>
      </c>
      <c r="M23" s="20" t="s">
        <v>33</v>
      </c>
      <c r="N23" s="20" t="s">
        <v>33</v>
      </c>
      <c r="O23" s="20" t="s">
        <v>33</v>
      </c>
      <c r="P23" s="139" t="s">
        <v>179</v>
      </c>
      <c r="Q23" s="139" t="s">
        <v>179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 t="s">
        <v>33</v>
      </c>
      <c r="X23" s="20" t="s">
        <v>33</v>
      </c>
      <c r="Y23" s="20" t="s">
        <v>33</v>
      </c>
      <c r="Z23" s="139" t="s">
        <v>148</v>
      </c>
      <c r="AA23" s="20"/>
      <c r="AB23" s="20"/>
      <c r="AC23" s="20"/>
      <c r="AD23" s="19"/>
      <c r="AE23" s="68" t="s">
        <v>86</v>
      </c>
      <c r="AF23" s="19" t="s">
        <v>42</v>
      </c>
      <c r="AG23" s="19" t="s">
        <v>42</v>
      </c>
      <c r="AH23" s="19" t="s">
        <v>42</v>
      </c>
      <c r="AI23" s="19"/>
      <c r="AJ23" s="19"/>
    </row>
    <row r="24" spans="1:40" ht="12.75" x14ac:dyDescent="0.2">
      <c r="B24" s="18"/>
      <c r="C24" s="18"/>
      <c r="D24" s="18"/>
      <c r="E24" s="19" t="s">
        <v>35</v>
      </c>
      <c r="F24" s="18"/>
      <c r="G24" s="18"/>
      <c r="H24" s="19" t="s">
        <v>35</v>
      </c>
      <c r="I24" s="19"/>
      <c r="J24" s="19" t="s">
        <v>35</v>
      </c>
      <c r="K24" s="19" t="s">
        <v>35</v>
      </c>
      <c r="L24" s="19" t="s">
        <v>35</v>
      </c>
      <c r="M24" s="19" t="s">
        <v>35</v>
      </c>
      <c r="N24" s="19" t="s">
        <v>35</v>
      </c>
      <c r="O24" s="19" t="s">
        <v>35</v>
      </c>
      <c r="P24" s="153" t="s">
        <v>35</v>
      </c>
      <c r="Q24" s="153" t="s">
        <v>35</v>
      </c>
      <c r="R24" s="18"/>
      <c r="S24" s="18"/>
      <c r="T24" s="18"/>
      <c r="U24" s="18"/>
      <c r="V24" s="18"/>
      <c r="W24" s="19" t="s">
        <v>35</v>
      </c>
      <c r="X24" s="19" t="s">
        <v>35</v>
      </c>
      <c r="Y24" s="19" t="s">
        <v>35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8"/>
    </row>
    <row r="25" spans="1:40" ht="12.75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9"/>
      <c r="AE25" s="19"/>
      <c r="AF25" s="18"/>
      <c r="AG25" s="18"/>
      <c r="AH25" s="18"/>
      <c r="AI25" s="18"/>
      <c r="AJ25" s="18"/>
    </row>
    <row r="26" spans="1:40" ht="12.75" x14ac:dyDescent="0.2"/>
    <row r="27" spans="1:40" ht="12.75" x14ac:dyDescent="0.2"/>
    <row r="28" spans="1:40" ht="12.75" x14ac:dyDescent="0.2"/>
    <row r="29" spans="1:40" ht="12.75" x14ac:dyDescent="0.2"/>
    <row r="30" spans="1:40" ht="12.75" x14ac:dyDescent="0.2"/>
    <row r="31" spans="1:40" ht="12.75" x14ac:dyDescent="0.2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</row>
    <row r="32" spans="1:40" ht="12.75" x14ac:dyDescent="0.2"/>
  </sheetData>
  <sheetProtection deleteRows="0"/>
  <mergeCells count="37">
    <mergeCell ref="B8:AJ8"/>
    <mergeCell ref="R13:R14"/>
    <mergeCell ref="O13:O14"/>
    <mergeCell ref="I13:I14"/>
    <mergeCell ref="AD13:AD14"/>
    <mergeCell ref="S13:S14"/>
    <mergeCell ref="T13:T14"/>
    <mergeCell ref="U13:U14"/>
    <mergeCell ref="Z13:Z14"/>
    <mergeCell ref="AA12:AA14"/>
    <mergeCell ref="AB12:AB14"/>
    <mergeCell ref="R12:Y12"/>
    <mergeCell ref="W13:W14"/>
    <mergeCell ref="D12:J12"/>
    <mergeCell ref="AC12:AC14"/>
    <mergeCell ref="AJ12:AJ14"/>
    <mergeCell ref="B7:AJ7"/>
    <mergeCell ref="AD12:AI12"/>
    <mergeCell ref="B12:B14"/>
    <mergeCell ref="C12:C14"/>
    <mergeCell ref="D13:D14"/>
    <mergeCell ref="F13:F14"/>
    <mergeCell ref="G13:G14"/>
    <mergeCell ref="H13:H14"/>
    <mergeCell ref="J13:J14"/>
    <mergeCell ref="B10:AJ10"/>
    <mergeCell ref="K13:K14"/>
    <mergeCell ref="L13:L14"/>
    <mergeCell ref="V13:V14"/>
    <mergeCell ref="Y13:Y14"/>
    <mergeCell ref="N13:N14"/>
    <mergeCell ref="M13:M14"/>
    <mergeCell ref="X13:X14"/>
    <mergeCell ref="K12:Q12"/>
    <mergeCell ref="P13:P14"/>
    <mergeCell ref="Q13:Q14"/>
    <mergeCell ref="E13:E14"/>
  </mergeCells>
  <phoneticPr fontId="2" type="noConversion"/>
  <conditionalFormatting sqref="AA15">
    <cfRule type="cellIs" dxfId="386" priority="2785" operator="equal">
      <formula>"NO CUMPLE"</formula>
    </cfRule>
  </conditionalFormatting>
  <conditionalFormatting sqref="AF15:AH15">
    <cfRule type="expression" dxfId="385" priority="2490">
      <formula>$AE15="% Participación Nacional."</formula>
    </cfRule>
    <cfRule type="expression" dxfId="384" priority="2493">
      <formula>$AD15="NACIONAL"</formula>
    </cfRule>
  </conditionalFormatting>
  <conditionalFormatting sqref="AB15">
    <cfRule type="cellIs" dxfId="383" priority="2476" operator="equal">
      <formula>"NO HÁBIL"</formula>
    </cfRule>
  </conditionalFormatting>
  <conditionalFormatting sqref="AC15">
    <cfRule type="cellIs" dxfId="382" priority="2474" operator="equal">
      <formula>"INCURRE EN CAUSAL DE INHABILIDAD"</formula>
    </cfRule>
  </conditionalFormatting>
  <conditionalFormatting sqref="AE15">
    <cfRule type="expression" dxfId="381" priority="1274">
      <formula>$AD15="NACIONAL"</formula>
    </cfRule>
  </conditionalFormatting>
  <conditionalFormatting sqref="L15">
    <cfRule type="expression" dxfId="380" priority="1194">
      <formula>AND(OR($K15="CUMPLE",$K15="NO CUMPLE"),L15="N/A")</formula>
    </cfRule>
    <cfRule type="expression" dxfId="379" priority="1196">
      <formula>AND($K15="N/A",OR(L15="CUMPLE",L15="NO CUMPLE"))</formula>
    </cfRule>
  </conditionalFormatting>
  <conditionalFormatting sqref="M15">
    <cfRule type="expression" dxfId="378" priority="1179">
      <formula>AND(OR($K15="CUMPLE",$K15="NO CUMPLE"),M15="N/A")</formula>
    </cfRule>
    <cfRule type="expression" dxfId="377" priority="1180">
      <formula>AND($K15="N/A",OR(M15="CUMPLE",M15="NO CUMPLE"))</formula>
    </cfRule>
  </conditionalFormatting>
  <conditionalFormatting sqref="N15">
    <cfRule type="expression" dxfId="376" priority="1178">
      <formula>AND($K15="N/A",OR(N15="CUMPLE",N15="NO CUMPLE"))</formula>
    </cfRule>
  </conditionalFormatting>
  <conditionalFormatting sqref="O15">
    <cfRule type="expression" dxfId="375" priority="1175">
      <formula>AND(OR($K15="CUMPLE",$K15="NO CUMPLE"),O15="N/A")</formula>
    </cfRule>
    <cfRule type="expression" dxfId="374" priority="1176">
      <formula>AND($K15="N/A",OR(O15="CUMPLE",O15="NO CUMPLE"))</formula>
    </cfRule>
  </conditionalFormatting>
  <conditionalFormatting sqref="P15">
    <cfRule type="expression" dxfId="373" priority="1173">
      <formula>AND(OR($K15="CUMPLE",$K15="NO CUMPLE"),P15="N/A")</formula>
    </cfRule>
    <cfRule type="expression" dxfId="372" priority="1174">
      <formula>AND($K15="N/A",OR(P15="APORTA",P15="NO APORTA"))</formula>
    </cfRule>
  </conditionalFormatting>
  <conditionalFormatting sqref="Q15">
    <cfRule type="expression" dxfId="371" priority="1171">
      <formula>AND(OR($K15="CUMPLE",$K15="NO CUMPLE"),Q15="N/A")</formula>
    </cfRule>
    <cfRule type="expression" dxfId="370" priority="1172">
      <formula>AND($K15="N/A",OR(Q15="APORTA",Q15="NO APORTA"))</formula>
    </cfRule>
  </conditionalFormatting>
  <conditionalFormatting sqref="W15">
    <cfRule type="expression" dxfId="369" priority="1169">
      <formula>AND(OR($K15="CUMPLE",$K15="NO CUMPLE"),W15="N/A")</formula>
    </cfRule>
    <cfRule type="expression" dxfId="368" priority="1170">
      <formula>AND($K15="N/A",OR(W15="CUMPLE",W15="NO CUMPLE"))</formula>
    </cfRule>
  </conditionalFormatting>
  <conditionalFormatting sqref="X15">
    <cfRule type="expression" dxfId="367" priority="87">
      <formula>AND($E15="N/A",OR(X15="CUMPLE",X15="NO CUMPLE"))</formula>
    </cfRule>
    <cfRule type="expression" dxfId="366" priority="88">
      <formula>AND(OR($E15="CUMPLE",$E15="NO CUMPLE"),X15="N/A")</formula>
    </cfRule>
  </conditionalFormatting>
  <conditionalFormatting sqref="AA16">
    <cfRule type="cellIs" dxfId="365" priority="84" operator="equal">
      <formula>"NO CUMPLE"</formula>
    </cfRule>
  </conditionalFormatting>
  <conditionalFormatting sqref="AF16:AH16">
    <cfRule type="expression" dxfId="364" priority="82">
      <formula>$AE16="% Participación Nacional."</formula>
    </cfRule>
    <cfRule type="expression" dxfId="363" priority="83">
      <formula>$AD16="NACIONAL"</formula>
    </cfRule>
  </conditionalFormatting>
  <conditionalFormatting sqref="AB16">
    <cfRule type="cellIs" dxfId="362" priority="81" operator="equal">
      <formula>"NO HÁBIL"</formula>
    </cfRule>
  </conditionalFormatting>
  <conditionalFormatting sqref="AC16">
    <cfRule type="cellIs" dxfId="361" priority="80" operator="equal">
      <formula>"INCURRE EN CAUSAL DE INHABILIDAD"</formula>
    </cfRule>
  </conditionalFormatting>
  <conditionalFormatting sqref="AE16">
    <cfRule type="expression" dxfId="360" priority="79">
      <formula>$AD16="NACIONAL"</formula>
    </cfRule>
  </conditionalFormatting>
  <conditionalFormatting sqref="L16">
    <cfRule type="expression" dxfId="359" priority="77">
      <formula>AND(OR($K16="CUMPLE",$K16="NO CUMPLE"),L16="N/A")</formula>
    </cfRule>
    <cfRule type="expression" dxfId="358" priority="78">
      <formula>AND($K16="N/A",OR(L16="CUMPLE",L16="NO CUMPLE"))</formula>
    </cfRule>
  </conditionalFormatting>
  <conditionalFormatting sqref="M16">
    <cfRule type="expression" dxfId="357" priority="75">
      <formula>AND(OR($K16="CUMPLE",$K16="NO CUMPLE"),M16="N/A")</formula>
    </cfRule>
    <cfRule type="expression" dxfId="356" priority="76">
      <formula>AND($K16="N/A",OR(M16="CUMPLE",M16="NO CUMPLE"))</formula>
    </cfRule>
  </conditionalFormatting>
  <conditionalFormatting sqref="N16">
    <cfRule type="expression" dxfId="355" priority="74">
      <formula>AND($K16="N/A",OR(N16="CUMPLE",N16="NO CUMPLE"))</formula>
    </cfRule>
  </conditionalFormatting>
  <conditionalFormatting sqref="O16">
    <cfRule type="expression" dxfId="354" priority="72">
      <formula>AND(OR($K16="CUMPLE",$K16="NO CUMPLE"),O16="N/A")</formula>
    </cfRule>
    <cfRule type="expression" dxfId="353" priority="73">
      <formula>AND($K16="N/A",OR(O16="CUMPLE",O16="NO CUMPLE"))</formula>
    </cfRule>
  </conditionalFormatting>
  <conditionalFormatting sqref="P16">
    <cfRule type="expression" dxfId="352" priority="70">
      <formula>AND(OR($K16="CUMPLE",$K16="NO CUMPLE"),P16="N/A")</formula>
    </cfRule>
    <cfRule type="expression" dxfId="351" priority="71">
      <formula>AND($K16="N/A",OR(P16="APORTA",P16="NO APORTA"))</formula>
    </cfRule>
  </conditionalFormatting>
  <conditionalFormatting sqref="Q16">
    <cfRule type="expression" dxfId="350" priority="68">
      <formula>AND(OR($K16="CUMPLE",$K16="NO CUMPLE"),Q16="N/A")</formula>
    </cfRule>
    <cfRule type="expression" dxfId="349" priority="69">
      <formula>AND($K16="N/A",OR(Q16="APORTA",Q16="NO APORTA"))</formula>
    </cfRule>
  </conditionalFormatting>
  <conditionalFormatting sqref="W16">
    <cfRule type="expression" dxfId="348" priority="66">
      <formula>AND(OR($K16="CUMPLE",$K16="NO CUMPLE"),W16="N/A")</formula>
    </cfRule>
    <cfRule type="expression" dxfId="347" priority="67">
      <formula>AND($K16="N/A",OR(W16="CUMPLE",W16="NO CUMPLE"))</formula>
    </cfRule>
  </conditionalFormatting>
  <conditionalFormatting sqref="X16">
    <cfRule type="expression" dxfId="346" priority="64">
      <formula>AND($E16="N/A",OR(X16="CUMPLE",X16="NO CUMPLE"))</formula>
    </cfRule>
    <cfRule type="expression" dxfId="345" priority="65">
      <formula>AND(OR($E16="CUMPLE",$E16="NO CUMPLE"),X16="N/A")</formula>
    </cfRule>
  </conditionalFormatting>
  <conditionalFormatting sqref="AA17">
    <cfRule type="cellIs" dxfId="344" priority="63" operator="equal">
      <formula>"NO CUMPLE"</formula>
    </cfRule>
  </conditionalFormatting>
  <conditionalFormatting sqref="AF17:AH17">
    <cfRule type="expression" dxfId="343" priority="61">
      <formula>$AE17="% Participación Nacional."</formula>
    </cfRule>
    <cfRule type="expression" dxfId="342" priority="62">
      <formula>$AD17="NACIONAL"</formula>
    </cfRule>
  </conditionalFormatting>
  <conditionalFormatting sqref="AB17">
    <cfRule type="cellIs" dxfId="341" priority="60" operator="equal">
      <formula>"NO HÁBIL"</formula>
    </cfRule>
  </conditionalFormatting>
  <conditionalFormatting sqref="AC17">
    <cfRule type="cellIs" dxfId="340" priority="59" operator="equal">
      <formula>"INCURRE EN CAUSAL DE INHABILIDAD"</formula>
    </cfRule>
  </conditionalFormatting>
  <conditionalFormatting sqref="AE17">
    <cfRule type="expression" dxfId="339" priority="58">
      <formula>$AD17="NACIONAL"</formula>
    </cfRule>
  </conditionalFormatting>
  <conditionalFormatting sqref="L17">
    <cfRule type="expression" dxfId="338" priority="56">
      <formula>AND(OR($K17="CUMPLE",$K17="NO CUMPLE"),L17="N/A")</formula>
    </cfRule>
    <cfRule type="expression" dxfId="337" priority="57">
      <formula>AND($K17="N/A",OR(L17="CUMPLE",L17="NO CUMPLE"))</formula>
    </cfRule>
  </conditionalFormatting>
  <conditionalFormatting sqref="M17">
    <cfRule type="expression" dxfId="336" priority="54">
      <formula>AND(OR($K17="CUMPLE",$K17="NO CUMPLE"),M17="N/A")</formula>
    </cfRule>
    <cfRule type="expression" dxfId="335" priority="55">
      <formula>AND($K17="N/A",OR(M17="CUMPLE",M17="NO CUMPLE"))</formula>
    </cfRule>
  </conditionalFormatting>
  <conditionalFormatting sqref="N17">
    <cfRule type="expression" dxfId="334" priority="53">
      <formula>AND($K17="N/A",OR(N17="CUMPLE",N17="NO CUMPLE"))</formula>
    </cfRule>
  </conditionalFormatting>
  <conditionalFormatting sqref="O17">
    <cfRule type="expression" dxfId="333" priority="51">
      <formula>AND(OR($K17="CUMPLE",$K17="NO CUMPLE"),O17="N/A")</formula>
    </cfRule>
    <cfRule type="expression" dxfId="332" priority="52">
      <formula>AND($K17="N/A",OR(O17="CUMPLE",O17="NO CUMPLE"))</formula>
    </cfRule>
  </conditionalFormatting>
  <conditionalFormatting sqref="P17">
    <cfRule type="expression" dxfId="331" priority="49">
      <formula>AND(OR($K17="CUMPLE",$K17="NO CUMPLE"),P17="N/A")</formula>
    </cfRule>
    <cfRule type="expression" dxfId="330" priority="50">
      <formula>AND($K17="N/A",OR(P17="APORTA",P17="NO APORTA"))</formula>
    </cfRule>
  </conditionalFormatting>
  <conditionalFormatting sqref="Q17">
    <cfRule type="expression" dxfId="329" priority="47">
      <formula>AND(OR($K17="CUMPLE",$K17="NO CUMPLE"),Q17="N/A")</formula>
    </cfRule>
    <cfRule type="expression" dxfId="328" priority="48">
      <formula>AND($K17="N/A",OR(Q17="APORTA",Q17="NO APORTA"))</formula>
    </cfRule>
  </conditionalFormatting>
  <conditionalFormatting sqref="W17">
    <cfRule type="expression" dxfId="327" priority="45">
      <formula>AND(OR($K17="CUMPLE",$K17="NO CUMPLE"),W17="N/A")</formula>
    </cfRule>
    <cfRule type="expression" dxfId="326" priority="46">
      <formula>AND($K17="N/A",OR(W17="CUMPLE",W17="NO CUMPLE"))</formula>
    </cfRule>
  </conditionalFormatting>
  <conditionalFormatting sqref="X17">
    <cfRule type="expression" dxfId="325" priority="43">
      <formula>AND($E17="N/A",OR(X17="CUMPLE",X17="NO CUMPLE"))</formula>
    </cfRule>
    <cfRule type="expression" dxfId="324" priority="44">
      <formula>AND(OR($E17="CUMPLE",$E17="NO CUMPLE"),X17="N/A")</formula>
    </cfRule>
  </conditionalFormatting>
  <conditionalFormatting sqref="AA18">
    <cfRule type="cellIs" dxfId="323" priority="42" operator="equal">
      <formula>"NO CUMPLE"</formula>
    </cfRule>
  </conditionalFormatting>
  <conditionalFormatting sqref="AF18:AH18">
    <cfRule type="expression" dxfId="322" priority="40">
      <formula>$AE18="% Participación Nacional."</formula>
    </cfRule>
    <cfRule type="expression" dxfId="321" priority="41">
      <formula>$AD18="NACIONAL"</formula>
    </cfRule>
  </conditionalFormatting>
  <conditionalFormatting sqref="AB18">
    <cfRule type="cellIs" dxfId="320" priority="39" operator="equal">
      <formula>"NO HÁBIL"</formula>
    </cfRule>
  </conditionalFormatting>
  <conditionalFormatting sqref="AC18">
    <cfRule type="cellIs" dxfId="319" priority="38" operator="equal">
      <formula>"INCURRE EN CAUSAL DE INHABILIDAD"</formula>
    </cfRule>
  </conditionalFormatting>
  <conditionalFormatting sqref="AE18">
    <cfRule type="expression" dxfId="318" priority="37">
      <formula>$AD18="NACIONAL"</formula>
    </cfRule>
  </conditionalFormatting>
  <conditionalFormatting sqref="L18">
    <cfRule type="expression" dxfId="317" priority="35">
      <formula>AND(OR($K18="CUMPLE",$K18="NO CUMPLE"),L18="N/A")</formula>
    </cfRule>
    <cfRule type="expression" dxfId="316" priority="36">
      <formula>AND($K18="N/A",OR(L18="CUMPLE",L18="NO CUMPLE"))</formula>
    </cfRule>
  </conditionalFormatting>
  <conditionalFormatting sqref="M18">
    <cfRule type="expression" dxfId="315" priority="33">
      <formula>AND(OR($K18="CUMPLE",$K18="NO CUMPLE"),M18="N/A")</formula>
    </cfRule>
    <cfRule type="expression" dxfId="314" priority="34">
      <formula>AND($K18="N/A",OR(M18="CUMPLE",M18="NO CUMPLE"))</formula>
    </cfRule>
  </conditionalFormatting>
  <conditionalFormatting sqref="N18">
    <cfRule type="expression" dxfId="313" priority="32">
      <formula>AND($K18="N/A",OR(N18="CUMPLE",N18="NO CUMPLE"))</formula>
    </cfRule>
  </conditionalFormatting>
  <conditionalFormatting sqref="O18">
    <cfRule type="expression" dxfId="312" priority="30">
      <formula>AND(OR($K18="CUMPLE",$K18="NO CUMPLE"),O18="N/A")</formula>
    </cfRule>
    <cfRule type="expression" dxfId="311" priority="31">
      <formula>AND($K18="N/A",OR(O18="CUMPLE",O18="NO CUMPLE"))</formula>
    </cfRule>
  </conditionalFormatting>
  <conditionalFormatting sqref="P18">
    <cfRule type="expression" dxfId="310" priority="28">
      <formula>AND(OR($K18="CUMPLE",$K18="NO CUMPLE"),P18="N/A")</formula>
    </cfRule>
    <cfRule type="expression" dxfId="309" priority="29">
      <formula>AND($K18="N/A",OR(P18="APORTA",P18="NO APORTA"))</formula>
    </cfRule>
  </conditionalFormatting>
  <conditionalFormatting sqref="Q18">
    <cfRule type="expression" dxfId="308" priority="26">
      <formula>AND(OR($K18="CUMPLE",$K18="NO CUMPLE"),Q18="N/A")</formula>
    </cfRule>
    <cfRule type="expression" dxfId="307" priority="27">
      <formula>AND($K18="N/A",OR(Q18="APORTA",Q18="NO APORTA"))</formula>
    </cfRule>
  </conditionalFormatting>
  <conditionalFormatting sqref="W18">
    <cfRule type="expression" dxfId="306" priority="24">
      <formula>AND(OR($K18="CUMPLE",$K18="NO CUMPLE"),W18="N/A")</formula>
    </cfRule>
    <cfRule type="expression" dxfId="305" priority="25">
      <formula>AND($K18="N/A",OR(W18="CUMPLE",W18="NO CUMPLE"))</formula>
    </cfRule>
  </conditionalFormatting>
  <conditionalFormatting sqref="X18">
    <cfRule type="expression" dxfId="304" priority="22">
      <formula>AND($E18="N/A",OR(X18="CUMPLE",X18="NO CUMPLE"))</formula>
    </cfRule>
    <cfRule type="expression" dxfId="303" priority="23">
      <formula>AND(OR($E18="CUMPLE",$E18="NO CUMPLE"),X18="N/A")</formula>
    </cfRule>
  </conditionalFormatting>
  <conditionalFormatting sqref="AA19">
    <cfRule type="cellIs" dxfId="302" priority="21" operator="equal">
      <formula>"NO CUMPLE"</formula>
    </cfRule>
  </conditionalFormatting>
  <conditionalFormatting sqref="AF19:AH19">
    <cfRule type="expression" dxfId="301" priority="19">
      <formula>$AE19="% Participación Nacional."</formula>
    </cfRule>
    <cfRule type="expression" dxfId="300" priority="20">
      <formula>$AD19="NACIONAL"</formula>
    </cfRule>
  </conditionalFormatting>
  <conditionalFormatting sqref="AB19">
    <cfRule type="cellIs" dxfId="299" priority="18" operator="equal">
      <formula>"NO HÁBIL"</formula>
    </cfRule>
  </conditionalFormatting>
  <conditionalFormatting sqref="AC19">
    <cfRule type="cellIs" dxfId="298" priority="17" operator="equal">
      <formula>"INCURRE EN CAUSAL DE INHABILIDAD"</formula>
    </cfRule>
  </conditionalFormatting>
  <conditionalFormatting sqref="AE19">
    <cfRule type="expression" dxfId="297" priority="16">
      <formula>$AD19="NACIONAL"</formula>
    </cfRule>
  </conditionalFormatting>
  <conditionalFormatting sqref="L19">
    <cfRule type="expression" dxfId="296" priority="14">
      <formula>AND(OR($K19="CUMPLE",$K19="NO CUMPLE"),L19="N/A")</formula>
    </cfRule>
    <cfRule type="expression" dxfId="295" priority="15">
      <formula>AND($K19="N/A",OR(L19="CUMPLE",L19="NO CUMPLE"))</formula>
    </cfRule>
  </conditionalFormatting>
  <conditionalFormatting sqref="M19">
    <cfRule type="expression" dxfId="294" priority="12">
      <formula>AND(OR($K19="CUMPLE",$K19="NO CUMPLE"),M19="N/A")</formula>
    </cfRule>
    <cfRule type="expression" dxfId="293" priority="13">
      <formula>AND($K19="N/A",OR(M19="CUMPLE",M19="NO CUMPLE"))</formula>
    </cfRule>
  </conditionalFormatting>
  <conditionalFormatting sqref="N19">
    <cfRule type="expression" dxfId="292" priority="11">
      <formula>AND($K19="N/A",OR(N19="CUMPLE",N19="NO CUMPLE"))</formula>
    </cfRule>
  </conditionalFormatting>
  <conditionalFormatting sqref="O19">
    <cfRule type="expression" dxfId="291" priority="9">
      <formula>AND(OR($K19="CUMPLE",$K19="NO CUMPLE"),O19="N/A")</formula>
    </cfRule>
    <cfRule type="expression" dxfId="290" priority="10">
      <formula>AND($K19="N/A",OR(O19="CUMPLE",O19="NO CUMPLE"))</formula>
    </cfRule>
  </conditionalFormatting>
  <conditionalFormatting sqref="P19">
    <cfRule type="expression" dxfId="289" priority="7">
      <formula>AND(OR($K19="CUMPLE",$K19="NO CUMPLE"),P19="N/A")</formula>
    </cfRule>
    <cfRule type="expression" dxfId="288" priority="8">
      <formula>AND($K19="N/A",OR(P19="APORTA",P19="NO APORTA"))</formula>
    </cfRule>
  </conditionalFormatting>
  <conditionalFormatting sqref="Q19">
    <cfRule type="expression" dxfId="287" priority="5">
      <formula>AND(OR($K19="CUMPLE",$K19="NO CUMPLE"),Q19="N/A")</formula>
    </cfRule>
    <cfRule type="expression" dxfId="286" priority="6">
      <formula>AND($K19="N/A",OR(Q19="APORTA",Q19="NO APORTA"))</formula>
    </cfRule>
  </conditionalFormatting>
  <conditionalFormatting sqref="W19">
    <cfRule type="expression" dxfId="285" priority="3">
      <formula>AND(OR($K19="CUMPLE",$K19="NO CUMPLE"),W19="N/A")</formula>
    </cfRule>
    <cfRule type="expression" dxfId="284" priority="4">
      <formula>AND($K19="N/A",OR(W19="CUMPLE",W19="NO CUMPLE"))</formula>
    </cfRule>
  </conditionalFormatting>
  <conditionalFormatting sqref="X19">
    <cfRule type="expression" dxfId="283" priority="1">
      <formula>AND($E19="N/A",OR(X19="CUMPLE",X19="NO CUMPLE"))</formula>
    </cfRule>
    <cfRule type="expression" dxfId="282" priority="2">
      <formula>AND(OR($E19="CUMPLE",$E19="NO CUMPLE"),X19="N/A")</formula>
    </cfRule>
  </conditionalFormatting>
  <dataValidations count="23">
    <dataValidation type="list" allowBlank="1" showInputMessage="1" showErrorMessage="1" sqref="D15:D19 F15:G19" xr:uid="{00000000-0002-0000-0100-000000000000}">
      <formula1>D$22:D$23</formula1>
    </dataValidation>
    <dataValidation type="list" allowBlank="1" showInputMessage="1" showErrorMessage="1" sqref="AF15:AF19" xr:uid="{00000000-0002-0000-0100-000001000000}">
      <formula1>$AF$22:$AF$23</formula1>
    </dataValidation>
    <dataValidation type="list" allowBlank="1" showInputMessage="1" showErrorMessage="1" sqref="AG15:AG19" xr:uid="{00000000-0002-0000-0100-000002000000}">
      <formula1>$AG$22:$AG$23</formula1>
    </dataValidation>
    <dataValidation type="list" allowBlank="1" showInputMessage="1" showErrorMessage="1" sqref="AH15:AH19" xr:uid="{00000000-0002-0000-0100-000003000000}">
      <formula1>$AH$22:$AH$23</formula1>
    </dataValidation>
    <dataValidation type="list" allowBlank="1" showInputMessage="1" showErrorMessage="1" sqref="H15:H19" xr:uid="{00000000-0002-0000-0100-000004000000}">
      <formula1>$H$22:$H$24</formula1>
    </dataValidation>
    <dataValidation type="list" allowBlank="1" showInputMessage="1" showErrorMessage="1" sqref="J15:J19" xr:uid="{00000000-0002-0000-0100-000005000000}">
      <formula1>$J$22:$J$24</formula1>
    </dataValidation>
    <dataValidation type="list" allowBlank="1" showInputMessage="1" showErrorMessage="1" sqref="K15:K19" xr:uid="{00000000-0002-0000-0100-000006000000}">
      <formula1>$K$22:$K$24</formula1>
    </dataValidation>
    <dataValidation type="list" allowBlank="1" showInputMessage="1" showErrorMessage="1" sqref="L15:L19" xr:uid="{00000000-0002-0000-0100-000007000000}">
      <formula1>$L$22:$L$24</formula1>
    </dataValidation>
    <dataValidation type="list" allowBlank="1" showInputMessage="1" showErrorMessage="1" sqref="M15:M19" xr:uid="{00000000-0002-0000-0100-000008000000}">
      <formula1>$M$22:$M$24</formula1>
    </dataValidation>
    <dataValidation type="list" allowBlank="1" showInputMessage="1" showErrorMessage="1" sqref="N15:N19" xr:uid="{00000000-0002-0000-0100-000009000000}">
      <formula1>$N$22:$N$24</formula1>
    </dataValidation>
    <dataValidation type="list" allowBlank="1" showInputMessage="1" showErrorMessage="1" sqref="O15:O19" xr:uid="{00000000-0002-0000-0100-00000A000000}">
      <formula1>$O$22:$O$24</formula1>
    </dataValidation>
    <dataValidation type="list" allowBlank="1" showInputMessage="1" showErrorMessage="1" sqref="R15:R19" xr:uid="{00000000-0002-0000-0100-00000B000000}">
      <formula1>$R$22:$R$23</formula1>
    </dataValidation>
    <dataValidation type="list" allowBlank="1" showInputMessage="1" showErrorMessage="1" sqref="S15:S19" xr:uid="{00000000-0002-0000-0100-00000C000000}">
      <formula1>$S$22:$S$23</formula1>
    </dataValidation>
    <dataValidation type="list" allowBlank="1" showInputMessage="1" showErrorMessage="1" sqref="T15:T19" xr:uid="{00000000-0002-0000-0100-00000D000000}">
      <formula1>$T$22:$T$23</formula1>
    </dataValidation>
    <dataValidation type="list" allowBlank="1" showInputMessage="1" showErrorMessage="1" sqref="U15:V19" xr:uid="{00000000-0002-0000-0100-00000E000000}">
      <formula1>$U$22:$U$23</formula1>
    </dataValidation>
    <dataValidation type="list" allowBlank="1" showInputMessage="1" showErrorMessage="1" sqref="W15:W19" xr:uid="{00000000-0002-0000-0100-00000F000000}">
      <formula1>$W$22:$W$24</formula1>
    </dataValidation>
    <dataValidation type="list" allowBlank="1" showInputMessage="1" showErrorMessage="1" sqref="Z15:Z19" xr:uid="{00000000-0002-0000-0100-000010000000}">
      <formula1>$Z$22:$Z$23</formula1>
    </dataValidation>
    <dataValidation type="list" allowBlank="1" showInputMessage="1" showErrorMessage="1" sqref="I15:I19" xr:uid="{00000000-0002-0000-0100-000011000000}">
      <formula1>$I$22:$I$23</formula1>
    </dataValidation>
    <dataValidation type="list" allowBlank="1" showInputMessage="1" showErrorMessage="1" sqref="E15:E19" xr:uid="{EDCEF8F1-D538-4844-AAAC-214D4DA40F7F}">
      <formula1>E$22:E$24</formula1>
    </dataValidation>
    <dataValidation type="list" allowBlank="1" showInputMessage="1" showErrorMessage="1" sqref="P15:P19" xr:uid="{DEB2D32C-467F-492E-8DFA-B75D9D09C55D}">
      <formula1>$P$22:$P$24</formula1>
    </dataValidation>
    <dataValidation type="list" allowBlank="1" showInputMessage="1" showErrorMessage="1" sqref="Q15:Q19" xr:uid="{3B771A1B-046E-4ADD-8DB8-BC30E0A7E157}">
      <formula1>$Q$22:$Q$24</formula1>
    </dataValidation>
    <dataValidation type="list" allowBlank="1" showInputMessage="1" showErrorMessage="1" sqref="X15:X19" xr:uid="{E8B64FAF-DA54-47C5-A109-E026A3BC7F55}">
      <formula1>$X$22:$X$24</formula1>
    </dataValidation>
    <dataValidation type="list" allowBlank="1" showInputMessage="1" showErrorMessage="1" sqref="Y15:Y19" xr:uid="{E96ED75E-150F-451E-A81C-E7E35F42AA99}">
      <formula1>$Y$22:$Y$24</formula1>
    </dataValidation>
  </dataValidations>
  <pageMargins left="0.75" right="0.75" top="1" bottom="1" header="0" footer="0"/>
  <pageSetup paperSize="161" scale="2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A1:AV38"/>
  <sheetViews>
    <sheetView view="pageBreakPreview" topLeftCell="AD14" zoomScale="80" zoomScaleNormal="60" zoomScaleSheetLayoutView="80" workbookViewId="0">
      <selection activeCell="AR18" sqref="AR18"/>
    </sheetView>
  </sheetViews>
  <sheetFormatPr baseColWidth="10" defaultColWidth="11.42578125" defaultRowHeight="12.75" x14ac:dyDescent="0.2"/>
  <cols>
    <col min="4" max="4" width="34.5703125" customWidth="1"/>
    <col min="5" max="5" width="33.28515625" customWidth="1"/>
    <col min="6" max="44" width="14.28515625" customWidth="1"/>
    <col min="45" max="45" width="46.7109375" customWidth="1"/>
    <col min="46" max="48" width="13.42578125" customWidth="1"/>
    <col min="49" max="49" width="13.42578125" bestFit="1" customWidth="1"/>
  </cols>
  <sheetData>
    <row r="1" spans="1:48" x14ac:dyDescent="0.2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</row>
    <row r="2" spans="1:48" x14ac:dyDescent="0.2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</row>
    <row r="3" spans="1:48" x14ac:dyDescent="0.2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</row>
    <row r="4" spans="1:48" x14ac:dyDescent="0.2"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</row>
    <row r="5" spans="1:48" x14ac:dyDescent="0.2"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</row>
    <row r="6" spans="1:48" x14ac:dyDescent="0.2"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</row>
    <row r="7" spans="1:48" ht="12.75" customHeight="1" x14ac:dyDescent="0.2">
      <c r="B7" s="96"/>
      <c r="C7" s="192" t="str">
        <f>+Basicos!A4</f>
        <v>IDU-SAMC-DTC-001-2021</v>
      </c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</row>
    <row r="8" spans="1:48" ht="12.75" customHeight="1" x14ac:dyDescent="0.2">
      <c r="B8" s="96"/>
      <c r="C8" s="192" t="str">
        <f>+Basicos!B4</f>
        <v>CONSTRUCCIÓN DE LAS OBRAS DE RECUPERACIÓN, ESTABILIZACIÓN Y OBRAS COMPLEMENTARIAS POR LA PÉRDIDA DE LA BANCA EN EL KM 4+350 CARRERA 15 ESTE CON CALLE 80 SUR DE LA AVENIDA CIRCUNVALAR DE ORIENTE, EN LA LOCALIDAD DE USME, EN BOGOTÁ, D.C.</v>
      </c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</row>
    <row r="9" spans="1:48" x14ac:dyDescent="0.2">
      <c r="B9" s="95"/>
      <c r="C9" s="205" t="s">
        <v>56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</row>
    <row r="10" spans="1:48" x14ac:dyDescent="0.2"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</row>
    <row r="11" spans="1:48" x14ac:dyDescent="0.2"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</row>
    <row r="12" spans="1:48" x14ac:dyDescent="0.2">
      <c r="B12" s="95"/>
      <c r="C12" s="95"/>
      <c r="D12" s="95"/>
      <c r="E12" s="95"/>
      <c r="F12" s="159"/>
      <c r="G12" s="95"/>
      <c r="H12" s="95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95"/>
      <c r="T12" s="95"/>
      <c r="U12" s="159"/>
      <c r="V12" s="95"/>
      <c r="W12" s="95"/>
      <c r="X12" s="159"/>
      <c r="Y12" s="95"/>
      <c r="Z12" s="159"/>
      <c r="AA12" s="159"/>
      <c r="AB12" s="159"/>
      <c r="AC12" s="159"/>
      <c r="AD12" s="159"/>
      <c r="AE12" s="159"/>
      <c r="AF12" s="159"/>
      <c r="AG12" s="159"/>
      <c r="AH12" s="159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</row>
    <row r="13" spans="1:48" ht="13.5" thickBot="1" x14ac:dyDescent="0.25"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</row>
    <row r="14" spans="1:48" s="4" customFormat="1" ht="26.25" customHeight="1" thickBot="1" x14ac:dyDescent="0.25">
      <c r="A14"/>
      <c r="B14" s="220" t="s">
        <v>212</v>
      </c>
      <c r="C14" s="222" t="s">
        <v>34</v>
      </c>
      <c r="D14" s="223" t="s">
        <v>12</v>
      </c>
      <c r="E14" s="225" t="s">
        <v>49</v>
      </c>
      <c r="F14" s="228" t="s">
        <v>199</v>
      </c>
      <c r="G14" s="185" t="s">
        <v>20</v>
      </c>
      <c r="H14" s="185"/>
      <c r="I14" s="185"/>
      <c r="J14" s="185"/>
      <c r="K14" s="185"/>
      <c r="L14" s="185"/>
      <c r="M14" s="185"/>
      <c r="N14" s="185"/>
      <c r="O14" s="186"/>
      <c r="P14" s="193" t="s">
        <v>169</v>
      </c>
      <c r="Q14" s="194"/>
      <c r="R14" s="227"/>
      <c r="S14" s="184" t="s">
        <v>154</v>
      </c>
      <c r="T14" s="185"/>
      <c r="U14" s="185"/>
      <c r="V14" s="185"/>
      <c r="W14" s="185"/>
      <c r="X14" s="185"/>
      <c r="Y14" s="185"/>
      <c r="Z14" s="186"/>
      <c r="AA14" s="184" t="s">
        <v>21</v>
      </c>
      <c r="AB14" s="185"/>
      <c r="AC14" s="185"/>
      <c r="AD14" s="186"/>
      <c r="AE14" s="231" t="s">
        <v>22</v>
      </c>
      <c r="AF14" s="232"/>
      <c r="AG14" s="232"/>
      <c r="AH14" s="233"/>
      <c r="AI14" s="66" t="s">
        <v>62</v>
      </c>
      <c r="AJ14" s="216" t="s">
        <v>134</v>
      </c>
      <c r="AK14" s="231" t="s">
        <v>26</v>
      </c>
      <c r="AL14" s="232"/>
      <c r="AM14" s="232"/>
      <c r="AN14" s="232"/>
      <c r="AO14" s="233"/>
      <c r="AP14" s="235" t="s">
        <v>84</v>
      </c>
      <c r="AQ14" s="236"/>
      <c r="AR14" s="237"/>
      <c r="AS14" s="211" t="s">
        <v>31</v>
      </c>
    </row>
    <row r="15" spans="1:48" ht="182.25" customHeight="1" thickBot="1" x14ac:dyDescent="0.25">
      <c r="B15" s="221"/>
      <c r="C15" s="199"/>
      <c r="D15" s="224"/>
      <c r="E15" s="226"/>
      <c r="F15" s="229"/>
      <c r="G15" s="62" t="s">
        <v>121</v>
      </c>
      <c r="H15" s="112" t="s">
        <v>141</v>
      </c>
      <c r="I15" s="50" t="s">
        <v>83</v>
      </c>
      <c r="J15" s="51" t="s">
        <v>176</v>
      </c>
      <c r="K15" s="11" t="s">
        <v>17</v>
      </c>
      <c r="L15" s="51" t="s">
        <v>177</v>
      </c>
      <c r="M15" s="11" t="s">
        <v>18</v>
      </c>
      <c r="N15" s="9" t="s">
        <v>19</v>
      </c>
      <c r="O15" s="64" t="s">
        <v>153</v>
      </c>
      <c r="P15" s="134" t="s">
        <v>161</v>
      </c>
      <c r="Q15" s="9" t="s">
        <v>164</v>
      </c>
      <c r="R15" s="165" t="s">
        <v>59</v>
      </c>
      <c r="S15" s="134" t="s">
        <v>121</v>
      </c>
      <c r="T15" s="112" t="s">
        <v>183</v>
      </c>
      <c r="U15" s="154" t="s">
        <v>185</v>
      </c>
      <c r="V15" s="154" t="s">
        <v>128</v>
      </c>
      <c r="W15" s="112" t="s">
        <v>122</v>
      </c>
      <c r="X15" s="50" t="s">
        <v>142</v>
      </c>
      <c r="Y15" s="50" t="s">
        <v>127</v>
      </c>
      <c r="Z15" s="63" t="s">
        <v>126</v>
      </c>
      <c r="AA15" s="134" t="s">
        <v>196</v>
      </c>
      <c r="AB15" s="154" t="s">
        <v>197</v>
      </c>
      <c r="AC15" s="154" t="s">
        <v>198</v>
      </c>
      <c r="AD15" s="63" t="s">
        <v>195</v>
      </c>
      <c r="AE15" s="12" t="s">
        <v>23</v>
      </c>
      <c r="AF15" s="9" t="s">
        <v>24</v>
      </c>
      <c r="AG15" s="13" t="s">
        <v>25</v>
      </c>
      <c r="AH15" s="63" t="s">
        <v>70</v>
      </c>
      <c r="AI15" s="102"/>
      <c r="AJ15" s="230"/>
      <c r="AK15" s="123" t="s">
        <v>48</v>
      </c>
      <c r="AL15" s="123" t="s">
        <v>45</v>
      </c>
      <c r="AM15" s="50" t="s">
        <v>234</v>
      </c>
      <c r="AN15" s="50" t="s">
        <v>124</v>
      </c>
      <c r="AO15" s="63" t="s">
        <v>125</v>
      </c>
      <c r="AP15" s="62" t="s">
        <v>184</v>
      </c>
      <c r="AQ15" s="50" t="s">
        <v>123</v>
      </c>
      <c r="AR15" s="64"/>
      <c r="AS15" s="234"/>
      <c r="AU15" s="15"/>
    </row>
    <row r="16" spans="1:48" ht="37.5" customHeight="1" x14ac:dyDescent="0.2">
      <c r="A16" s="36" t="s">
        <v>92</v>
      </c>
      <c r="B16" s="93" t="s">
        <v>2</v>
      </c>
      <c r="C16" s="97">
        <v>1</v>
      </c>
      <c r="D16" s="94" t="str">
        <f t="shared" ref="D16" si="0">VLOOKUP(VALUE(LEFT(B16,2)),tb_prop,2,FALSE)</f>
        <v>ORGANIZACIÓN HAR SAS</v>
      </c>
      <c r="E16" s="178" t="str">
        <f t="shared" ref="E16" si="1">VLOOKUP(B16,tb_cons,2,FALSE)</f>
        <v>ORGANIZACIÓN HAR SAS</v>
      </c>
      <c r="F16" s="160" t="s">
        <v>200</v>
      </c>
      <c r="G16" s="164">
        <v>44294</v>
      </c>
      <c r="H16" s="168">
        <f>IF(OR(G16="N/A",G16=""),"",Basicos!$H$12-Integrantes!G16)</f>
        <v>4</v>
      </c>
      <c r="I16" s="92" t="s">
        <v>32</v>
      </c>
      <c r="J16" s="33" t="s">
        <v>32</v>
      </c>
      <c r="K16" s="33" t="s">
        <v>32</v>
      </c>
      <c r="L16" s="33" t="s">
        <v>178</v>
      </c>
      <c r="M16" s="33" t="s">
        <v>32</v>
      </c>
      <c r="N16" s="33" t="s">
        <v>35</v>
      </c>
      <c r="O16" s="33" t="s">
        <v>35</v>
      </c>
      <c r="P16" s="150" t="s">
        <v>35</v>
      </c>
      <c r="Q16" s="169" t="str">
        <f t="shared" ref="Q16:Q21" si="2">IF(P16=$P$24,$Q$24,IF(P16=$P$25,$Q$25,IF(P16=$P$26,$Q$26,IF(P16=$P$27,$Q$27,""))))</f>
        <v>N/A</v>
      </c>
      <c r="R16" s="142" t="s">
        <v>35</v>
      </c>
      <c r="S16" s="151">
        <v>44280</v>
      </c>
      <c r="T16" s="168">
        <f>IF(OR(S16="N/A",S16=""),"",Basicos!$H$12-Integrantes!S16)</f>
        <v>18</v>
      </c>
      <c r="U16" s="92" t="s">
        <v>32</v>
      </c>
      <c r="V16" s="155">
        <v>44035</v>
      </c>
      <c r="W16" s="168">
        <f>IF(OR(V16="N/A",V16=""),"",NETWORKDAYS.INTL(V16,Basicos!$I$12,1,tb_fest)-1)</f>
        <v>174</v>
      </c>
      <c r="X16" s="92" t="s">
        <v>32</v>
      </c>
      <c r="Y16" s="122">
        <v>44035</v>
      </c>
      <c r="Z16" s="142" t="s">
        <v>32</v>
      </c>
      <c r="AA16" s="150" t="s">
        <v>32</v>
      </c>
      <c r="AB16" s="92" t="s">
        <v>32</v>
      </c>
      <c r="AC16" s="92" t="s">
        <v>32</v>
      </c>
      <c r="AD16" s="142" t="s">
        <v>35</v>
      </c>
      <c r="AE16" s="161" t="s">
        <v>32</v>
      </c>
      <c r="AF16" s="33" t="s">
        <v>32</v>
      </c>
      <c r="AG16" s="35" t="s">
        <v>32</v>
      </c>
      <c r="AH16" s="34" t="s">
        <v>32</v>
      </c>
      <c r="AI16" s="103" t="str">
        <f t="shared" ref="AI16" si="3">IF(AND(OR(AND(F16="JURÍDICA",I16="CUMPLE",J16="CUMPLE",K16="CUMPLE",L16="APORTA",M16="CUMPLE",OR(N16="CUMPLE",N16="n/a"),OR(O16="CUMPLE",O16="n/a"),AA16="CUMPLE",AB16="CUMPLE",AC16="CUMPLE"),AND(F16="NATURAL",R16="CUMPLE",AD16="CUMPLE")),U16="CUMPLE",X16="CUMPLE",Z16="CUMPLE",AE16="CUMPLE",AF16="CUMPLE",AG16="CUMPLE",AH16="CUMPLE"),"CUMPLE","NO CUMPLE")</f>
        <v>CUMPLE</v>
      </c>
      <c r="AJ16" s="110" t="s">
        <v>42</v>
      </c>
      <c r="AK16" s="166" t="s">
        <v>60</v>
      </c>
      <c r="AL16" s="125" t="str">
        <f t="shared" ref="AL16" si="4">IF(VLOOKUP(B16,tb_cons,4,FALSE)="NACIONAL","SI","NO")</f>
        <v>SI</v>
      </c>
      <c r="AM16" s="126" t="s">
        <v>42</v>
      </c>
      <c r="AN16" s="239" t="s">
        <v>42</v>
      </c>
      <c r="AO16" s="61" t="str">
        <f t="shared" ref="AO16" si="5">IF(AND(AM16="SI",AN16&gt;=0.1),"APORTA","NO APORTA")</f>
        <v>NO APORTA</v>
      </c>
      <c r="AP16" s="126" t="s">
        <v>235</v>
      </c>
      <c r="AQ16" s="126" t="s">
        <v>235</v>
      </c>
      <c r="AR16" s="65" t="str">
        <f t="shared" ref="AR16" si="6">IF(OR(AND(AP16&gt;=1,AP16&lt;=30,AQ16&gt;=1),AND(AP16&gt;=31,AP16&lt;=100,AQ16&gt;=2),AND(AP16&gt;=101,AP16&lt;=150,AQ16&gt;=3),AND(AP16&gt;=151,AP16&lt;=200,AQ16&gt;=4),AND(AP16&gt;200,AQ16&gt;=5)),"CUMPLE","NO CUMPLE")</f>
        <v>CUMPLE</v>
      </c>
      <c r="AS16" s="39"/>
      <c r="AU16" s="38"/>
      <c r="AV16" s="38"/>
    </row>
    <row r="17" spans="1:48" ht="37.5" customHeight="1" x14ac:dyDescent="0.2">
      <c r="A17" s="36" t="s">
        <v>92</v>
      </c>
      <c r="B17" s="93" t="s">
        <v>226</v>
      </c>
      <c r="C17" s="97">
        <v>2</v>
      </c>
      <c r="D17" s="94" t="str">
        <f t="shared" ref="D17:D21" si="7">VLOOKUP(VALUE(LEFT(B17,2)),tb_prop,2,FALSE)</f>
        <v>URIBE ARQUITECTOS CONSTRUCTORES UAC SAS</v>
      </c>
      <c r="E17" s="178" t="str">
        <f t="shared" ref="E17:E21" si="8">VLOOKUP(B17,tb_cons,2,FALSE)</f>
        <v>URIBE ARQUITECTOS CONSTRUCTORES UAC SAS</v>
      </c>
      <c r="F17" s="160" t="s">
        <v>200</v>
      </c>
      <c r="G17" s="164">
        <v>44295</v>
      </c>
      <c r="H17" s="168">
        <f>IF(OR(G17="N/A",G17=""),"",Basicos!$H$12-Integrantes!G17)</f>
        <v>3</v>
      </c>
      <c r="I17" s="92" t="s">
        <v>32</v>
      </c>
      <c r="J17" s="33" t="s">
        <v>32</v>
      </c>
      <c r="K17" s="33" t="s">
        <v>32</v>
      </c>
      <c r="L17" s="33" t="s">
        <v>178</v>
      </c>
      <c r="M17" s="33" t="s">
        <v>32</v>
      </c>
      <c r="N17" s="33" t="s">
        <v>35</v>
      </c>
      <c r="O17" s="33" t="s">
        <v>35</v>
      </c>
      <c r="P17" s="150" t="s">
        <v>35</v>
      </c>
      <c r="Q17" s="169" t="str">
        <f t="shared" si="2"/>
        <v>N/A</v>
      </c>
      <c r="R17" s="142" t="s">
        <v>35</v>
      </c>
      <c r="S17" s="151">
        <v>44292</v>
      </c>
      <c r="T17" s="168">
        <f>IF(OR(S17="N/A",S17=""),"",Basicos!$H$12-Integrantes!S17)</f>
        <v>6</v>
      </c>
      <c r="U17" s="92" t="s">
        <v>32</v>
      </c>
      <c r="V17" s="155">
        <v>44272</v>
      </c>
      <c r="W17" s="168">
        <f>IF(OR(V17="N/A",V17=""),"",NETWORKDAYS.INTL(V17,Basicos!$I$12,1,tb_fest)-1)</f>
        <v>15</v>
      </c>
      <c r="X17" s="92" t="s">
        <v>32</v>
      </c>
      <c r="Y17" s="122">
        <v>44272</v>
      </c>
      <c r="Z17" s="142" t="s">
        <v>32</v>
      </c>
      <c r="AA17" s="150" t="s">
        <v>32</v>
      </c>
      <c r="AB17" s="92" t="s">
        <v>32</v>
      </c>
      <c r="AC17" s="92" t="s">
        <v>32</v>
      </c>
      <c r="AD17" s="142" t="s">
        <v>35</v>
      </c>
      <c r="AE17" s="161" t="s">
        <v>32</v>
      </c>
      <c r="AF17" s="33" t="s">
        <v>32</v>
      </c>
      <c r="AG17" s="35" t="s">
        <v>32</v>
      </c>
      <c r="AH17" s="34" t="s">
        <v>32</v>
      </c>
      <c r="AI17" s="103" t="str">
        <f t="shared" ref="AI17:AI21" si="9">IF(AND(OR(AND(F17="JURÍDICA",I17="CUMPLE",J17="CUMPLE",K17="CUMPLE",L17="APORTA",M17="CUMPLE",OR(N17="CUMPLE",N17="n/a"),OR(O17="CUMPLE",O17="n/a"),AA17="CUMPLE",AB17="CUMPLE",AC17="CUMPLE"),AND(F17="NATURAL",R17="CUMPLE",AD17="CUMPLE")),U17="CUMPLE",X17="CUMPLE",Z17="CUMPLE",AE17="CUMPLE",AF17="CUMPLE",AG17="CUMPLE",AH17="CUMPLE"),"CUMPLE","NO CUMPLE")</f>
        <v>CUMPLE</v>
      </c>
      <c r="AJ17" s="110" t="s">
        <v>42</v>
      </c>
      <c r="AK17" s="166" t="s">
        <v>60</v>
      </c>
      <c r="AL17" s="125" t="str">
        <f t="shared" ref="AL17:AL21" si="10">IF(VLOOKUP(B17,tb_cons,4,FALSE)="NACIONAL","SI","NO")</f>
        <v>SI</v>
      </c>
      <c r="AM17" s="126" t="s">
        <v>41</v>
      </c>
      <c r="AN17" s="239" t="s">
        <v>41</v>
      </c>
      <c r="AO17" s="61" t="str">
        <f t="shared" ref="AO17:AO21" si="11">IF(AND(AM17="SI",AN17&gt;=0.1),"APORTA","NO APORTA")</f>
        <v>APORTA</v>
      </c>
      <c r="AP17" s="126" t="s">
        <v>235</v>
      </c>
      <c r="AQ17" s="126" t="s">
        <v>235</v>
      </c>
      <c r="AR17" s="65" t="str">
        <f t="shared" ref="AR17:AR21" si="12">IF(OR(AND(AP17&gt;=1,AP17&lt;=30,AQ17&gt;=1),AND(AP17&gt;=31,AP17&lt;=100,AQ17&gt;=2),AND(AP17&gt;=101,AP17&lt;=150,AQ17&gt;=3),AND(AP17&gt;=151,AP17&lt;=200,AQ17&gt;=4),AND(AP17&gt;200,AQ17&gt;=5)),"CUMPLE","NO CUMPLE")</f>
        <v>CUMPLE</v>
      </c>
      <c r="AS17" s="39"/>
      <c r="AU17" s="38"/>
      <c r="AV17" s="38"/>
    </row>
    <row r="18" spans="1:48" ht="37.5" customHeight="1" x14ac:dyDescent="0.2">
      <c r="A18" s="36" t="s">
        <v>92</v>
      </c>
      <c r="B18" s="93" t="s">
        <v>227</v>
      </c>
      <c r="C18" s="97">
        <v>3</v>
      </c>
      <c r="D18" s="94" t="str">
        <f t="shared" si="7"/>
        <v>CONSORCIO OBRAS BOGOTA</v>
      </c>
      <c r="E18" s="178" t="str">
        <f t="shared" si="8"/>
        <v>INFRAESTRUCTURA Y VIAS
SAS</v>
      </c>
      <c r="F18" s="160" t="s">
        <v>200</v>
      </c>
      <c r="G18" s="164">
        <v>44294</v>
      </c>
      <c r="H18" s="168">
        <f>IF(OR(G18="N/A",G18=""),"",Basicos!$H$12-Integrantes!G18)</f>
        <v>4</v>
      </c>
      <c r="I18" s="92" t="s">
        <v>32</v>
      </c>
      <c r="J18" s="33" t="s">
        <v>32</v>
      </c>
      <c r="K18" s="33" t="s">
        <v>32</v>
      </c>
      <c r="L18" s="33" t="s">
        <v>178</v>
      </c>
      <c r="M18" s="33" t="s">
        <v>32</v>
      </c>
      <c r="N18" s="33" t="s">
        <v>35</v>
      </c>
      <c r="O18" s="33" t="s">
        <v>35</v>
      </c>
      <c r="P18" s="150" t="s">
        <v>35</v>
      </c>
      <c r="Q18" s="169" t="str">
        <f t="shared" si="2"/>
        <v>N/A</v>
      </c>
      <c r="R18" s="142" t="s">
        <v>35</v>
      </c>
      <c r="S18" s="151">
        <v>44298</v>
      </c>
      <c r="T18" s="168">
        <f>IF(OR(S18="N/A",S18=""),"",Basicos!$H$12-Integrantes!S18)</f>
        <v>0</v>
      </c>
      <c r="U18" s="92" t="s">
        <v>32</v>
      </c>
      <c r="V18" s="155">
        <v>44249</v>
      </c>
      <c r="W18" s="168">
        <f>IF(OR(V18="N/A",V18=""),"",NETWORKDAYS.INTL(V18,Basicos!$I$12,1,tb_fest)-1)</f>
        <v>32</v>
      </c>
      <c r="X18" s="92" t="s">
        <v>32</v>
      </c>
      <c r="Y18" s="122">
        <v>44033</v>
      </c>
      <c r="Z18" s="142" t="s">
        <v>32</v>
      </c>
      <c r="AA18" s="150" t="s">
        <v>32</v>
      </c>
      <c r="AB18" s="92" t="s">
        <v>32</v>
      </c>
      <c r="AC18" s="92" t="s">
        <v>32</v>
      </c>
      <c r="AD18" s="142" t="s">
        <v>35</v>
      </c>
      <c r="AE18" s="161" t="s">
        <v>32</v>
      </c>
      <c r="AF18" s="33" t="s">
        <v>32</v>
      </c>
      <c r="AG18" s="35" t="s">
        <v>32</v>
      </c>
      <c r="AH18" s="34" t="s">
        <v>32</v>
      </c>
      <c r="AI18" s="103" t="str">
        <f t="shared" si="9"/>
        <v>CUMPLE</v>
      </c>
      <c r="AJ18" s="110" t="s">
        <v>42</v>
      </c>
      <c r="AK18" s="166" t="s">
        <v>60</v>
      </c>
      <c r="AL18" s="125" t="str">
        <f t="shared" si="10"/>
        <v>SI</v>
      </c>
      <c r="AM18" s="126" t="s">
        <v>41</v>
      </c>
      <c r="AN18" s="239" t="s">
        <v>41</v>
      </c>
      <c r="AO18" s="61" t="str">
        <f t="shared" si="11"/>
        <v>APORTA</v>
      </c>
      <c r="AP18" s="126" t="s">
        <v>235</v>
      </c>
      <c r="AQ18" s="126" t="s">
        <v>235</v>
      </c>
      <c r="AR18" s="65" t="str">
        <f t="shared" si="12"/>
        <v>CUMPLE</v>
      </c>
      <c r="AS18" s="39"/>
      <c r="AU18" s="38"/>
      <c r="AV18" s="38"/>
    </row>
    <row r="19" spans="1:48" ht="37.5" customHeight="1" x14ac:dyDescent="0.2">
      <c r="A19" s="36" t="s">
        <v>92</v>
      </c>
      <c r="B19" s="93" t="s">
        <v>228</v>
      </c>
      <c r="C19" s="97">
        <v>3</v>
      </c>
      <c r="D19" s="94" t="str">
        <f t="shared" si="7"/>
        <v>CONSORCIO OBRAS BOGOTA</v>
      </c>
      <c r="E19" s="178" t="str">
        <f t="shared" si="8"/>
        <v>PROYECTOS INTEGRALES DE INGENIERIAS S.A.S</v>
      </c>
      <c r="F19" s="160" t="s">
        <v>200</v>
      </c>
      <c r="G19" s="164">
        <v>44278</v>
      </c>
      <c r="H19" s="168">
        <f>IF(OR(G19="N/A",G19=""),"",Basicos!$H$12-Integrantes!G19)</f>
        <v>20</v>
      </c>
      <c r="I19" s="92" t="s">
        <v>32</v>
      </c>
      <c r="J19" s="33" t="s">
        <v>32</v>
      </c>
      <c r="K19" s="33" t="s">
        <v>32</v>
      </c>
      <c r="L19" s="33" t="s">
        <v>178</v>
      </c>
      <c r="M19" s="33" t="s">
        <v>32</v>
      </c>
      <c r="N19" s="33" t="s">
        <v>35</v>
      </c>
      <c r="O19" s="33" t="s">
        <v>35</v>
      </c>
      <c r="P19" s="150" t="s">
        <v>35</v>
      </c>
      <c r="Q19" s="169" t="str">
        <f t="shared" si="2"/>
        <v>N/A</v>
      </c>
      <c r="R19" s="142" t="s">
        <v>35</v>
      </c>
      <c r="S19" s="151">
        <v>44293</v>
      </c>
      <c r="T19" s="168">
        <f>IF(OR(S19="N/A",S19=""),"",Basicos!$H$12-Integrantes!S19)</f>
        <v>5</v>
      </c>
      <c r="U19" s="92" t="s">
        <v>32</v>
      </c>
      <c r="V19" s="155">
        <v>43980</v>
      </c>
      <c r="W19" s="168">
        <f>IF(OR(V19="N/A",V19=""),"",NETWORKDAYS.INTL(V19,Basicos!$I$12,1,tb_fest)-1)</f>
        <v>209</v>
      </c>
      <c r="X19" s="92" t="s">
        <v>32</v>
      </c>
      <c r="Y19" s="122">
        <v>43980</v>
      </c>
      <c r="Z19" s="142" t="s">
        <v>32</v>
      </c>
      <c r="AA19" s="150" t="s">
        <v>32</v>
      </c>
      <c r="AB19" s="92" t="s">
        <v>32</v>
      </c>
      <c r="AC19" s="92" t="s">
        <v>32</v>
      </c>
      <c r="AD19" s="142" t="s">
        <v>35</v>
      </c>
      <c r="AE19" s="161" t="s">
        <v>32</v>
      </c>
      <c r="AF19" s="33" t="s">
        <v>32</v>
      </c>
      <c r="AG19" s="35" t="s">
        <v>32</v>
      </c>
      <c r="AH19" s="34" t="s">
        <v>32</v>
      </c>
      <c r="AI19" s="103" t="str">
        <f t="shared" si="9"/>
        <v>CUMPLE</v>
      </c>
      <c r="AJ19" s="110" t="s">
        <v>42</v>
      </c>
      <c r="AK19" s="166" t="s">
        <v>60</v>
      </c>
      <c r="AL19" s="125" t="str">
        <f t="shared" si="10"/>
        <v>SI</v>
      </c>
      <c r="AM19" s="126"/>
      <c r="AN19" s="124"/>
      <c r="AO19" s="61" t="str">
        <f t="shared" si="11"/>
        <v>NO APORTA</v>
      </c>
      <c r="AP19" s="126" t="s">
        <v>235</v>
      </c>
      <c r="AQ19" s="126" t="s">
        <v>235</v>
      </c>
      <c r="AR19" s="65" t="str">
        <f t="shared" si="12"/>
        <v>CUMPLE</v>
      </c>
      <c r="AS19" s="39"/>
      <c r="AU19" s="38"/>
      <c r="AV19" s="38"/>
    </row>
    <row r="20" spans="1:48" ht="37.5" customHeight="1" x14ac:dyDescent="0.2">
      <c r="A20" s="36" t="s">
        <v>92</v>
      </c>
      <c r="B20" s="93" t="s">
        <v>229</v>
      </c>
      <c r="C20" s="97">
        <v>4</v>
      </c>
      <c r="D20" s="94" t="str">
        <f t="shared" si="7"/>
        <v>FERNANDO ARTURO ANGEL PELAEZ</v>
      </c>
      <c r="E20" s="178" t="str">
        <f t="shared" si="8"/>
        <v>FERNANDO ARTURO ANGEL PELAEZ</v>
      </c>
      <c r="F20" s="160" t="s">
        <v>201</v>
      </c>
      <c r="G20" s="164"/>
      <c r="H20" s="168" t="str">
        <f>IF(OR(G20="N/A",G20=""),"",Basicos!$H$12-Integrantes!G20)</f>
        <v/>
      </c>
      <c r="I20" s="92" t="s">
        <v>35</v>
      </c>
      <c r="J20" s="33" t="s">
        <v>35</v>
      </c>
      <c r="K20" s="33" t="s">
        <v>35</v>
      </c>
      <c r="L20" s="33" t="s">
        <v>35</v>
      </c>
      <c r="M20" s="33" t="s">
        <v>35</v>
      </c>
      <c r="N20" s="33" t="s">
        <v>35</v>
      </c>
      <c r="O20" s="33" t="s">
        <v>35</v>
      </c>
      <c r="P20" s="150" t="s">
        <v>149</v>
      </c>
      <c r="Q20" s="169" t="str">
        <f t="shared" si="2"/>
        <v>Cédula de ciudadanía</v>
      </c>
      <c r="R20" s="142" t="s">
        <v>32</v>
      </c>
      <c r="S20" s="151">
        <v>44281</v>
      </c>
      <c r="T20" s="168">
        <f>IF(OR(S20="N/A",S20=""),"",Basicos!$H$12-Integrantes!S20)</f>
        <v>17</v>
      </c>
      <c r="U20" s="92" t="s">
        <v>32</v>
      </c>
      <c r="V20" s="155">
        <v>44027</v>
      </c>
      <c r="W20" s="168">
        <f>IF(OR(V20="N/A",V20=""),"",NETWORKDAYS.INTL(V20,Basicos!$I$12,1,tb_fest)-1)</f>
        <v>179</v>
      </c>
      <c r="X20" s="92" t="s">
        <v>32</v>
      </c>
      <c r="Y20" s="122">
        <v>44027</v>
      </c>
      <c r="Z20" s="142" t="s">
        <v>32</v>
      </c>
      <c r="AA20" s="150" t="s">
        <v>35</v>
      </c>
      <c r="AB20" s="92" t="s">
        <v>35</v>
      </c>
      <c r="AC20" s="92" t="s">
        <v>35</v>
      </c>
      <c r="AD20" s="142" t="s">
        <v>32</v>
      </c>
      <c r="AE20" s="161" t="s">
        <v>32</v>
      </c>
      <c r="AF20" s="33" t="s">
        <v>32</v>
      </c>
      <c r="AG20" s="35" t="s">
        <v>32</v>
      </c>
      <c r="AH20" s="34" t="s">
        <v>32</v>
      </c>
      <c r="AI20" s="103" t="str">
        <f t="shared" si="9"/>
        <v>CUMPLE</v>
      </c>
      <c r="AJ20" s="110" t="s">
        <v>42</v>
      </c>
      <c r="AK20" s="166" t="s">
        <v>60</v>
      </c>
      <c r="AL20" s="125" t="str">
        <f t="shared" si="10"/>
        <v>SI</v>
      </c>
      <c r="AM20" s="126" t="s">
        <v>41</v>
      </c>
      <c r="AN20" s="239" t="s">
        <v>41</v>
      </c>
      <c r="AO20" s="61" t="str">
        <f t="shared" si="11"/>
        <v>APORTA</v>
      </c>
      <c r="AP20" s="126" t="s">
        <v>235</v>
      </c>
      <c r="AQ20" s="126" t="s">
        <v>235</v>
      </c>
      <c r="AR20" s="65" t="str">
        <f t="shared" si="12"/>
        <v>CUMPLE</v>
      </c>
      <c r="AS20" s="39"/>
      <c r="AU20" s="38"/>
      <c r="AV20" s="38"/>
    </row>
    <row r="21" spans="1:48" ht="37.5" customHeight="1" x14ac:dyDescent="0.2">
      <c r="A21" s="36" t="s">
        <v>92</v>
      </c>
      <c r="B21" s="93" t="s">
        <v>230</v>
      </c>
      <c r="C21" s="97">
        <v>5</v>
      </c>
      <c r="D21" s="94" t="str">
        <f t="shared" si="7"/>
        <v>EPICOS S.A.S.</v>
      </c>
      <c r="E21" s="178" t="str">
        <f t="shared" si="8"/>
        <v>EPICOS S.A.S.</v>
      </c>
      <c r="F21" s="160" t="s">
        <v>200</v>
      </c>
      <c r="G21" s="164">
        <v>44297</v>
      </c>
      <c r="H21" s="168">
        <f>IF(OR(G21="N/A",G21=""),"",Basicos!$H$12-Integrantes!G21)</f>
        <v>1</v>
      </c>
      <c r="I21" s="92" t="s">
        <v>32</v>
      </c>
      <c r="J21" s="33" t="s">
        <v>32</v>
      </c>
      <c r="K21" s="33" t="s">
        <v>32</v>
      </c>
      <c r="L21" s="33" t="s">
        <v>178</v>
      </c>
      <c r="M21" s="33" t="s">
        <v>32</v>
      </c>
      <c r="N21" s="33" t="s">
        <v>35</v>
      </c>
      <c r="O21" s="33" t="s">
        <v>35</v>
      </c>
      <c r="P21" s="150" t="s">
        <v>35</v>
      </c>
      <c r="Q21" s="169" t="str">
        <f t="shared" si="2"/>
        <v>N/A</v>
      </c>
      <c r="R21" s="142" t="s">
        <v>35</v>
      </c>
      <c r="S21" s="151">
        <v>44297</v>
      </c>
      <c r="T21" s="168">
        <f>IF(OR(S21="N/A",S21=""),"",Basicos!$H$12-Integrantes!S21)</f>
        <v>1</v>
      </c>
      <c r="U21" s="92" t="s">
        <v>32</v>
      </c>
      <c r="V21" s="155">
        <v>44021</v>
      </c>
      <c r="W21" s="168">
        <f>IF(OR(V21="N/A",V21=""),"",NETWORKDAYS.INTL(V21,Basicos!$I$12,1,tb_fest)-1)</f>
        <v>183</v>
      </c>
      <c r="X21" s="92" t="s">
        <v>32</v>
      </c>
      <c r="Y21" s="122">
        <v>44021</v>
      </c>
      <c r="Z21" s="142" t="s">
        <v>32</v>
      </c>
      <c r="AA21" s="150" t="s">
        <v>32</v>
      </c>
      <c r="AB21" s="92" t="s">
        <v>32</v>
      </c>
      <c r="AC21" s="92" t="s">
        <v>32</v>
      </c>
      <c r="AD21" s="142" t="s">
        <v>35</v>
      </c>
      <c r="AE21" s="161" t="s">
        <v>32</v>
      </c>
      <c r="AF21" s="33" t="s">
        <v>32</v>
      </c>
      <c r="AG21" s="35" t="s">
        <v>32</v>
      </c>
      <c r="AH21" s="34" t="s">
        <v>32</v>
      </c>
      <c r="AI21" s="103" t="str">
        <f t="shared" si="9"/>
        <v>CUMPLE</v>
      </c>
      <c r="AJ21" s="110" t="s">
        <v>42</v>
      </c>
      <c r="AK21" s="166" t="s">
        <v>60</v>
      </c>
      <c r="AL21" s="125" t="str">
        <f t="shared" si="10"/>
        <v>SI</v>
      </c>
      <c r="AM21" s="126" t="s">
        <v>42</v>
      </c>
      <c r="AN21" s="239" t="s">
        <v>42</v>
      </c>
      <c r="AO21" s="61" t="str">
        <f t="shared" si="11"/>
        <v>NO APORTA</v>
      </c>
      <c r="AP21" s="126" t="s">
        <v>235</v>
      </c>
      <c r="AQ21" s="126" t="s">
        <v>235</v>
      </c>
      <c r="AR21" s="65" t="str">
        <f t="shared" si="12"/>
        <v>CUMPLE</v>
      </c>
      <c r="AS21" s="39"/>
      <c r="AU21" s="38"/>
      <c r="AV21" s="38"/>
    </row>
    <row r="22" spans="1:48" s="1" customFormat="1" x14ac:dyDescent="0.2">
      <c r="A22" s="89" t="s">
        <v>92</v>
      </c>
      <c r="B22" s="89" t="s">
        <v>1</v>
      </c>
    </row>
    <row r="24" spans="1:48" s="3" customFormat="1" x14ac:dyDescent="0.2">
      <c r="F24" s="41" t="s">
        <v>200</v>
      </c>
      <c r="I24" s="3" t="s">
        <v>32</v>
      </c>
      <c r="J24" s="3" t="s">
        <v>32</v>
      </c>
      <c r="K24" s="3" t="s">
        <v>32</v>
      </c>
      <c r="L24" s="41" t="s">
        <v>178</v>
      </c>
      <c r="M24" s="3" t="s">
        <v>32</v>
      </c>
      <c r="N24" s="3" t="s">
        <v>32</v>
      </c>
      <c r="O24" s="41" t="s">
        <v>32</v>
      </c>
      <c r="P24" s="140" t="s">
        <v>149</v>
      </c>
      <c r="Q24" s="140" t="s">
        <v>165</v>
      </c>
      <c r="R24" s="3" t="s">
        <v>32</v>
      </c>
      <c r="U24" s="3" t="s">
        <v>32</v>
      </c>
      <c r="X24" s="3" t="s">
        <v>32</v>
      </c>
      <c r="Z24" s="41" t="s">
        <v>32</v>
      </c>
      <c r="AA24" s="3" t="s">
        <v>32</v>
      </c>
      <c r="AB24" s="3" t="s">
        <v>32</v>
      </c>
      <c r="AC24" s="3" t="s">
        <v>32</v>
      </c>
      <c r="AD24" s="3" t="s">
        <v>32</v>
      </c>
      <c r="AE24" s="3" t="s">
        <v>32</v>
      </c>
      <c r="AF24" s="3" t="s">
        <v>32</v>
      </c>
      <c r="AG24" s="3" t="s">
        <v>32</v>
      </c>
      <c r="AH24" s="3" t="s">
        <v>32</v>
      </c>
      <c r="AI24" s="95"/>
      <c r="AK24" s="28" t="s">
        <v>60</v>
      </c>
      <c r="AL24" s="28"/>
      <c r="AM24" s="41" t="s">
        <v>41</v>
      </c>
      <c r="AN24" s="41"/>
    </row>
    <row r="25" spans="1:48" s="3" customFormat="1" x14ac:dyDescent="0.2">
      <c r="F25" s="41" t="s">
        <v>201</v>
      </c>
      <c r="I25" s="3" t="s">
        <v>33</v>
      </c>
      <c r="J25" s="3" t="s">
        <v>33</v>
      </c>
      <c r="K25" s="3" t="s">
        <v>33</v>
      </c>
      <c r="L25" s="41" t="s">
        <v>179</v>
      </c>
      <c r="M25" s="3" t="s">
        <v>33</v>
      </c>
      <c r="N25" s="3" t="s">
        <v>33</v>
      </c>
      <c r="O25" s="41" t="s">
        <v>33</v>
      </c>
      <c r="P25" s="140" t="s">
        <v>150</v>
      </c>
      <c r="Q25" s="140" t="s">
        <v>166</v>
      </c>
      <c r="R25" s="3" t="s">
        <v>33</v>
      </c>
      <c r="U25" s="3" t="s">
        <v>33</v>
      </c>
      <c r="X25" s="3" t="s">
        <v>33</v>
      </c>
      <c r="Z25" s="3" t="s">
        <v>33</v>
      </c>
      <c r="AA25" s="3" t="s">
        <v>33</v>
      </c>
      <c r="AB25" s="3" t="s">
        <v>33</v>
      </c>
      <c r="AC25" s="3" t="s">
        <v>33</v>
      </c>
      <c r="AD25" s="3" t="s">
        <v>33</v>
      </c>
      <c r="AE25" s="3" t="s">
        <v>33</v>
      </c>
      <c r="AF25" s="3" t="s">
        <v>33</v>
      </c>
      <c r="AG25" s="3" t="s">
        <v>33</v>
      </c>
      <c r="AH25" s="3" t="s">
        <v>33</v>
      </c>
      <c r="AI25" s="95"/>
      <c r="AK25" s="28" t="s">
        <v>61</v>
      </c>
      <c r="AL25" s="28"/>
      <c r="AM25" s="41" t="s">
        <v>42</v>
      </c>
      <c r="AN25" s="41"/>
    </row>
    <row r="26" spans="1:48" x14ac:dyDescent="0.2">
      <c r="I26" s="3" t="s">
        <v>35</v>
      </c>
      <c r="J26" s="3" t="s">
        <v>35</v>
      </c>
      <c r="K26" s="3" t="s">
        <v>35</v>
      </c>
      <c r="L26" s="41" t="s">
        <v>35</v>
      </c>
      <c r="M26" s="3" t="s">
        <v>35</v>
      </c>
      <c r="N26" s="3" t="s">
        <v>35</v>
      </c>
      <c r="O26" s="3" t="s">
        <v>35</v>
      </c>
      <c r="P26" s="140" t="s">
        <v>151</v>
      </c>
      <c r="Q26" s="140" t="s">
        <v>167</v>
      </c>
      <c r="R26" s="3" t="s">
        <v>35</v>
      </c>
      <c r="U26" s="3"/>
      <c r="AA26" s="3" t="s">
        <v>35</v>
      </c>
      <c r="AB26" s="3" t="s">
        <v>35</v>
      </c>
      <c r="AC26" s="3" t="s">
        <v>35</v>
      </c>
      <c r="AD26" s="3" t="s">
        <v>35</v>
      </c>
    </row>
    <row r="27" spans="1:48" x14ac:dyDescent="0.2">
      <c r="I27" s="3"/>
      <c r="J27" s="3"/>
      <c r="K27" s="3"/>
      <c r="L27" s="3"/>
      <c r="M27" s="3"/>
      <c r="N27" s="3"/>
      <c r="O27" s="3"/>
      <c r="P27" s="41" t="s">
        <v>35</v>
      </c>
      <c r="Q27" s="41" t="s">
        <v>35</v>
      </c>
      <c r="R27" s="3"/>
    </row>
    <row r="28" spans="1:48" x14ac:dyDescent="0.2">
      <c r="I28" s="3"/>
      <c r="J28" s="3"/>
      <c r="K28" s="3"/>
      <c r="L28" s="3"/>
      <c r="M28" s="3"/>
      <c r="N28" s="3"/>
      <c r="O28" s="3"/>
      <c r="P28" s="41"/>
      <c r="Q28" s="3"/>
      <c r="R28" s="3"/>
    </row>
    <row r="29" spans="1:48" x14ac:dyDescent="0.2"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48" x14ac:dyDescent="0.2">
      <c r="I30" s="3"/>
      <c r="J30" s="3"/>
      <c r="K30" s="3"/>
      <c r="L30" s="3"/>
      <c r="M30" s="3"/>
      <c r="N30" s="3"/>
      <c r="O30" s="3"/>
      <c r="P30" s="3"/>
      <c r="Q30" s="38"/>
      <c r="R30" s="3"/>
    </row>
    <row r="31" spans="1:48" x14ac:dyDescent="0.2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8" x14ac:dyDescent="0.2">
      <c r="A32" s="36" t="s">
        <v>144</v>
      </c>
      <c r="B32" s="38">
        <v>1</v>
      </c>
      <c r="C32" s="38">
        <v>2</v>
      </c>
      <c r="D32" s="38">
        <v>3</v>
      </c>
      <c r="E32" s="38">
        <v>4</v>
      </c>
      <c r="F32" s="38">
        <v>5</v>
      </c>
      <c r="G32" s="38">
        <v>6</v>
      </c>
      <c r="H32" s="38">
        <v>7</v>
      </c>
      <c r="I32" s="38">
        <v>8</v>
      </c>
      <c r="J32" s="38">
        <v>9</v>
      </c>
      <c r="K32" s="38">
        <v>10</v>
      </c>
      <c r="L32" s="38">
        <v>11</v>
      </c>
      <c r="M32" s="38">
        <v>12</v>
      </c>
      <c r="N32" s="38">
        <v>13</v>
      </c>
      <c r="O32" s="38">
        <v>14</v>
      </c>
      <c r="P32" s="38">
        <v>15</v>
      </c>
      <c r="Q32" s="38">
        <v>16</v>
      </c>
      <c r="R32" s="38">
        <v>17</v>
      </c>
      <c r="S32" s="38">
        <v>18</v>
      </c>
      <c r="T32" s="38">
        <v>19</v>
      </c>
      <c r="U32" s="38">
        <v>20</v>
      </c>
      <c r="V32" s="38">
        <v>21</v>
      </c>
      <c r="W32" s="38">
        <v>22</v>
      </c>
      <c r="X32" s="38">
        <v>23</v>
      </c>
      <c r="Y32" s="38">
        <v>24</v>
      </c>
      <c r="Z32" s="38">
        <v>25</v>
      </c>
      <c r="AA32" s="38">
        <v>26</v>
      </c>
      <c r="AB32" s="38">
        <v>27</v>
      </c>
      <c r="AC32" s="38">
        <v>28</v>
      </c>
      <c r="AD32" s="38">
        <v>29</v>
      </c>
      <c r="AE32" s="38">
        <v>30</v>
      </c>
      <c r="AF32" s="38">
        <v>31</v>
      </c>
      <c r="AG32" s="38">
        <v>32</v>
      </c>
      <c r="AH32" s="38">
        <v>33</v>
      </c>
      <c r="AI32" s="38">
        <v>34</v>
      </c>
      <c r="AJ32" s="38">
        <v>35</v>
      </c>
      <c r="AK32" s="38">
        <v>36</v>
      </c>
      <c r="AL32" s="38">
        <v>37</v>
      </c>
      <c r="AM32" s="38">
        <v>38</v>
      </c>
      <c r="AN32" s="38">
        <v>39</v>
      </c>
      <c r="AO32" s="38">
        <v>40</v>
      </c>
      <c r="AP32" s="38">
        <v>41</v>
      </c>
      <c r="AQ32" s="38">
        <v>42</v>
      </c>
      <c r="AR32" s="38">
        <v>43</v>
      </c>
      <c r="AS32" s="38">
        <v>44</v>
      </c>
    </row>
    <row r="33" spans="1:45" x14ac:dyDescent="0.2">
      <c r="A33" s="36" t="s">
        <v>144</v>
      </c>
      <c r="B33" s="38">
        <v>1</v>
      </c>
      <c r="C33" s="38">
        <v>2</v>
      </c>
      <c r="D33" s="38">
        <v>3</v>
      </c>
      <c r="E33" s="38">
        <v>4</v>
      </c>
      <c r="F33" s="38">
        <v>5</v>
      </c>
      <c r="G33" s="38">
        <v>6</v>
      </c>
      <c r="H33" s="38">
        <v>7</v>
      </c>
      <c r="I33" s="38">
        <v>8</v>
      </c>
      <c r="J33" s="38">
        <v>9</v>
      </c>
      <c r="K33" s="38">
        <v>10</v>
      </c>
      <c r="L33" s="38">
        <v>11</v>
      </c>
      <c r="M33" s="38">
        <v>12</v>
      </c>
      <c r="N33" s="38">
        <v>13</v>
      </c>
      <c r="O33" s="38">
        <v>14</v>
      </c>
      <c r="P33" s="38">
        <v>15</v>
      </c>
      <c r="Q33" s="38">
        <v>16</v>
      </c>
      <c r="R33" s="38">
        <v>17</v>
      </c>
      <c r="S33" s="38">
        <v>18</v>
      </c>
      <c r="T33" s="38">
        <v>19</v>
      </c>
      <c r="U33" s="38">
        <v>20</v>
      </c>
      <c r="V33" s="38">
        <v>21</v>
      </c>
      <c r="W33" s="38">
        <v>22</v>
      </c>
      <c r="X33" s="38">
        <v>23</v>
      </c>
      <c r="Y33" s="38">
        <v>24</v>
      </c>
      <c r="Z33" s="38">
        <v>25</v>
      </c>
      <c r="AA33" s="38">
        <v>26</v>
      </c>
      <c r="AB33" s="38">
        <v>27</v>
      </c>
      <c r="AC33" s="38">
        <v>28</v>
      </c>
      <c r="AD33" s="38">
        <v>29</v>
      </c>
      <c r="AE33" s="38">
        <v>30</v>
      </c>
      <c r="AF33" s="38">
        <v>31</v>
      </c>
      <c r="AG33" s="38">
        <v>32</v>
      </c>
      <c r="AH33" s="38">
        <v>33</v>
      </c>
      <c r="AI33" s="38">
        <v>34</v>
      </c>
      <c r="AJ33" s="38">
        <v>35</v>
      </c>
      <c r="AK33" s="38">
        <v>36</v>
      </c>
      <c r="AL33" s="38">
        <v>37</v>
      </c>
      <c r="AM33" s="38">
        <v>38</v>
      </c>
      <c r="AN33" s="38">
        <v>39</v>
      </c>
      <c r="AO33" s="38">
        <v>40</v>
      </c>
      <c r="AP33" s="38">
        <v>41</v>
      </c>
      <c r="AQ33" s="38">
        <v>42</v>
      </c>
      <c r="AR33" s="38">
        <v>43</v>
      </c>
      <c r="AS33" s="38">
        <v>44</v>
      </c>
    </row>
    <row r="34" spans="1:45" x14ac:dyDescent="0.2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x14ac:dyDescent="0.2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x14ac:dyDescent="0.2">
      <c r="AA36" s="38"/>
      <c r="AB36" s="38"/>
    </row>
    <row r="37" spans="1:45" x14ac:dyDescent="0.2">
      <c r="AA37" s="38"/>
      <c r="AB37" s="38"/>
    </row>
    <row r="38" spans="1:45" x14ac:dyDescent="0.2">
      <c r="AA38" s="38"/>
      <c r="AB38" s="38"/>
    </row>
  </sheetData>
  <mergeCells count="17">
    <mergeCell ref="C7:AS7"/>
    <mergeCell ref="C8:AS8"/>
    <mergeCell ref="C9:AS9"/>
    <mergeCell ref="F14:F15"/>
    <mergeCell ref="AJ14:AJ15"/>
    <mergeCell ref="AE14:AH14"/>
    <mergeCell ref="AA14:AD14"/>
    <mergeCell ref="AS14:AS15"/>
    <mergeCell ref="AP14:AR14"/>
    <mergeCell ref="G14:O14"/>
    <mergeCell ref="AK14:AO14"/>
    <mergeCell ref="S14:Z14"/>
    <mergeCell ref="B14:B15"/>
    <mergeCell ref="C14:C15"/>
    <mergeCell ref="D14:D15"/>
    <mergeCell ref="E14:E15"/>
    <mergeCell ref="P14:R14"/>
  </mergeCells>
  <phoneticPr fontId="2" type="noConversion"/>
  <conditionalFormatting sqref="AG16">
    <cfRule type="cellIs" dxfId="281" priority="10399" stopIfTrue="1" operator="equal">
      <formula>"NO CUMPLE"</formula>
    </cfRule>
  </conditionalFormatting>
  <conditionalFormatting sqref="C16">
    <cfRule type="expression" dxfId="280" priority="10087">
      <formula>C16=C14</formula>
    </cfRule>
  </conditionalFormatting>
  <conditionalFormatting sqref="C16">
    <cfRule type="expression" dxfId="279" priority="10086">
      <formula>C16=C15</formula>
    </cfRule>
  </conditionalFormatting>
  <conditionalFormatting sqref="D16">
    <cfRule type="expression" dxfId="278" priority="10083">
      <formula>D16=D14</formula>
    </cfRule>
  </conditionalFormatting>
  <conditionalFormatting sqref="D16">
    <cfRule type="expression" dxfId="277" priority="10082">
      <formula>D16=D15</formula>
    </cfRule>
  </conditionalFormatting>
  <conditionalFormatting sqref="E16:F16">
    <cfRule type="expression" dxfId="276" priority="10077">
      <formula>E16=D16</formula>
    </cfRule>
  </conditionalFormatting>
  <conditionalFormatting sqref="W16">
    <cfRule type="cellIs" dxfId="275" priority="6301" stopIfTrue="1" operator="equal">
      <formula>"INCURRE EN CAUSAL DE INHABILIDAD"</formula>
    </cfRule>
  </conditionalFormatting>
  <conditionalFormatting sqref="AN16">
    <cfRule type="cellIs" dxfId="274" priority="5824" stopIfTrue="1" operator="equal">
      <formula>"INCURRE EN CAUSAL DE INHABILIDAD"</formula>
    </cfRule>
  </conditionalFormatting>
  <conditionalFormatting sqref="T16">
    <cfRule type="expression" dxfId="273" priority="4538">
      <formula>V16="N/A"</formula>
    </cfRule>
    <cfRule type="cellIs" dxfId="272" priority="4539" stopIfTrue="1" operator="equal">
      <formula>"INCURRE EN CAUSAL DE INHABILIDAD"</formula>
    </cfRule>
  </conditionalFormatting>
  <conditionalFormatting sqref="U16">
    <cfRule type="expression" dxfId="271" priority="4486">
      <formula>AND($T16&gt;0,$T16&lt;31,$U16="NO CUMPLE")</formula>
    </cfRule>
    <cfRule type="expression" dxfId="270" priority="4523">
      <formula>AND(OR($T16&lt;=0,$T16&gt;30),$U16="CUMPLE")</formula>
    </cfRule>
  </conditionalFormatting>
  <conditionalFormatting sqref="G16">
    <cfRule type="expression" dxfId="269" priority="4522">
      <formula>AND($F16="NATURAL",$G16&lt;&gt;"")</formula>
    </cfRule>
  </conditionalFormatting>
  <conditionalFormatting sqref="I16">
    <cfRule type="expression" dxfId="268" priority="4487">
      <formula>AND($F16="JURÍDICA",$H16&lt;=30,$I16="NO CUMPLE")</formula>
    </cfRule>
    <cfRule type="expression" dxfId="267" priority="4489">
      <formula>AND($F16="JURÍDICA",$H16&gt;30,$I16="CUMPLE")</formula>
    </cfRule>
    <cfRule type="expression" dxfId="266" priority="4520">
      <formula>AND($F16="JURÍDICA",$I16="N/A")</formula>
    </cfRule>
    <cfRule type="expression" dxfId="265" priority="4521">
      <formula>AND($F16="NATURAL",OR($I16="CUMPLE",$I16="NO CUMPLE"))</formula>
    </cfRule>
  </conditionalFormatting>
  <conditionalFormatting sqref="J16">
    <cfRule type="expression" dxfId="264" priority="4518">
      <formula>AND($F16="NATURAL",OR(J16="CUMPLE",J16="NO CUMPLE"))</formula>
    </cfRule>
    <cfRule type="expression" dxfId="263" priority="4519">
      <formula>AND($F16="JURÍDICA",J16="N/A")</formula>
    </cfRule>
  </conditionalFormatting>
  <conditionalFormatting sqref="K16">
    <cfRule type="expression" dxfId="262" priority="4516">
      <formula>AND($F16="NATURAL",OR(K16="CUMPLE",K16="NO CUMPLE"))</formula>
    </cfRule>
    <cfRule type="expression" dxfId="261" priority="4517">
      <formula>AND($F16="JURÍDICA",K16="N/A")</formula>
    </cfRule>
  </conditionalFormatting>
  <conditionalFormatting sqref="L16">
    <cfRule type="expression" dxfId="260" priority="4514">
      <formula>AND($F16="NATURAL",OR(L16="APORTA",L16="NO APORTA"))</formula>
    </cfRule>
    <cfRule type="expression" dxfId="259" priority="4515">
      <formula>AND($F16="JURÍDICA",L16="N/A")</formula>
    </cfRule>
  </conditionalFormatting>
  <conditionalFormatting sqref="M16">
    <cfRule type="expression" dxfId="258" priority="4512">
      <formula>AND($F16="NATURAL",OR(M16="CUMPLE",M16="NO CUMPLE"))</formula>
    </cfRule>
    <cfRule type="expression" dxfId="257" priority="4513">
      <formula>AND($F16="JURÍDICA",M16="N/A")</formula>
    </cfRule>
  </conditionalFormatting>
  <conditionalFormatting sqref="N16">
    <cfRule type="expression" dxfId="256" priority="4510">
      <formula>AND($F16="NATURAL",OR(N16="CUMPLE",N16="NO CUMPLE"))</formula>
    </cfRule>
  </conditionalFormatting>
  <conditionalFormatting sqref="O16">
    <cfRule type="expression" dxfId="255" priority="4508">
      <formula>AND($F16="NATURAL",OR(O16="CUMPLE",O16="NO CUMPLE"))</formula>
    </cfRule>
  </conditionalFormatting>
  <conditionalFormatting sqref="R16">
    <cfRule type="expression" dxfId="254" priority="4504">
      <formula>AND($F16="JURÍDICA",OR(R16="CUMPLE",R16="NO CUMPLE"))</formula>
    </cfRule>
    <cfRule type="expression" dxfId="253" priority="4505">
      <formula>AND($F16="NATURAL",R16="N/A")</formula>
    </cfRule>
  </conditionalFormatting>
  <conditionalFormatting sqref="AA16">
    <cfRule type="expression" dxfId="252" priority="4502">
      <formula>AND($F16="NATURAL",OR(AA16="CUMPLE",AA16="NO CUMPLE"))</formula>
    </cfRule>
    <cfRule type="expression" dxfId="251" priority="4503">
      <formula>AND($F16="JURÍDICA",AA16="N/A")</formula>
    </cfRule>
  </conditionalFormatting>
  <conditionalFormatting sqref="AB16">
    <cfRule type="expression" dxfId="250" priority="4494">
      <formula>AND($F16="NATURAL",OR(AB16="CUMPLE",AB16="NO CUMPLE"))</formula>
    </cfRule>
    <cfRule type="expression" dxfId="249" priority="4495">
      <formula>AND($F16="JURÍDICA",AB16="N/A")</formula>
    </cfRule>
  </conditionalFormatting>
  <conditionalFormatting sqref="AC16">
    <cfRule type="expression" dxfId="248" priority="4492">
      <formula>AND($F16="NATURAL",OR(AC16="CUMPLE",AC16="NO CUMPLE"))</formula>
    </cfRule>
    <cfRule type="expression" dxfId="247" priority="4493">
      <formula>AND($F16="JURÍDICA",AC16="N/A")</formula>
    </cfRule>
  </conditionalFormatting>
  <conditionalFormatting sqref="AD16">
    <cfRule type="expression" dxfId="246" priority="4490">
      <formula>AND($F16="JURÍDICA",OR(AD16="CUMPLE",AD16="NO CUMPLE"))</formula>
    </cfRule>
    <cfRule type="expression" dxfId="245" priority="4491">
      <formula>AND($F16="NATURAL",AD16="N/A")</formula>
    </cfRule>
  </conditionalFormatting>
  <conditionalFormatting sqref="P16">
    <cfRule type="expression" dxfId="244" priority="10402">
      <formula>AND($F16="JURÍDICA",OR(P16=$P$24,P16=$P$25,P16=$P$26))</formula>
    </cfRule>
    <cfRule type="expression" dxfId="243" priority="10403">
      <formula>AND($F16="NATURAL",P16="N/A")</formula>
    </cfRule>
  </conditionalFormatting>
  <conditionalFormatting sqref="AG17">
    <cfRule type="cellIs" dxfId="242" priority="193" stopIfTrue="1" operator="equal">
      <formula>"NO CUMPLE"</formula>
    </cfRule>
  </conditionalFormatting>
  <conditionalFormatting sqref="C17">
    <cfRule type="expression" dxfId="241" priority="192">
      <formula>C17=C15</formula>
    </cfRule>
  </conditionalFormatting>
  <conditionalFormatting sqref="C17">
    <cfRule type="expression" dxfId="240" priority="191">
      <formula>C17=C16</formula>
    </cfRule>
  </conditionalFormatting>
  <conditionalFormatting sqref="D17">
    <cfRule type="expression" dxfId="239" priority="190">
      <formula>D17=D15</formula>
    </cfRule>
  </conditionalFormatting>
  <conditionalFormatting sqref="D17">
    <cfRule type="expression" dxfId="238" priority="189">
      <formula>D17=D16</formula>
    </cfRule>
  </conditionalFormatting>
  <conditionalFormatting sqref="E17:F17">
    <cfRule type="expression" dxfId="237" priority="188">
      <formula>E17=D17</formula>
    </cfRule>
  </conditionalFormatting>
  <conditionalFormatting sqref="W17">
    <cfRule type="cellIs" dxfId="236" priority="187" stopIfTrue="1" operator="equal">
      <formula>"INCURRE EN CAUSAL DE INHABILIDAD"</formula>
    </cfRule>
  </conditionalFormatting>
  <conditionalFormatting sqref="AN17">
    <cfRule type="cellIs" dxfId="235" priority="186" stopIfTrue="1" operator="equal">
      <formula>"INCURRE EN CAUSAL DE INHABILIDAD"</formula>
    </cfRule>
  </conditionalFormatting>
  <conditionalFormatting sqref="T17">
    <cfRule type="expression" dxfId="234" priority="184">
      <formula>V17="N/A"</formula>
    </cfRule>
    <cfRule type="cellIs" dxfId="233" priority="185" stopIfTrue="1" operator="equal">
      <formula>"INCURRE EN CAUSAL DE INHABILIDAD"</formula>
    </cfRule>
  </conditionalFormatting>
  <conditionalFormatting sqref="U17">
    <cfRule type="expression" dxfId="232" priority="157">
      <formula>AND($T17&gt;0,$T17&lt;31,$U17="NO CUMPLE")</formula>
    </cfRule>
    <cfRule type="expression" dxfId="231" priority="183">
      <formula>AND(OR($T17&lt;=0,$T17&gt;30),$U17="CUMPLE")</formula>
    </cfRule>
  </conditionalFormatting>
  <conditionalFormatting sqref="G17">
    <cfRule type="expression" dxfId="230" priority="182">
      <formula>AND($F17="NATURAL",$G17&lt;&gt;"")</formula>
    </cfRule>
  </conditionalFormatting>
  <conditionalFormatting sqref="I17">
    <cfRule type="expression" dxfId="229" priority="158">
      <formula>AND($F17="JURÍDICA",$H17&lt;=30,$I17="NO CUMPLE")</formula>
    </cfRule>
    <cfRule type="expression" dxfId="228" priority="159">
      <formula>AND($F17="JURÍDICA",$H17&gt;30,$I17="CUMPLE")</formula>
    </cfRule>
    <cfRule type="expression" dxfId="227" priority="180">
      <formula>AND($F17="JURÍDICA",$I17="N/A")</formula>
    </cfRule>
    <cfRule type="expression" dxfId="226" priority="181">
      <formula>AND($F17="NATURAL",OR($I17="CUMPLE",$I17="NO CUMPLE"))</formula>
    </cfRule>
  </conditionalFormatting>
  <conditionalFormatting sqref="J17">
    <cfRule type="expression" dxfId="225" priority="178">
      <formula>AND($F17="NATURAL",OR(J17="CUMPLE",J17="NO CUMPLE"))</formula>
    </cfRule>
    <cfRule type="expression" dxfId="224" priority="179">
      <formula>AND($F17="JURÍDICA",J17="N/A")</formula>
    </cfRule>
  </conditionalFormatting>
  <conditionalFormatting sqref="K17">
    <cfRule type="expression" dxfId="223" priority="176">
      <formula>AND($F17="NATURAL",OR(K17="CUMPLE",K17="NO CUMPLE"))</formula>
    </cfRule>
    <cfRule type="expression" dxfId="222" priority="177">
      <formula>AND($F17="JURÍDICA",K17="N/A")</formula>
    </cfRule>
  </conditionalFormatting>
  <conditionalFormatting sqref="L17">
    <cfRule type="expression" dxfId="221" priority="174">
      <formula>AND($F17="NATURAL",OR(L17="APORTA",L17="NO APORTA"))</formula>
    </cfRule>
    <cfRule type="expression" dxfId="220" priority="175">
      <formula>AND($F17="JURÍDICA",L17="N/A")</formula>
    </cfRule>
  </conditionalFormatting>
  <conditionalFormatting sqref="M17">
    <cfRule type="expression" dxfId="219" priority="172">
      <formula>AND($F17="NATURAL",OR(M17="CUMPLE",M17="NO CUMPLE"))</formula>
    </cfRule>
    <cfRule type="expression" dxfId="218" priority="173">
      <formula>AND($F17="JURÍDICA",M17="N/A")</formula>
    </cfRule>
  </conditionalFormatting>
  <conditionalFormatting sqref="N17">
    <cfRule type="expression" dxfId="217" priority="171">
      <formula>AND($F17="NATURAL",OR(N17="CUMPLE",N17="NO CUMPLE"))</formula>
    </cfRule>
  </conditionalFormatting>
  <conditionalFormatting sqref="O17">
    <cfRule type="expression" dxfId="216" priority="170">
      <formula>AND($F17="NATURAL",OR(O17="CUMPLE",O17="NO CUMPLE"))</formula>
    </cfRule>
  </conditionalFormatting>
  <conditionalFormatting sqref="R17">
    <cfRule type="expression" dxfId="215" priority="168">
      <formula>AND($F17="JURÍDICA",OR(R17="CUMPLE",R17="NO CUMPLE"))</formula>
    </cfRule>
    <cfRule type="expression" dxfId="214" priority="169">
      <formula>AND($F17="NATURAL",R17="N/A")</formula>
    </cfRule>
  </conditionalFormatting>
  <conditionalFormatting sqref="AA17">
    <cfRule type="expression" dxfId="213" priority="166">
      <formula>AND($F17="NATURAL",OR(AA17="CUMPLE",AA17="NO CUMPLE"))</formula>
    </cfRule>
    <cfRule type="expression" dxfId="212" priority="167">
      <formula>AND($F17="JURÍDICA",AA17="N/A")</formula>
    </cfRule>
  </conditionalFormatting>
  <conditionalFormatting sqref="AB17">
    <cfRule type="expression" dxfId="211" priority="164">
      <formula>AND($F17="NATURAL",OR(AB17="CUMPLE",AB17="NO CUMPLE"))</formula>
    </cfRule>
    <cfRule type="expression" dxfId="210" priority="165">
      <formula>AND($F17="JURÍDICA",AB17="N/A")</formula>
    </cfRule>
  </conditionalFormatting>
  <conditionalFormatting sqref="AC17">
    <cfRule type="expression" dxfId="209" priority="162">
      <formula>AND($F17="NATURAL",OR(AC17="CUMPLE",AC17="NO CUMPLE"))</formula>
    </cfRule>
    <cfRule type="expression" dxfId="208" priority="163">
      <formula>AND($F17="JURÍDICA",AC17="N/A")</formula>
    </cfRule>
  </conditionalFormatting>
  <conditionalFormatting sqref="AD17">
    <cfRule type="expression" dxfId="207" priority="160">
      <formula>AND($F17="JURÍDICA",OR(AD17="CUMPLE",AD17="NO CUMPLE"))</formula>
    </cfRule>
    <cfRule type="expression" dxfId="206" priority="161">
      <formula>AND($F17="NATURAL",AD17="N/A")</formula>
    </cfRule>
  </conditionalFormatting>
  <conditionalFormatting sqref="P17">
    <cfRule type="expression" dxfId="205" priority="194">
      <formula>AND($F17="JURÍDICA",OR(P17=$P$24,P17=$P$25,P17=$P$26))</formula>
    </cfRule>
    <cfRule type="expression" dxfId="204" priority="195">
      <formula>AND($F17="NATURAL",P17="N/A")</formula>
    </cfRule>
  </conditionalFormatting>
  <conditionalFormatting sqref="AG18">
    <cfRule type="cellIs" dxfId="203" priority="154" stopIfTrue="1" operator="equal">
      <formula>"NO CUMPLE"</formula>
    </cfRule>
  </conditionalFormatting>
  <conditionalFormatting sqref="C18">
    <cfRule type="expression" dxfId="202" priority="153">
      <formula>C18=C16</formula>
    </cfRule>
  </conditionalFormatting>
  <conditionalFormatting sqref="C18">
    <cfRule type="expression" dxfId="201" priority="152">
      <formula>C18=C17</formula>
    </cfRule>
  </conditionalFormatting>
  <conditionalFormatting sqref="D18">
    <cfRule type="expression" dxfId="200" priority="151">
      <formula>D18=D16</formula>
    </cfRule>
  </conditionalFormatting>
  <conditionalFormatting sqref="D18">
    <cfRule type="expression" dxfId="199" priority="150">
      <formula>D18=D17</formula>
    </cfRule>
  </conditionalFormatting>
  <conditionalFormatting sqref="E18:F18">
    <cfRule type="expression" dxfId="198" priority="149">
      <formula>E18=D18</formula>
    </cfRule>
  </conditionalFormatting>
  <conditionalFormatting sqref="W18">
    <cfRule type="cellIs" dxfId="197" priority="148" stopIfTrue="1" operator="equal">
      <formula>"INCURRE EN CAUSAL DE INHABILIDAD"</formula>
    </cfRule>
  </conditionalFormatting>
  <conditionalFormatting sqref="AN18">
    <cfRule type="cellIs" dxfId="196" priority="147" stopIfTrue="1" operator="equal">
      <formula>"INCURRE EN CAUSAL DE INHABILIDAD"</formula>
    </cfRule>
  </conditionalFormatting>
  <conditionalFormatting sqref="T18">
    <cfRule type="expression" dxfId="195" priority="145">
      <formula>V18="N/A"</formula>
    </cfRule>
    <cfRule type="cellIs" dxfId="194" priority="146" stopIfTrue="1" operator="equal">
      <formula>"INCURRE EN CAUSAL DE INHABILIDAD"</formula>
    </cfRule>
  </conditionalFormatting>
  <conditionalFormatting sqref="U18">
    <cfRule type="expression" dxfId="193" priority="118">
      <formula>AND($T18&gt;0,$T18&lt;31,$U18="NO CUMPLE")</formula>
    </cfRule>
    <cfRule type="expression" dxfId="192" priority="144">
      <formula>AND(OR($T18&lt;=0,$T18&gt;30),$U18="CUMPLE")</formula>
    </cfRule>
  </conditionalFormatting>
  <conditionalFormatting sqref="G18">
    <cfRule type="expression" dxfId="191" priority="143">
      <formula>AND($F18="NATURAL",$G18&lt;&gt;"")</formula>
    </cfRule>
  </conditionalFormatting>
  <conditionalFormatting sqref="I18">
    <cfRule type="expression" dxfId="190" priority="119">
      <formula>AND($F18="JURÍDICA",$H18&lt;=30,$I18="NO CUMPLE")</formula>
    </cfRule>
    <cfRule type="expression" dxfId="189" priority="120">
      <formula>AND($F18="JURÍDICA",$H18&gt;30,$I18="CUMPLE")</formula>
    </cfRule>
    <cfRule type="expression" dxfId="188" priority="141">
      <formula>AND($F18="JURÍDICA",$I18="N/A")</formula>
    </cfRule>
    <cfRule type="expression" dxfId="187" priority="142">
      <formula>AND($F18="NATURAL",OR($I18="CUMPLE",$I18="NO CUMPLE"))</formula>
    </cfRule>
  </conditionalFormatting>
  <conditionalFormatting sqref="J18">
    <cfRule type="expression" dxfId="186" priority="139">
      <formula>AND($F18="NATURAL",OR(J18="CUMPLE",J18="NO CUMPLE"))</formula>
    </cfRule>
    <cfRule type="expression" dxfId="185" priority="140">
      <formula>AND($F18="JURÍDICA",J18="N/A")</formula>
    </cfRule>
  </conditionalFormatting>
  <conditionalFormatting sqref="K18">
    <cfRule type="expression" dxfId="184" priority="137">
      <formula>AND($F18="NATURAL",OR(K18="CUMPLE",K18="NO CUMPLE"))</formula>
    </cfRule>
    <cfRule type="expression" dxfId="183" priority="138">
      <formula>AND($F18="JURÍDICA",K18="N/A")</formula>
    </cfRule>
  </conditionalFormatting>
  <conditionalFormatting sqref="L18">
    <cfRule type="expression" dxfId="182" priority="135">
      <formula>AND($F18="NATURAL",OR(L18="APORTA",L18="NO APORTA"))</formula>
    </cfRule>
    <cfRule type="expression" dxfId="181" priority="136">
      <formula>AND($F18="JURÍDICA",L18="N/A")</formula>
    </cfRule>
  </conditionalFormatting>
  <conditionalFormatting sqref="M18">
    <cfRule type="expression" dxfId="180" priority="133">
      <formula>AND($F18="NATURAL",OR(M18="CUMPLE",M18="NO CUMPLE"))</formula>
    </cfRule>
    <cfRule type="expression" dxfId="179" priority="134">
      <formula>AND($F18="JURÍDICA",M18="N/A")</formula>
    </cfRule>
  </conditionalFormatting>
  <conditionalFormatting sqref="N18">
    <cfRule type="expression" dxfId="178" priority="132">
      <formula>AND($F18="NATURAL",OR(N18="CUMPLE",N18="NO CUMPLE"))</formula>
    </cfRule>
  </conditionalFormatting>
  <conditionalFormatting sqref="O18">
    <cfRule type="expression" dxfId="177" priority="131">
      <formula>AND($F18="NATURAL",OR(O18="CUMPLE",O18="NO CUMPLE"))</formula>
    </cfRule>
  </conditionalFormatting>
  <conditionalFormatting sqref="R18">
    <cfRule type="expression" dxfId="176" priority="129">
      <formula>AND($F18="JURÍDICA",OR(R18="CUMPLE",R18="NO CUMPLE"))</formula>
    </cfRule>
    <cfRule type="expression" dxfId="175" priority="130">
      <formula>AND($F18="NATURAL",R18="N/A")</formula>
    </cfRule>
  </conditionalFormatting>
  <conditionalFormatting sqref="AA18">
    <cfRule type="expression" dxfId="174" priority="127">
      <formula>AND($F18="NATURAL",OR(AA18="CUMPLE",AA18="NO CUMPLE"))</formula>
    </cfRule>
    <cfRule type="expression" dxfId="173" priority="128">
      <formula>AND($F18="JURÍDICA",AA18="N/A")</formula>
    </cfRule>
  </conditionalFormatting>
  <conditionalFormatting sqref="AB18">
    <cfRule type="expression" dxfId="172" priority="125">
      <formula>AND($F18="NATURAL",OR(AB18="CUMPLE",AB18="NO CUMPLE"))</formula>
    </cfRule>
    <cfRule type="expression" dxfId="171" priority="126">
      <formula>AND($F18="JURÍDICA",AB18="N/A")</formula>
    </cfRule>
  </conditionalFormatting>
  <conditionalFormatting sqref="AC18">
    <cfRule type="expression" dxfId="170" priority="123">
      <formula>AND($F18="NATURAL",OR(AC18="CUMPLE",AC18="NO CUMPLE"))</formula>
    </cfRule>
    <cfRule type="expression" dxfId="169" priority="124">
      <formula>AND($F18="JURÍDICA",AC18="N/A")</formula>
    </cfRule>
  </conditionalFormatting>
  <conditionalFormatting sqref="AD18">
    <cfRule type="expression" dxfId="168" priority="121">
      <formula>AND($F18="JURÍDICA",OR(AD18="CUMPLE",AD18="NO CUMPLE"))</formula>
    </cfRule>
    <cfRule type="expression" dxfId="167" priority="122">
      <formula>AND($F18="NATURAL",AD18="N/A")</formula>
    </cfRule>
  </conditionalFormatting>
  <conditionalFormatting sqref="P18">
    <cfRule type="expression" dxfId="166" priority="155">
      <formula>AND($F18="JURÍDICA",OR(P18=$P$24,P18=$P$25,P18=$P$26))</formula>
    </cfRule>
    <cfRule type="expression" dxfId="165" priority="156">
      <formula>AND($F18="NATURAL",P18="N/A")</formula>
    </cfRule>
  </conditionalFormatting>
  <conditionalFormatting sqref="AG19">
    <cfRule type="cellIs" dxfId="164" priority="115" stopIfTrue="1" operator="equal">
      <formula>"NO CUMPLE"</formula>
    </cfRule>
  </conditionalFormatting>
  <conditionalFormatting sqref="C19">
    <cfRule type="expression" dxfId="163" priority="114">
      <formula>C19=C17</formula>
    </cfRule>
  </conditionalFormatting>
  <conditionalFormatting sqref="C19">
    <cfRule type="expression" dxfId="162" priority="113">
      <formula>C19=C18</formula>
    </cfRule>
  </conditionalFormatting>
  <conditionalFormatting sqref="D19">
    <cfRule type="expression" dxfId="161" priority="112">
      <formula>D19=D17</formula>
    </cfRule>
  </conditionalFormatting>
  <conditionalFormatting sqref="D19">
    <cfRule type="expression" dxfId="160" priority="111">
      <formula>D19=D18</formula>
    </cfRule>
  </conditionalFormatting>
  <conditionalFormatting sqref="E19:F19">
    <cfRule type="expression" dxfId="159" priority="110">
      <formula>E19=D19</formula>
    </cfRule>
  </conditionalFormatting>
  <conditionalFormatting sqref="W19">
    <cfRule type="cellIs" dxfId="158" priority="109" stopIfTrue="1" operator="equal">
      <formula>"INCURRE EN CAUSAL DE INHABILIDAD"</formula>
    </cfRule>
  </conditionalFormatting>
  <conditionalFormatting sqref="AN19">
    <cfRule type="cellIs" dxfId="157" priority="108" stopIfTrue="1" operator="equal">
      <formula>"INCURRE EN CAUSAL DE INHABILIDAD"</formula>
    </cfRule>
  </conditionalFormatting>
  <conditionalFormatting sqref="T19">
    <cfRule type="expression" dxfId="156" priority="106">
      <formula>V19="N/A"</formula>
    </cfRule>
    <cfRule type="cellIs" dxfId="155" priority="107" stopIfTrue="1" operator="equal">
      <formula>"INCURRE EN CAUSAL DE INHABILIDAD"</formula>
    </cfRule>
  </conditionalFormatting>
  <conditionalFormatting sqref="U19">
    <cfRule type="expression" dxfId="154" priority="79">
      <formula>AND($T19&gt;0,$T19&lt;31,$U19="NO CUMPLE")</formula>
    </cfRule>
    <cfRule type="expression" dxfId="153" priority="105">
      <formula>AND(OR($T19&lt;=0,$T19&gt;30),$U19="CUMPLE")</formula>
    </cfRule>
  </conditionalFormatting>
  <conditionalFormatting sqref="G19">
    <cfRule type="expression" dxfId="152" priority="104">
      <formula>AND($F19="NATURAL",$G19&lt;&gt;"")</formula>
    </cfRule>
  </conditionalFormatting>
  <conditionalFormatting sqref="I19">
    <cfRule type="expression" dxfId="151" priority="80">
      <formula>AND($F19="JURÍDICA",$H19&lt;=30,$I19="NO CUMPLE")</formula>
    </cfRule>
    <cfRule type="expression" dxfId="150" priority="81">
      <formula>AND($F19="JURÍDICA",$H19&gt;30,$I19="CUMPLE")</formula>
    </cfRule>
    <cfRule type="expression" dxfId="149" priority="102">
      <formula>AND($F19="JURÍDICA",$I19="N/A")</formula>
    </cfRule>
    <cfRule type="expression" dxfId="148" priority="103">
      <formula>AND($F19="NATURAL",OR($I19="CUMPLE",$I19="NO CUMPLE"))</formula>
    </cfRule>
  </conditionalFormatting>
  <conditionalFormatting sqref="J19">
    <cfRule type="expression" dxfId="147" priority="100">
      <formula>AND($F19="NATURAL",OR(J19="CUMPLE",J19="NO CUMPLE"))</formula>
    </cfRule>
    <cfRule type="expression" dxfId="146" priority="101">
      <formula>AND($F19="JURÍDICA",J19="N/A")</formula>
    </cfRule>
  </conditionalFormatting>
  <conditionalFormatting sqref="K19">
    <cfRule type="expression" dxfId="145" priority="98">
      <formula>AND($F19="NATURAL",OR(K19="CUMPLE",K19="NO CUMPLE"))</formula>
    </cfRule>
    <cfRule type="expression" dxfId="144" priority="99">
      <formula>AND($F19="JURÍDICA",K19="N/A")</formula>
    </cfRule>
  </conditionalFormatting>
  <conditionalFormatting sqref="L19">
    <cfRule type="expression" dxfId="143" priority="96">
      <formula>AND($F19="NATURAL",OR(L19="APORTA",L19="NO APORTA"))</formula>
    </cfRule>
    <cfRule type="expression" dxfId="142" priority="97">
      <formula>AND($F19="JURÍDICA",L19="N/A")</formula>
    </cfRule>
  </conditionalFormatting>
  <conditionalFormatting sqref="M19">
    <cfRule type="expression" dxfId="141" priority="94">
      <formula>AND($F19="NATURAL",OR(M19="CUMPLE",M19="NO CUMPLE"))</formula>
    </cfRule>
    <cfRule type="expression" dxfId="140" priority="95">
      <formula>AND($F19="JURÍDICA",M19="N/A")</formula>
    </cfRule>
  </conditionalFormatting>
  <conditionalFormatting sqref="N19">
    <cfRule type="expression" dxfId="139" priority="93">
      <formula>AND($F19="NATURAL",OR(N19="CUMPLE",N19="NO CUMPLE"))</formula>
    </cfRule>
  </conditionalFormatting>
  <conditionalFormatting sqref="O19">
    <cfRule type="expression" dxfId="138" priority="92">
      <formula>AND($F19="NATURAL",OR(O19="CUMPLE",O19="NO CUMPLE"))</formula>
    </cfRule>
  </conditionalFormatting>
  <conditionalFormatting sqref="R19">
    <cfRule type="expression" dxfId="137" priority="90">
      <formula>AND($F19="JURÍDICA",OR(R19="CUMPLE",R19="NO CUMPLE"))</formula>
    </cfRule>
    <cfRule type="expression" dxfId="136" priority="91">
      <formula>AND($F19="NATURAL",R19="N/A")</formula>
    </cfRule>
  </conditionalFormatting>
  <conditionalFormatting sqref="AA19">
    <cfRule type="expression" dxfId="135" priority="88">
      <formula>AND($F19="NATURAL",OR(AA19="CUMPLE",AA19="NO CUMPLE"))</formula>
    </cfRule>
    <cfRule type="expression" dxfId="134" priority="89">
      <formula>AND($F19="JURÍDICA",AA19="N/A")</formula>
    </cfRule>
  </conditionalFormatting>
  <conditionalFormatting sqref="AB19">
    <cfRule type="expression" dxfId="133" priority="86">
      <formula>AND($F19="NATURAL",OR(AB19="CUMPLE",AB19="NO CUMPLE"))</formula>
    </cfRule>
    <cfRule type="expression" dxfId="132" priority="87">
      <formula>AND($F19="JURÍDICA",AB19="N/A")</formula>
    </cfRule>
  </conditionalFormatting>
  <conditionalFormatting sqref="AC19">
    <cfRule type="expression" dxfId="131" priority="84">
      <formula>AND($F19="NATURAL",OR(AC19="CUMPLE",AC19="NO CUMPLE"))</formula>
    </cfRule>
    <cfRule type="expression" dxfId="130" priority="85">
      <formula>AND($F19="JURÍDICA",AC19="N/A")</formula>
    </cfRule>
  </conditionalFormatting>
  <conditionalFormatting sqref="AD19">
    <cfRule type="expression" dxfId="129" priority="82">
      <formula>AND($F19="JURÍDICA",OR(AD19="CUMPLE",AD19="NO CUMPLE"))</formula>
    </cfRule>
    <cfRule type="expression" dxfId="128" priority="83">
      <formula>AND($F19="NATURAL",AD19="N/A")</formula>
    </cfRule>
  </conditionalFormatting>
  <conditionalFormatting sqref="P19">
    <cfRule type="expression" dxfId="127" priority="116">
      <formula>AND($F19="JURÍDICA",OR(P19=$P$24,P19=$P$25,P19=$P$26))</formula>
    </cfRule>
    <cfRule type="expression" dxfId="126" priority="117">
      <formula>AND($F19="NATURAL",P19="N/A")</formula>
    </cfRule>
  </conditionalFormatting>
  <conditionalFormatting sqref="AG20">
    <cfRule type="cellIs" dxfId="125" priority="76" stopIfTrue="1" operator="equal">
      <formula>"NO CUMPLE"</formula>
    </cfRule>
  </conditionalFormatting>
  <conditionalFormatting sqref="C20">
    <cfRule type="expression" dxfId="124" priority="75">
      <formula>C20=C18</formula>
    </cfRule>
  </conditionalFormatting>
  <conditionalFormatting sqref="C20">
    <cfRule type="expression" dxfId="123" priority="74">
      <formula>C20=C19</formula>
    </cfRule>
  </conditionalFormatting>
  <conditionalFormatting sqref="D20">
    <cfRule type="expression" dxfId="122" priority="73">
      <formula>D20=D18</formula>
    </cfRule>
  </conditionalFormatting>
  <conditionalFormatting sqref="D20">
    <cfRule type="expression" dxfId="121" priority="72">
      <formula>D20=D19</formula>
    </cfRule>
  </conditionalFormatting>
  <conditionalFormatting sqref="E20:F20">
    <cfRule type="expression" dxfId="120" priority="71">
      <formula>E20=D20</formula>
    </cfRule>
  </conditionalFormatting>
  <conditionalFormatting sqref="W20">
    <cfRule type="cellIs" dxfId="119" priority="70" stopIfTrue="1" operator="equal">
      <formula>"INCURRE EN CAUSAL DE INHABILIDAD"</formula>
    </cfRule>
  </conditionalFormatting>
  <conditionalFormatting sqref="AN20">
    <cfRule type="cellIs" dxfId="118" priority="69" stopIfTrue="1" operator="equal">
      <formula>"INCURRE EN CAUSAL DE INHABILIDAD"</formula>
    </cfRule>
  </conditionalFormatting>
  <conditionalFormatting sqref="T20">
    <cfRule type="expression" dxfId="117" priority="67">
      <formula>V20="N/A"</formula>
    </cfRule>
    <cfRule type="cellIs" dxfId="116" priority="68" stopIfTrue="1" operator="equal">
      <formula>"INCURRE EN CAUSAL DE INHABILIDAD"</formula>
    </cfRule>
  </conditionalFormatting>
  <conditionalFormatting sqref="U20">
    <cfRule type="expression" dxfId="115" priority="40">
      <formula>AND($T20&gt;0,$T20&lt;31,$U20="NO CUMPLE")</formula>
    </cfRule>
    <cfRule type="expression" dxfId="114" priority="66">
      <formula>AND(OR($T20&lt;=0,$T20&gt;30),$U20="CUMPLE")</formula>
    </cfRule>
  </conditionalFormatting>
  <conditionalFormatting sqref="G20">
    <cfRule type="expression" dxfId="113" priority="65">
      <formula>AND($F20="NATURAL",$G20&lt;&gt;"")</formula>
    </cfRule>
  </conditionalFormatting>
  <conditionalFormatting sqref="I20">
    <cfRule type="expression" dxfId="112" priority="41">
      <formula>AND($F20="JURÍDICA",$H20&lt;=30,$I20="NO CUMPLE")</formula>
    </cfRule>
    <cfRule type="expression" dxfId="111" priority="42">
      <formula>AND($F20="JURÍDICA",$H20&gt;30,$I20="CUMPLE")</formula>
    </cfRule>
    <cfRule type="expression" dxfId="110" priority="63">
      <formula>AND($F20="JURÍDICA",$I20="N/A")</formula>
    </cfRule>
    <cfRule type="expression" dxfId="109" priority="64">
      <formula>AND($F20="NATURAL",OR($I20="CUMPLE",$I20="NO CUMPLE"))</formula>
    </cfRule>
  </conditionalFormatting>
  <conditionalFormatting sqref="J20">
    <cfRule type="expression" dxfId="108" priority="61">
      <formula>AND($F20="NATURAL",OR(J20="CUMPLE",J20="NO CUMPLE"))</formula>
    </cfRule>
    <cfRule type="expression" dxfId="107" priority="62">
      <formula>AND($F20="JURÍDICA",J20="N/A")</formula>
    </cfRule>
  </conditionalFormatting>
  <conditionalFormatting sqref="K20">
    <cfRule type="expression" dxfId="106" priority="59">
      <formula>AND($F20="NATURAL",OR(K20="CUMPLE",K20="NO CUMPLE"))</formula>
    </cfRule>
    <cfRule type="expression" dxfId="105" priority="60">
      <formula>AND($F20="JURÍDICA",K20="N/A")</formula>
    </cfRule>
  </conditionalFormatting>
  <conditionalFormatting sqref="L20">
    <cfRule type="expression" dxfId="104" priority="57">
      <formula>AND($F20="NATURAL",OR(L20="APORTA",L20="NO APORTA"))</formula>
    </cfRule>
    <cfRule type="expression" dxfId="103" priority="58">
      <formula>AND($F20="JURÍDICA",L20="N/A")</formula>
    </cfRule>
  </conditionalFormatting>
  <conditionalFormatting sqref="M20">
    <cfRule type="expression" dxfId="102" priority="55">
      <formula>AND($F20="NATURAL",OR(M20="CUMPLE",M20="NO CUMPLE"))</formula>
    </cfRule>
    <cfRule type="expression" dxfId="101" priority="56">
      <formula>AND($F20="JURÍDICA",M20="N/A")</formula>
    </cfRule>
  </conditionalFormatting>
  <conditionalFormatting sqref="N20">
    <cfRule type="expression" dxfId="100" priority="54">
      <formula>AND($F20="NATURAL",OR(N20="CUMPLE",N20="NO CUMPLE"))</formula>
    </cfRule>
  </conditionalFormatting>
  <conditionalFormatting sqref="O20">
    <cfRule type="expression" dxfId="99" priority="53">
      <formula>AND($F20="NATURAL",OR(O20="CUMPLE",O20="NO CUMPLE"))</formula>
    </cfRule>
  </conditionalFormatting>
  <conditionalFormatting sqref="R20">
    <cfRule type="expression" dxfId="98" priority="51">
      <formula>AND($F20="JURÍDICA",OR(R20="CUMPLE",R20="NO CUMPLE"))</formula>
    </cfRule>
    <cfRule type="expression" dxfId="97" priority="52">
      <formula>AND($F20="NATURAL",R20="N/A")</formula>
    </cfRule>
  </conditionalFormatting>
  <conditionalFormatting sqref="AA20">
    <cfRule type="expression" dxfId="96" priority="49">
      <formula>AND($F20="NATURAL",OR(AA20="CUMPLE",AA20="NO CUMPLE"))</formula>
    </cfRule>
    <cfRule type="expression" dxfId="95" priority="50">
      <formula>AND($F20="JURÍDICA",AA20="N/A")</formula>
    </cfRule>
  </conditionalFormatting>
  <conditionalFormatting sqref="AB20">
    <cfRule type="expression" dxfId="94" priority="47">
      <formula>AND($F20="NATURAL",OR(AB20="CUMPLE",AB20="NO CUMPLE"))</formula>
    </cfRule>
    <cfRule type="expression" dxfId="93" priority="48">
      <formula>AND($F20="JURÍDICA",AB20="N/A")</formula>
    </cfRule>
  </conditionalFormatting>
  <conditionalFormatting sqref="AC20">
    <cfRule type="expression" dxfId="92" priority="45">
      <formula>AND($F20="NATURAL",OR(AC20="CUMPLE",AC20="NO CUMPLE"))</formula>
    </cfRule>
    <cfRule type="expression" dxfId="91" priority="46">
      <formula>AND($F20="JURÍDICA",AC20="N/A")</formula>
    </cfRule>
  </conditionalFormatting>
  <conditionalFormatting sqref="AD20">
    <cfRule type="expression" dxfId="90" priority="43">
      <formula>AND($F20="JURÍDICA",OR(AD20="CUMPLE",AD20="NO CUMPLE"))</formula>
    </cfRule>
    <cfRule type="expression" dxfId="89" priority="44">
      <formula>AND($F20="NATURAL",AD20="N/A")</formula>
    </cfRule>
  </conditionalFormatting>
  <conditionalFormatting sqref="P20">
    <cfRule type="expression" dxfId="88" priority="77">
      <formula>AND($F20="JURÍDICA",OR(P20=$P$24,P20=$P$25,P20=$P$26))</formula>
    </cfRule>
    <cfRule type="expression" dxfId="87" priority="78">
      <formula>AND($F20="NATURAL",P20="N/A")</formula>
    </cfRule>
  </conditionalFormatting>
  <conditionalFormatting sqref="AG21">
    <cfRule type="cellIs" dxfId="86" priority="37" stopIfTrue="1" operator="equal">
      <formula>"NO CUMPLE"</formula>
    </cfRule>
  </conditionalFormatting>
  <conditionalFormatting sqref="C21">
    <cfRule type="expression" dxfId="85" priority="36">
      <formula>C21=C19</formula>
    </cfRule>
  </conditionalFormatting>
  <conditionalFormatting sqref="C21">
    <cfRule type="expression" dxfId="84" priority="35">
      <formula>C21=C20</formula>
    </cfRule>
  </conditionalFormatting>
  <conditionalFormatting sqref="D21">
    <cfRule type="expression" dxfId="83" priority="34">
      <formula>D21=D19</formula>
    </cfRule>
  </conditionalFormatting>
  <conditionalFormatting sqref="D21">
    <cfRule type="expression" dxfId="82" priority="33">
      <formula>D21=D20</formula>
    </cfRule>
  </conditionalFormatting>
  <conditionalFormatting sqref="E21:F21">
    <cfRule type="expression" dxfId="81" priority="32">
      <formula>E21=D21</formula>
    </cfRule>
  </conditionalFormatting>
  <conditionalFormatting sqref="W21">
    <cfRule type="cellIs" dxfId="80" priority="31" stopIfTrue="1" operator="equal">
      <formula>"INCURRE EN CAUSAL DE INHABILIDAD"</formula>
    </cfRule>
  </conditionalFormatting>
  <conditionalFormatting sqref="AN21">
    <cfRule type="cellIs" dxfId="79" priority="30" stopIfTrue="1" operator="equal">
      <formula>"INCURRE EN CAUSAL DE INHABILIDAD"</formula>
    </cfRule>
  </conditionalFormatting>
  <conditionalFormatting sqref="T21">
    <cfRule type="expression" dxfId="78" priority="28">
      <formula>V21="N/A"</formula>
    </cfRule>
    <cfRule type="cellIs" dxfId="77" priority="29" stopIfTrue="1" operator="equal">
      <formula>"INCURRE EN CAUSAL DE INHABILIDAD"</formula>
    </cfRule>
  </conditionalFormatting>
  <conditionalFormatting sqref="U21">
    <cfRule type="expression" dxfId="76" priority="1">
      <formula>AND($T21&gt;0,$T21&lt;31,$U21="NO CUMPLE")</formula>
    </cfRule>
    <cfRule type="expression" dxfId="75" priority="27">
      <formula>AND(OR($T21&lt;=0,$T21&gt;30),$U21="CUMPLE")</formula>
    </cfRule>
  </conditionalFormatting>
  <conditionalFormatting sqref="G21">
    <cfRule type="expression" dxfId="74" priority="26">
      <formula>AND($F21="NATURAL",$G21&lt;&gt;"")</formula>
    </cfRule>
  </conditionalFormatting>
  <conditionalFormatting sqref="I21">
    <cfRule type="expression" dxfId="73" priority="2">
      <formula>AND($F21="JURÍDICA",$H21&lt;=30,$I21="NO CUMPLE")</formula>
    </cfRule>
    <cfRule type="expression" dxfId="72" priority="3">
      <formula>AND($F21="JURÍDICA",$H21&gt;30,$I21="CUMPLE")</formula>
    </cfRule>
    <cfRule type="expression" dxfId="71" priority="24">
      <formula>AND($F21="JURÍDICA",$I21="N/A")</formula>
    </cfRule>
    <cfRule type="expression" dxfId="70" priority="25">
      <formula>AND($F21="NATURAL",OR($I21="CUMPLE",$I21="NO CUMPLE"))</formula>
    </cfRule>
  </conditionalFormatting>
  <conditionalFormatting sqref="J21">
    <cfRule type="expression" dxfId="69" priority="22">
      <formula>AND($F21="NATURAL",OR(J21="CUMPLE",J21="NO CUMPLE"))</formula>
    </cfRule>
    <cfRule type="expression" dxfId="68" priority="23">
      <formula>AND($F21="JURÍDICA",J21="N/A")</formula>
    </cfRule>
  </conditionalFormatting>
  <conditionalFormatting sqref="K21">
    <cfRule type="expression" dxfId="67" priority="20">
      <formula>AND($F21="NATURAL",OR(K21="CUMPLE",K21="NO CUMPLE"))</formula>
    </cfRule>
    <cfRule type="expression" dxfId="66" priority="21">
      <formula>AND($F21="JURÍDICA",K21="N/A")</formula>
    </cfRule>
  </conditionalFormatting>
  <conditionalFormatting sqref="L21">
    <cfRule type="expression" dxfId="65" priority="18">
      <formula>AND($F21="NATURAL",OR(L21="APORTA",L21="NO APORTA"))</formula>
    </cfRule>
    <cfRule type="expression" dxfId="64" priority="19">
      <formula>AND($F21="JURÍDICA",L21="N/A")</formula>
    </cfRule>
  </conditionalFormatting>
  <conditionalFormatting sqref="M21">
    <cfRule type="expression" dxfId="63" priority="16">
      <formula>AND($F21="NATURAL",OR(M21="CUMPLE",M21="NO CUMPLE"))</formula>
    </cfRule>
    <cfRule type="expression" dxfId="62" priority="17">
      <formula>AND($F21="JURÍDICA",M21="N/A")</formula>
    </cfRule>
  </conditionalFormatting>
  <conditionalFormatting sqref="N21">
    <cfRule type="expression" dxfId="61" priority="15">
      <formula>AND($F21="NATURAL",OR(N21="CUMPLE",N21="NO CUMPLE"))</formula>
    </cfRule>
  </conditionalFormatting>
  <conditionalFormatting sqref="O21">
    <cfRule type="expression" dxfId="60" priority="14">
      <formula>AND($F21="NATURAL",OR(O21="CUMPLE",O21="NO CUMPLE"))</formula>
    </cfRule>
  </conditionalFormatting>
  <conditionalFormatting sqref="R21">
    <cfRule type="expression" dxfId="59" priority="12">
      <formula>AND($F21="JURÍDICA",OR(R21="CUMPLE",R21="NO CUMPLE"))</formula>
    </cfRule>
    <cfRule type="expression" dxfId="58" priority="13">
      <formula>AND($F21="NATURAL",R21="N/A")</formula>
    </cfRule>
  </conditionalFormatting>
  <conditionalFormatting sqref="AA21">
    <cfRule type="expression" dxfId="57" priority="10">
      <formula>AND($F21="NATURAL",OR(AA21="CUMPLE",AA21="NO CUMPLE"))</formula>
    </cfRule>
    <cfRule type="expression" dxfId="56" priority="11">
      <formula>AND($F21="JURÍDICA",AA21="N/A")</formula>
    </cfRule>
  </conditionalFormatting>
  <conditionalFormatting sqref="AB21">
    <cfRule type="expression" dxfId="55" priority="8">
      <formula>AND($F21="NATURAL",OR(AB21="CUMPLE",AB21="NO CUMPLE"))</formula>
    </cfRule>
    <cfRule type="expression" dxfId="54" priority="9">
      <formula>AND($F21="JURÍDICA",AB21="N/A")</formula>
    </cfRule>
  </conditionalFormatting>
  <conditionalFormatting sqref="AC21">
    <cfRule type="expression" dxfId="53" priority="6">
      <formula>AND($F21="NATURAL",OR(AC21="CUMPLE",AC21="NO CUMPLE"))</formula>
    </cfRule>
    <cfRule type="expression" dxfId="52" priority="7">
      <formula>AND($F21="JURÍDICA",AC21="N/A")</formula>
    </cfRule>
  </conditionalFormatting>
  <conditionalFormatting sqref="AD21">
    <cfRule type="expression" dxfId="51" priority="4">
      <formula>AND($F21="JURÍDICA",OR(AD21="CUMPLE",AD21="NO CUMPLE"))</formula>
    </cfRule>
    <cfRule type="expression" dxfId="50" priority="5">
      <formula>AND($F21="NATURAL",AD21="N/A")</formula>
    </cfRule>
  </conditionalFormatting>
  <conditionalFormatting sqref="P21">
    <cfRule type="expression" dxfId="49" priority="38">
      <formula>AND($F21="JURÍDICA",OR(P21=$P$24,P21=$P$25,P21=$P$26))</formula>
    </cfRule>
    <cfRule type="expression" dxfId="48" priority="39">
      <formula>AND($F21="NATURAL",P21="N/A")</formula>
    </cfRule>
  </conditionalFormatting>
  <dataValidations count="5">
    <dataValidation type="list" allowBlank="1" showInputMessage="1" showErrorMessage="1" sqref="U16:U21 AK16:AK21 X16:X21 AM16:AM21 Z16:Z21 AE16:AH21" xr:uid="{00000000-0002-0000-0200-000000000000}">
      <formula1>U$24:U$25</formula1>
    </dataValidation>
    <dataValidation type="list" allowBlank="1" showInputMessage="1" showErrorMessage="1" sqref="AA16:AD21 I16:O21" xr:uid="{00000000-0002-0000-0200-000001000000}">
      <formula1>I$24:I$26</formula1>
    </dataValidation>
    <dataValidation type="list" allowBlank="1" showInputMessage="1" showErrorMessage="1" sqref="P16:P21" xr:uid="{00000000-0002-0000-0200-000002000000}">
      <formula1>$P$24:$P$27</formula1>
    </dataValidation>
    <dataValidation type="list" allowBlank="1" showInputMessage="1" showErrorMessage="1" sqref="R16:R21" xr:uid="{00000000-0002-0000-0200-000003000000}">
      <formula1>$R$24:$R$26</formula1>
    </dataValidation>
    <dataValidation type="list" allowBlank="1" showInputMessage="1" showErrorMessage="1" sqref="F16:F21" xr:uid="{8CEAC439-2475-4BE1-B043-42194445D354}">
      <formula1>$F$24:$F$25</formula1>
    </dataValidation>
  </dataValidations>
  <printOptions horizontalCentered="1"/>
  <pageMargins left="0.35433070866141736" right="0.35433070866141736" top="0.59055118110236227" bottom="0.59055118110236227" header="0" footer="0"/>
  <pageSetup paperSize="14" scale="19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AE31"/>
  <sheetViews>
    <sheetView view="pageBreakPreview" topLeftCell="A8" zoomScale="90" zoomScaleNormal="60" zoomScaleSheetLayoutView="90" workbookViewId="0">
      <selection activeCell="I21" sqref="I21"/>
    </sheetView>
  </sheetViews>
  <sheetFormatPr baseColWidth="10" defaultColWidth="11.42578125" defaultRowHeight="12.75" x14ac:dyDescent="0.2"/>
  <cols>
    <col min="4" max="4" width="34.5703125" customWidth="1"/>
    <col min="5" max="5" width="33.28515625" customWidth="1"/>
    <col min="6" max="10" width="19.7109375" customWidth="1"/>
    <col min="17" max="17" width="15.42578125" bestFit="1" customWidth="1"/>
    <col min="21" max="21" width="21.42578125" bestFit="1" customWidth="1"/>
  </cols>
  <sheetData>
    <row r="1" spans="1:31" x14ac:dyDescent="0.2">
      <c r="B1" s="95"/>
      <c r="C1" s="95"/>
      <c r="D1" s="95"/>
      <c r="E1" s="95"/>
      <c r="F1" s="95"/>
      <c r="G1" s="95"/>
      <c r="H1" s="95"/>
      <c r="I1" s="95"/>
      <c r="J1" s="95"/>
      <c r="Q1" s="52"/>
      <c r="R1" s="52"/>
      <c r="S1" s="36"/>
      <c r="T1" s="52"/>
      <c r="U1" s="52"/>
    </row>
    <row r="2" spans="1:31" x14ac:dyDescent="0.2">
      <c r="B2" s="95"/>
      <c r="C2" s="95"/>
      <c r="D2" s="95"/>
      <c r="E2" s="95"/>
      <c r="F2" s="95"/>
      <c r="G2" s="95"/>
      <c r="H2" s="95"/>
      <c r="I2" s="95"/>
      <c r="J2" s="95"/>
    </row>
    <row r="3" spans="1:31" x14ac:dyDescent="0.2">
      <c r="B3" s="95"/>
      <c r="C3" s="95"/>
      <c r="D3" s="95"/>
      <c r="E3" s="95"/>
      <c r="F3" s="95"/>
      <c r="G3" s="95"/>
      <c r="H3" s="95"/>
      <c r="I3" s="95"/>
      <c r="J3" s="95"/>
    </row>
    <row r="4" spans="1:31" x14ac:dyDescent="0.2">
      <c r="B4" s="95"/>
      <c r="C4" s="95"/>
      <c r="D4" s="95"/>
      <c r="E4" s="95"/>
      <c r="F4" s="95"/>
      <c r="G4" s="95"/>
      <c r="H4" s="95"/>
      <c r="I4" s="95"/>
      <c r="J4" s="95"/>
    </row>
    <row r="5" spans="1:31" x14ac:dyDescent="0.2">
      <c r="B5" s="95"/>
      <c r="C5" s="95"/>
      <c r="D5" s="95"/>
      <c r="E5" s="95"/>
      <c r="F5" s="95"/>
      <c r="G5" s="95"/>
      <c r="H5" s="95"/>
      <c r="I5" s="95"/>
      <c r="J5" s="95"/>
    </row>
    <row r="6" spans="1:31" x14ac:dyDescent="0.2">
      <c r="B6" s="95"/>
      <c r="C6" s="95"/>
      <c r="D6" s="95"/>
      <c r="E6" s="95"/>
      <c r="F6" s="95"/>
      <c r="G6" s="95"/>
      <c r="H6" s="95"/>
      <c r="I6" s="95"/>
      <c r="J6" s="95"/>
    </row>
    <row r="7" spans="1:31" ht="12.75" customHeight="1" x14ac:dyDescent="0.2">
      <c r="B7" s="96"/>
      <c r="C7" s="192" t="str">
        <f>+Basicos!A4</f>
        <v>IDU-SAMC-DTC-001-2021</v>
      </c>
      <c r="D7" s="192"/>
      <c r="E7" s="192"/>
      <c r="F7" s="192"/>
      <c r="G7" s="192"/>
      <c r="H7" s="192"/>
      <c r="I7" s="192"/>
      <c r="J7" s="192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</row>
    <row r="8" spans="1:31" ht="12.75" customHeight="1" x14ac:dyDescent="0.2">
      <c r="B8" s="96"/>
      <c r="C8" s="192" t="str">
        <f>+Basicos!B4</f>
        <v>CONSTRUCCIÓN DE LAS OBRAS DE RECUPERACIÓN, ESTABILIZACIÓN Y OBRAS COMPLEMENTARIAS POR LA PÉRDIDA DE LA BANCA EN EL KM 4+350 CARRERA 15 ESTE CON CALLE 80 SUR DE LA AVENIDA CIRCUNVALAR DE ORIENTE, EN LA LOCALIDAD DE USME, EN BOGOTÁ, D.C.</v>
      </c>
      <c r="D8" s="192"/>
      <c r="E8" s="192"/>
      <c r="F8" s="192"/>
      <c r="G8" s="192"/>
      <c r="H8" s="192"/>
      <c r="I8" s="192"/>
      <c r="J8" s="192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1" x14ac:dyDescent="0.2">
      <c r="B9" s="95"/>
      <c r="C9" s="205" t="s">
        <v>106</v>
      </c>
      <c r="D9" s="205"/>
      <c r="E9" s="205"/>
      <c r="F9" s="205"/>
      <c r="G9" s="205"/>
      <c r="H9" s="205"/>
      <c r="I9" s="205"/>
      <c r="J9" s="205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</row>
    <row r="10" spans="1:31" x14ac:dyDescent="0.2">
      <c r="B10" s="95"/>
      <c r="C10" s="95"/>
      <c r="D10" s="95"/>
      <c r="E10" s="95"/>
      <c r="F10" s="95"/>
      <c r="G10" s="95"/>
      <c r="H10" s="95"/>
      <c r="I10" s="95"/>
      <c r="J10" s="95"/>
      <c r="X10" s="3"/>
    </row>
    <row r="11" spans="1:31" x14ac:dyDescent="0.2">
      <c r="B11" s="95"/>
      <c r="C11" s="95"/>
      <c r="D11" s="95"/>
      <c r="E11" s="95"/>
      <c r="F11" s="95"/>
      <c r="G11" s="95"/>
      <c r="H11" s="95"/>
      <c r="I11" s="95"/>
      <c r="J11" s="95"/>
      <c r="X11" s="3"/>
    </row>
    <row r="12" spans="1:31" x14ac:dyDescent="0.2">
      <c r="B12" s="95"/>
      <c r="C12" s="95"/>
      <c r="D12" s="95"/>
      <c r="E12" s="95"/>
      <c r="F12" s="95"/>
      <c r="G12" s="95"/>
      <c r="H12" s="95"/>
      <c r="I12" s="95"/>
      <c r="J12" s="95"/>
    </row>
    <row r="13" spans="1:31" ht="13.5" thickBot="1" x14ac:dyDescent="0.25">
      <c r="B13" s="95"/>
      <c r="C13" s="95"/>
      <c r="D13" s="95"/>
      <c r="E13" s="95"/>
      <c r="F13" s="95"/>
      <c r="G13" s="95"/>
      <c r="H13" s="95"/>
      <c r="I13" s="95"/>
      <c r="J13" s="95"/>
    </row>
    <row r="14" spans="1:31" ht="13.5" thickBot="1" x14ac:dyDescent="0.25">
      <c r="B14" s="220" t="s">
        <v>212</v>
      </c>
      <c r="C14" s="222" t="s">
        <v>34</v>
      </c>
      <c r="D14" s="223" t="s">
        <v>12</v>
      </c>
      <c r="E14" s="238" t="s">
        <v>49</v>
      </c>
      <c r="F14" s="184" t="s">
        <v>80</v>
      </c>
      <c r="G14" s="185"/>
      <c r="H14" s="185"/>
      <c r="I14" s="185"/>
      <c r="J14" s="186"/>
    </row>
    <row r="15" spans="1:31" ht="64.5" thickBot="1" x14ac:dyDescent="0.25">
      <c r="B15" s="221"/>
      <c r="C15" s="199"/>
      <c r="D15" s="224"/>
      <c r="E15" s="202"/>
      <c r="F15" s="49" t="s">
        <v>110</v>
      </c>
      <c r="G15" s="50" t="s">
        <v>111</v>
      </c>
      <c r="H15" s="51" t="s">
        <v>129</v>
      </c>
      <c r="I15" s="51" t="s">
        <v>107</v>
      </c>
      <c r="J15" s="51" t="s">
        <v>79</v>
      </c>
    </row>
    <row r="16" spans="1:31" ht="26.25" customHeight="1" x14ac:dyDescent="0.2">
      <c r="A16" t="s">
        <v>92</v>
      </c>
      <c r="B16" s="44" t="s">
        <v>2</v>
      </c>
      <c r="C16" s="97">
        <v>1</v>
      </c>
      <c r="D16" s="94" t="str">
        <f t="shared" ref="D16" si="0">VLOOKUP(VALUE(LEFT(B16,2)),tb_prop,2,FALSE)</f>
        <v>ORGANIZACIÓN HAR SAS</v>
      </c>
      <c r="E16" s="94" t="str">
        <f t="shared" ref="E16" si="1">VLOOKUP(B16,tb_cons,2,FALSE)</f>
        <v>ORGANIZACIÓN HAR SAS</v>
      </c>
      <c r="F16" s="33" t="s">
        <v>42</v>
      </c>
      <c r="G16" s="33" t="s">
        <v>42</v>
      </c>
      <c r="H16" s="92" t="s">
        <v>42</v>
      </c>
      <c r="I16" s="92" t="s">
        <v>32</v>
      </c>
      <c r="J16" s="34"/>
    </row>
    <row r="17" spans="1:10" ht="26.25" customHeight="1" x14ac:dyDescent="0.2">
      <c r="A17" t="s">
        <v>92</v>
      </c>
      <c r="B17" s="44" t="s">
        <v>226</v>
      </c>
      <c r="C17" s="97">
        <v>2</v>
      </c>
      <c r="D17" s="94" t="str">
        <f t="shared" ref="D17:D21" si="2">VLOOKUP(VALUE(LEFT(B17,2)),tb_prop,2,FALSE)</f>
        <v>URIBE ARQUITECTOS CONSTRUCTORES UAC SAS</v>
      </c>
      <c r="E17" s="94" t="str">
        <f t="shared" ref="E17:E21" si="3">VLOOKUP(B17,tb_cons,2,FALSE)</f>
        <v>URIBE ARQUITECTOS CONSTRUCTORES UAC SAS</v>
      </c>
      <c r="F17" s="33" t="s">
        <v>42</v>
      </c>
      <c r="G17" s="33" t="s">
        <v>42</v>
      </c>
      <c r="H17" s="92" t="s">
        <v>42</v>
      </c>
      <c r="I17" s="92" t="s">
        <v>32</v>
      </c>
      <c r="J17" s="34"/>
    </row>
    <row r="18" spans="1:10" ht="26.25" customHeight="1" x14ac:dyDescent="0.2">
      <c r="A18" t="s">
        <v>92</v>
      </c>
      <c r="B18" s="44" t="s">
        <v>227</v>
      </c>
      <c r="C18" s="97">
        <v>3</v>
      </c>
      <c r="D18" s="94" t="str">
        <f t="shared" si="2"/>
        <v>CONSORCIO OBRAS BOGOTA</v>
      </c>
      <c r="E18" s="94" t="str">
        <f t="shared" si="3"/>
        <v>INFRAESTRUCTURA Y VIAS
SAS</v>
      </c>
      <c r="F18" s="33" t="s">
        <v>42</v>
      </c>
      <c r="G18" s="33" t="s">
        <v>42</v>
      </c>
      <c r="H18" s="92" t="s">
        <v>42</v>
      </c>
      <c r="I18" s="92" t="s">
        <v>32</v>
      </c>
      <c r="J18" s="34"/>
    </row>
    <row r="19" spans="1:10" ht="26.25" customHeight="1" x14ac:dyDescent="0.2">
      <c r="A19" t="s">
        <v>92</v>
      </c>
      <c r="B19" s="44" t="s">
        <v>228</v>
      </c>
      <c r="C19" s="97">
        <v>3</v>
      </c>
      <c r="D19" s="94" t="str">
        <f t="shared" si="2"/>
        <v>CONSORCIO OBRAS BOGOTA</v>
      </c>
      <c r="E19" s="94" t="str">
        <f t="shared" si="3"/>
        <v>PROYECTOS INTEGRALES DE INGENIERIAS S.A.S</v>
      </c>
      <c r="F19" s="33" t="s">
        <v>42</v>
      </c>
      <c r="G19" s="33" t="s">
        <v>42</v>
      </c>
      <c r="H19" s="92" t="s">
        <v>42</v>
      </c>
      <c r="I19" s="92" t="s">
        <v>32</v>
      </c>
      <c r="J19" s="34"/>
    </row>
    <row r="20" spans="1:10" ht="26.25" customHeight="1" x14ac:dyDescent="0.2">
      <c r="A20" t="s">
        <v>92</v>
      </c>
      <c r="B20" s="44" t="s">
        <v>229</v>
      </c>
      <c r="C20" s="97">
        <v>4</v>
      </c>
      <c r="D20" s="94" t="str">
        <f t="shared" si="2"/>
        <v>FERNANDO ARTURO ANGEL PELAEZ</v>
      </c>
      <c r="E20" s="94" t="str">
        <f t="shared" si="3"/>
        <v>FERNANDO ARTURO ANGEL PELAEZ</v>
      </c>
      <c r="F20" s="33" t="s">
        <v>42</v>
      </c>
      <c r="G20" s="33" t="s">
        <v>42</v>
      </c>
      <c r="H20" s="92" t="s">
        <v>42</v>
      </c>
      <c r="I20" s="92" t="s">
        <v>32</v>
      </c>
      <c r="J20" s="34"/>
    </row>
    <row r="21" spans="1:10" ht="26.25" customHeight="1" x14ac:dyDescent="0.2">
      <c r="A21" t="s">
        <v>92</v>
      </c>
      <c r="B21" s="44" t="s">
        <v>230</v>
      </c>
      <c r="C21" s="97">
        <v>5</v>
      </c>
      <c r="D21" s="94" t="str">
        <f t="shared" si="2"/>
        <v>EPICOS S.A.S.</v>
      </c>
      <c r="E21" s="94" t="str">
        <f t="shared" si="3"/>
        <v>EPICOS S.A.S.</v>
      </c>
      <c r="F21" s="33" t="s">
        <v>42</v>
      </c>
      <c r="G21" s="33" t="s">
        <v>42</v>
      </c>
      <c r="H21" s="92" t="s">
        <v>42</v>
      </c>
      <c r="I21" s="92" t="s">
        <v>32</v>
      </c>
      <c r="J21" s="34"/>
    </row>
    <row r="22" spans="1:10" x14ac:dyDescent="0.2">
      <c r="A22" t="s">
        <v>92</v>
      </c>
      <c r="B22" s="1" t="s">
        <v>1</v>
      </c>
      <c r="C22" s="1"/>
      <c r="D22" s="1"/>
      <c r="E22" s="1"/>
      <c r="F22" s="1"/>
      <c r="G22" s="1"/>
      <c r="H22" s="1"/>
      <c r="I22" s="1"/>
      <c r="J22" s="1"/>
    </row>
    <row r="24" spans="1:10" x14ac:dyDescent="0.2">
      <c r="B24" s="3"/>
      <c r="C24" s="3"/>
      <c r="D24" s="3"/>
      <c r="E24" s="3"/>
      <c r="F24" s="41" t="s">
        <v>42</v>
      </c>
      <c r="G24" s="41" t="s">
        <v>42</v>
      </c>
      <c r="H24" s="41" t="s">
        <v>42</v>
      </c>
      <c r="I24" s="3" t="s">
        <v>32</v>
      </c>
      <c r="J24" s="3" t="s">
        <v>32</v>
      </c>
    </row>
    <row r="25" spans="1:10" x14ac:dyDescent="0.2">
      <c r="B25" s="3"/>
      <c r="C25" s="3"/>
      <c r="D25" s="3"/>
      <c r="E25" s="3"/>
      <c r="F25" s="41" t="s">
        <v>109</v>
      </c>
      <c r="G25" s="41" t="s">
        <v>109</v>
      </c>
      <c r="H25" s="41" t="s">
        <v>109</v>
      </c>
      <c r="I25" s="3" t="s">
        <v>33</v>
      </c>
      <c r="J25" s="3" t="s">
        <v>33</v>
      </c>
    </row>
    <row r="26" spans="1:10" x14ac:dyDescent="0.2">
      <c r="F26" s="3"/>
      <c r="G26" s="3"/>
      <c r="H26" s="3"/>
      <c r="I26" s="3" t="s">
        <v>35</v>
      </c>
      <c r="J26" s="3" t="s">
        <v>35</v>
      </c>
    </row>
    <row r="28" spans="1:10" x14ac:dyDescent="0.2">
      <c r="B28" s="38">
        <v>1</v>
      </c>
      <c r="C28" s="38">
        <v>2</v>
      </c>
      <c r="D28" s="38">
        <v>3</v>
      </c>
      <c r="E28" s="38">
        <v>4</v>
      </c>
      <c r="F28" s="38">
        <v>5</v>
      </c>
      <c r="G28" s="38">
        <v>6</v>
      </c>
      <c r="H28" s="38">
        <v>7</v>
      </c>
      <c r="I28" s="38">
        <v>8</v>
      </c>
      <c r="J28" s="38">
        <v>9</v>
      </c>
    </row>
    <row r="30" spans="1:10" x14ac:dyDescent="0.2">
      <c r="B30" s="38"/>
      <c r="C30" s="38"/>
      <c r="D30" s="38"/>
      <c r="E30" s="38"/>
      <c r="F30" s="38"/>
      <c r="G30" s="38"/>
      <c r="H30" s="38"/>
      <c r="I30" s="38"/>
      <c r="J30" s="38"/>
    </row>
    <row r="31" spans="1:10" x14ac:dyDescent="0.2">
      <c r="B31" s="38"/>
      <c r="C31" s="38"/>
      <c r="D31" s="38"/>
      <c r="E31" s="38"/>
      <c r="F31" s="38"/>
      <c r="G31" s="38"/>
      <c r="H31" s="38"/>
      <c r="I31" s="38"/>
      <c r="J31" s="38"/>
    </row>
  </sheetData>
  <mergeCells count="8">
    <mergeCell ref="C7:J7"/>
    <mergeCell ref="C9:J9"/>
    <mergeCell ref="C8:J8"/>
    <mergeCell ref="B14:B15"/>
    <mergeCell ref="C14:C15"/>
    <mergeCell ref="D14:D15"/>
    <mergeCell ref="E14:E15"/>
    <mergeCell ref="F14:J14"/>
  </mergeCells>
  <conditionalFormatting sqref="H16:J16">
    <cfRule type="cellIs" dxfId="47" priority="4614" stopIfTrue="1" operator="equal">
      <formula>"NO CUMPLE"</formula>
    </cfRule>
  </conditionalFormatting>
  <conditionalFormatting sqref="C16">
    <cfRule type="expression" dxfId="46" priority="4609">
      <formula>C16=C14</formula>
    </cfRule>
  </conditionalFormatting>
  <conditionalFormatting sqref="C16">
    <cfRule type="expression" dxfId="45" priority="4608">
      <formula>C16=C15</formula>
    </cfRule>
  </conditionalFormatting>
  <conditionalFormatting sqref="D16">
    <cfRule type="expression" dxfId="44" priority="4607">
      <formula>D16=D14</formula>
    </cfRule>
  </conditionalFormatting>
  <conditionalFormatting sqref="D16">
    <cfRule type="expression" dxfId="43" priority="4606">
      <formula>D16=D15</formula>
    </cfRule>
  </conditionalFormatting>
  <conditionalFormatting sqref="E16">
    <cfRule type="expression" dxfId="42" priority="4605">
      <formula>E16=D16</formula>
    </cfRule>
  </conditionalFormatting>
  <conditionalFormatting sqref="F16">
    <cfRule type="cellIs" dxfId="41" priority="4589" stopIfTrue="1" operator="equal">
      <formula>"NO CUMPLE"</formula>
    </cfRule>
  </conditionalFormatting>
  <conditionalFormatting sqref="G16">
    <cfRule type="cellIs" dxfId="40" priority="4509" stopIfTrue="1" operator="equal">
      <formula>"NO CUMPLE"</formula>
    </cfRule>
  </conditionalFormatting>
  <conditionalFormatting sqref="H17:J17">
    <cfRule type="cellIs" dxfId="39" priority="40" stopIfTrue="1" operator="equal">
      <formula>"NO CUMPLE"</formula>
    </cfRule>
  </conditionalFormatting>
  <conditionalFormatting sqref="C17">
    <cfRule type="expression" dxfId="38" priority="39">
      <formula>C17=C15</formula>
    </cfRule>
  </conditionalFormatting>
  <conditionalFormatting sqref="C17">
    <cfRule type="expression" dxfId="37" priority="38">
      <formula>C17=C16</formula>
    </cfRule>
  </conditionalFormatting>
  <conditionalFormatting sqref="D17">
    <cfRule type="expression" dxfId="36" priority="37">
      <formula>D17=D15</formula>
    </cfRule>
  </conditionalFormatting>
  <conditionalFormatting sqref="D17">
    <cfRule type="expression" dxfId="35" priority="36">
      <formula>D17=D16</formula>
    </cfRule>
  </conditionalFormatting>
  <conditionalFormatting sqref="E17">
    <cfRule type="expression" dxfId="34" priority="35">
      <formula>E17=D17</formula>
    </cfRule>
  </conditionalFormatting>
  <conditionalFormatting sqref="F17">
    <cfRule type="cellIs" dxfId="33" priority="34" stopIfTrue="1" operator="equal">
      <formula>"NO CUMPLE"</formula>
    </cfRule>
  </conditionalFormatting>
  <conditionalFormatting sqref="G17">
    <cfRule type="cellIs" dxfId="32" priority="33" stopIfTrue="1" operator="equal">
      <formula>"NO CUMPLE"</formula>
    </cfRule>
  </conditionalFormatting>
  <conditionalFormatting sqref="H18:J18">
    <cfRule type="cellIs" dxfId="31" priority="32" stopIfTrue="1" operator="equal">
      <formula>"NO CUMPLE"</formula>
    </cfRule>
  </conditionalFormatting>
  <conditionalFormatting sqref="C18">
    <cfRule type="expression" dxfId="30" priority="31">
      <formula>C18=C16</formula>
    </cfRule>
  </conditionalFormatting>
  <conditionalFormatting sqref="C18">
    <cfRule type="expression" dxfId="29" priority="30">
      <formula>C18=C17</formula>
    </cfRule>
  </conditionalFormatting>
  <conditionalFormatting sqref="D18">
    <cfRule type="expression" dxfId="28" priority="29">
      <formula>D18=D16</formula>
    </cfRule>
  </conditionalFormatting>
  <conditionalFormatting sqref="D18">
    <cfRule type="expression" dxfId="27" priority="28">
      <formula>D18=D17</formula>
    </cfRule>
  </conditionalFormatting>
  <conditionalFormatting sqref="E18">
    <cfRule type="expression" dxfId="26" priority="27">
      <formula>E18=D18</formula>
    </cfRule>
  </conditionalFormatting>
  <conditionalFormatting sqref="F18">
    <cfRule type="cellIs" dxfId="25" priority="26" stopIfTrue="1" operator="equal">
      <formula>"NO CUMPLE"</formula>
    </cfRule>
  </conditionalFormatting>
  <conditionalFormatting sqref="G18">
    <cfRule type="cellIs" dxfId="24" priority="25" stopIfTrue="1" operator="equal">
      <formula>"NO CUMPLE"</formula>
    </cfRule>
  </conditionalFormatting>
  <conditionalFormatting sqref="H19:J19">
    <cfRule type="cellIs" dxfId="23" priority="24" stopIfTrue="1" operator="equal">
      <formula>"NO CUMPLE"</formula>
    </cfRule>
  </conditionalFormatting>
  <conditionalFormatting sqref="C19">
    <cfRule type="expression" dxfId="22" priority="23">
      <formula>C19=C17</formula>
    </cfRule>
  </conditionalFormatting>
  <conditionalFormatting sqref="C19">
    <cfRule type="expression" dxfId="21" priority="22">
      <formula>C19=C18</formula>
    </cfRule>
  </conditionalFormatting>
  <conditionalFormatting sqref="D19">
    <cfRule type="expression" dxfId="20" priority="21">
      <formula>D19=D17</formula>
    </cfRule>
  </conditionalFormatting>
  <conditionalFormatting sqref="D19">
    <cfRule type="expression" dxfId="19" priority="20">
      <formula>D19=D18</formula>
    </cfRule>
  </conditionalFormatting>
  <conditionalFormatting sqref="E19">
    <cfRule type="expression" dxfId="18" priority="19">
      <formula>E19=D19</formula>
    </cfRule>
  </conditionalFormatting>
  <conditionalFormatting sqref="F19">
    <cfRule type="cellIs" dxfId="17" priority="18" stopIfTrue="1" operator="equal">
      <formula>"NO CUMPLE"</formula>
    </cfRule>
  </conditionalFormatting>
  <conditionalFormatting sqref="G19">
    <cfRule type="cellIs" dxfId="16" priority="17" stopIfTrue="1" operator="equal">
      <formula>"NO CUMPLE"</formula>
    </cfRule>
  </conditionalFormatting>
  <conditionalFormatting sqref="H20:J20">
    <cfRule type="cellIs" dxfId="15" priority="16" stopIfTrue="1" operator="equal">
      <formula>"NO CUMPLE"</formula>
    </cfRule>
  </conditionalFormatting>
  <conditionalFormatting sqref="C20">
    <cfRule type="expression" dxfId="14" priority="15">
      <formula>C20=C18</formula>
    </cfRule>
  </conditionalFormatting>
  <conditionalFormatting sqref="C20">
    <cfRule type="expression" dxfId="13" priority="14">
      <formula>C20=C19</formula>
    </cfRule>
  </conditionalFormatting>
  <conditionalFormatting sqref="D20">
    <cfRule type="expression" dxfId="12" priority="13">
      <formula>D20=D18</formula>
    </cfRule>
  </conditionalFormatting>
  <conditionalFormatting sqref="D20">
    <cfRule type="expression" dxfId="11" priority="12">
      <formula>D20=D19</formula>
    </cfRule>
  </conditionalFormatting>
  <conditionalFormatting sqref="E20">
    <cfRule type="expression" dxfId="10" priority="11">
      <formula>E20=D20</formula>
    </cfRule>
  </conditionalFormatting>
  <conditionalFormatting sqref="F20">
    <cfRule type="cellIs" dxfId="9" priority="10" stopIfTrue="1" operator="equal">
      <formula>"NO CUMPLE"</formula>
    </cfRule>
  </conditionalFormatting>
  <conditionalFormatting sqref="G20">
    <cfRule type="cellIs" dxfId="8" priority="9" stopIfTrue="1" operator="equal">
      <formula>"NO CUMPLE"</formula>
    </cfRule>
  </conditionalFormatting>
  <conditionalFormatting sqref="H21:J21">
    <cfRule type="cellIs" dxfId="7" priority="8" stopIfTrue="1" operator="equal">
      <formula>"NO CUMPLE"</formula>
    </cfRule>
  </conditionalFormatting>
  <conditionalFormatting sqref="C21">
    <cfRule type="expression" dxfId="6" priority="7">
      <formula>C21=C19</formula>
    </cfRule>
  </conditionalFormatting>
  <conditionalFormatting sqref="C21">
    <cfRule type="expression" dxfId="5" priority="6">
      <formula>C21=C20</formula>
    </cfRule>
  </conditionalFormatting>
  <conditionalFormatting sqref="D21">
    <cfRule type="expression" dxfId="4" priority="5">
      <formula>D21=D19</formula>
    </cfRule>
  </conditionalFormatting>
  <conditionalFormatting sqref="D21">
    <cfRule type="expression" dxfId="3" priority="4">
      <formula>D21=D20</formula>
    </cfRule>
  </conditionalFormatting>
  <conditionalFormatting sqref="E21">
    <cfRule type="expression" dxfId="2" priority="3">
      <formula>E21=D21</formula>
    </cfRule>
  </conditionalFormatting>
  <conditionalFormatting sqref="F21">
    <cfRule type="cellIs" dxfId="1" priority="2" stopIfTrue="1" operator="equal">
      <formula>"NO CUMPLE"</formula>
    </cfRule>
  </conditionalFormatting>
  <conditionalFormatting sqref="G21">
    <cfRule type="cellIs" dxfId="0" priority="1" stopIfTrue="1" operator="equal">
      <formula>"NO CUMPLE"</formula>
    </cfRule>
  </conditionalFormatting>
  <dataValidations count="2">
    <dataValidation type="list" allowBlank="1" showInputMessage="1" showErrorMessage="1" sqref="I16:J21" xr:uid="{00000000-0002-0000-0300-000000000000}">
      <formula1>I$24:I$26</formula1>
    </dataValidation>
    <dataValidation type="list" allowBlank="1" showInputMessage="1" showErrorMessage="1" sqref="F16:H21" xr:uid="{00000000-0002-0000-0300-000001000000}">
      <formula1>F$24:F$25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14" scale="6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E29"/>
  <sheetViews>
    <sheetView zoomScale="70" zoomScaleNormal="70" workbookViewId="0">
      <pane ySplit="1" topLeftCell="A17" activePane="bottomLeft" state="frozen"/>
      <selection pane="bottomLeft" activeCell="D22" sqref="D22"/>
    </sheetView>
  </sheetViews>
  <sheetFormatPr baseColWidth="10" defaultColWidth="11.42578125" defaultRowHeight="12.75" x14ac:dyDescent="0.2"/>
  <cols>
    <col min="1" max="1" width="12.85546875" style="146" customWidth="1"/>
    <col min="2" max="2" width="9.140625" style="146" customWidth="1"/>
    <col min="3" max="3" width="67.85546875" style="149" bestFit="1" customWidth="1"/>
    <col min="4" max="4" width="98.5703125" style="148" bestFit="1" customWidth="1"/>
    <col min="5" max="5" width="17.42578125" customWidth="1"/>
  </cols>
  <sheetData>
    <row r="1" spans="1:4" x14ac:dyDescent="0.2">
      <c r="A1" s="143" t="s">
        <v>155</v>
      </c>
      <c r="B1" s="143" t="s">
        <v>157</v>
      </c>
      <c r="C1" s="144" t="s">
        <v>156</v>
      </c>
      <c r="D1" s="145" t="s">
        <v>159</v>
      </c>
    </row>
    <row r="2" spans="1:4" ht="25.5" x14ac:dyDescent="0.2">
      <c r="A2" s="146">
        <v>43732</v>
      </c>
      <c r="B2" s="147">
        <v>0.39097222222222222</v>
      </c>
      <c r="C2" s="144" t="s">
        <v>158</v>
      </c>
      <c r="D2" s="145" t="s">
        <v>160</v>
      </c>
    </row>
    <row r="3" spans="1:4" ht="25.5" x14ac:dyDescent="0.2">
      <c r="A3" s="146">
        <v>43742</v>
      </c>
      <c r="B3" s="147">
        <v>0.61944444444444446</v>
      </c>
      <c r="C3" s="144" t="s">
        <v>162</v>
      </c>
    </row>
    <row r="4" spans="1:4" x14ac:dyDescent="0.2">
      <c r="A4" s="146">
        <v>43742</v>
      </c>
      <c r="B4" s="147">
        <v>0.61944444444444446</v>
      </c>
      <c r="C4" s="144" t="s">
        <v>163</v>
      </c>
    </row>
    <row r="5" spans="1:4" ht="38.25" x14ac:dyDescent="0.2">
      <c r="A5" s="146">
        <v>43747</v>
      </c>
      <c r="B5" s="147">
        <v>0.53611111111111109</v>
      </c>
      <c r="C5" s="144" t="s">
        <v>170</v>
      </c>
      <c r="D5" s="145" t="s">
        <v>168</v>
      </c>
    </row>
    <row r="6" spans="1:4" ht="25.5" x14ac:dyDescent="0.2">
      <c r="A6" s="146">
        <v>43776</v>
      </c>
      <c r="B6" s="147">
        <v>0.46111111111111108</v>
      </c>
      <c r="C6" s="144" t="s">
        <v>171</v>
      </c>
      <c r="D6" s="145" t="s">
        <v>172</v>
      </c>
    </row>
    <row r="7" spans="1:4" x14ac:dyDescent="0.2">
      <c r="A7" s="146">
        <v>43795</v>
      </c>
      <c r="B7" s="147">
        <v>0.4381944444444445</v>
      </c>
      <c r="C7" s="144" t="s">
        <v>189</v>
      </c>
      <c r="D7" s="145" t="s">
        <v>174</v>
      </c>
    </row>
    <row r="8" spans="1:4" ht="25.5" x14ac:dyDescent="0.2">
      <c r="A8" s="146">
        <v>43985</v>
      </c>
      <c r="B8" s="147">
        <v>0.63194444444444442</v>
      </c>
      <c r="C8" s="144" t="s">
        <v>188</v>
      </c>
      <c r="D8" s="145" t="s">
        <v>175</v>
      </c>
    </row>
    <row r="9" spans="1:4" ht="25.5" x14ac:dyDescent="0.2">
      <c r="A9" s="146">
        <v>43985</v>
      </c>
      <c r="B9" s="147">
        <v>0.63611111111111118</v>
      </c>
      <c r="C9" s="158" t="s">
        <v>192</v>
      </c>
      <c r="D9" s="145" t="s">
        <v>175</v>
      </c>
    </row>
    <row r="10" spans="1:4" ht="25.5" x14ac:dyDescent="0.2">
      <c r="A10" s="146">
        <v>43985</v>
      </c>
      <c r="B10" s="147">
        <v>0.64027777777777783</v>
      </c>
      <c r="C10" s="144" t="s">
        <v>193</v>
      </c>
      <c r="D10" s="145" t="s">
        <v>175</v>
      </c>
    </row>
    <row r="11" spans="1:4" ht="38.25" x14ac:dyDescent="0.2">
      <c r="A11" s="146">
        <v>43985</v>
      </c>
      <c r="B11" s="147">
        <v>0.65625</v>
      </c>
      <c r="C11" s="144" t="s">
        <v>186</v>
      </c>
      <c r="D11" s="145" t="s">
        <v>175</v>
      </c>
    </row>
    <row r="12" spans="1:4" ht="38.25" x14ac:dyDescent="0.2">
      <c r="A12" s="146">
        <v>43985</v>
      </c>
      <c r="B12" s="147">
        <v>0.65972222222222221</v>
      </c>
      <c r="C12" s="144" t="s">
        <v>187</v>
      </c>
      <c r="D12" s="145" t="s">
        <v>175</v>
      </c>
    </row>
    <row r="13" spans="1:4" ht="38.25" x14ac:dyDescent="0.2">
      <c r="A13" s="146">
        <v>43985</v>
      </c>
      <c r="B13" s="147">
        <v>0.6645833333333333</v>
      </c>
      <c r="C13" s="144" t="s">
        <v>190</v>
      </c>
      <c r="D13" s="145" t="s">
        <v>175</v>
      </c>
    </row>
    <row r="14" spans="1:4" ht="38.25" x14ac:dyDescent="0.2">
      <c r="A14" s="146">
        <v>43985</v>
      </c>
      <c r="B14" s="147">
        <v>0.6645833333333333</v>
      </c>
      <c r="C14" s="144" t="s">
        <v>191</v>
      </c>
      <c r="D14" s="145" t="s">
        <v>175</v>
      </c>
    </row>
    <row r="15" spans="1:4" ht="38.25" x14ac:dyDescent="0.2">
      <c r="A15" s="146">
        <v>43985</v>
      </c>
      <c r="B15" s="147">
        <v>0.67222222222222217</v>
      </c>
      <c r="C15" s="144" t="s">
        <v>194</v>
      </c>
      <c r="D15" s="145" t="s">
        <v>175</v>
      </c>
    </row>
    <row r="16" spans="1:4" ht="25.5" x14ac:dyDescent="0.2">
      <c r="A16" s="146">
        <v>43986</v>
      </c>
      <c r="B16" s="147">
        <v>0.53680555555555554</v>
      </c>
      <c r="C16" s="144" t="s">
        <v>205</v>
      </c>
      <c r="D16" s="145" t="s">
        <v>202</v>
      </c>
    </row>
    <row r="17" spans="1:5" ht="38.25" x14ac:dyDescent="0.2">
      <c r="A17" s="146">
        <v>43986</v>
      </c>
      <c r="B17" s="147">
        <v>0.54861111111111105</v>
      </c>
      <c r="C17" s="144" t="s">
        <v>204</v>
      </c>
      <c r="D17" s="145" t="s">
        <v>206</v>
      </c>
    </row>
    <row r="18" spans="1:5" x14ac:dyDescent="0.2">
      <c r="A18" s="146">
        <v>43986</v>
      </c>
      <c r="B18" s="147">
        <v>0.60763888888888895</v>
      </c>
      <c r="C18" s="144" t="s">
        <v>203</v>
      </c>
      <c r="D18" s="145" t="s">
        <v>211</v>
      </c>
    </row>
    <row r="19" spans="1:5" x14ac:dyDescent="0.2">
      <c r="A19" s="146">
        <v>43986</v>
      </c>
      <c r="B19" s="147">
        <v>0.6875</v>
      </c>
      <c r="C19" s="144" t="s">
        <v>210</v>
      </c>
      <c r="D19" s="145" t="s">
        <v>211</v>
      </c>
    </row>
    <row r="20" spans="1:5" ht="25.5" x14ac:dyDescent="0.2">
      <c r="A20" s="146">
        <v>43988</v>
      </c>
      <c r="B20" s="147">
        <v>0.58194444444444449</v>
      </c>
      <c r="C20" s="144" t="s">
        <v>214</v>
      </c>
      <c r="D20" s="145" t="s">
        <v>213</v>
      </c>
    </row>
    <row r="21" spans="1:5" ht="51" x14ac:dyDescent="0.2">
      <c r="A21" s="146">
        <v>44155</v>
      </c>
      <c r="B21" s="147">
        <v>0.74097222222222225</v>
      </c>
      <c r="C21" s="144" t="s">
        <v>216</v>
      </c>
      <c r="D21" s="145" t="s">
        <v>213</v>
      </c>
    </row>
    <row r="22" spans="1:5" x14ac:dyDescent="0.2">
      <c r="A22" s="146">
        <v>44258</v>
      </c>
      <c r="B22" s="147">
        <v>0.41944444444444445</v>
      </c>
      <c r="C22" s="144" t="s">
        <v>217</v>
      </c>
      <c r="D22" s="145" t="s">
        <v>213</v>
      </c>
      <c r="E22" s="157"/>
    </row>
    <row r="23" spans="1:5" x14ac:dyDescent="0.2">
      <c r="E23" s="157"/>
    </row>
    <row r="24" spans="1:5" x14ac:dyDescent="0.2">
      <c r="E24" s="157"/>
    </row>
    <row r="25" spans="1:5" x14ac:dyDescent="0.2">
      <c r="E25" s="157"/>
    </row>
    <row r="26" spans="1:5" x14ac:dyDescent="0.2">
      <c r="E26" s="157"/>
    </row>
    <row r="27" spans="1:5" x14ac:dyDescent="0.2">
      <c r="E27" s="157"/>
    </row>
    <row r="28" spans="1:5" x14ac:dyDescent="0.2">
      <c r="E28" s="157"/>
    </row>
    <row r="29" spans="1:5" x14ac:dyDescent="0.2">
      <c r="E29" s="15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30</vt:i4>
      </vt:variant>
    </vt:vector>
  </HeadingPairs>
  <TitlesOfParts>
    <vt:vector size="35" baseType="lpstr">
      <vt:lpstr>Basicos</vt:lpstr>
      <vt:lpstr>Proponentes</vt:lpstr>
      <vt:lpstr>Integrantes</vt:lpstr>
      <vt:lpstr>Otros</vt:lpstr>
      <vt:lpstr>Historia</vt:lpstr>
      <vt:lpstr>Integrantes!Área_de_impresión</vt:lpstr>
      <vt:lpstr>Otros!Área_de_impresión</vt:lpstr>
      <vt:lpstr>Proponentes!Área_de_impresión</vt:lpstr>
      <vt:lpstr>resdata</vt:lpstr>
      <vt:lpstr>resInte</vt:lpstr>
      <vt:lpstr>ResOtros</vt:lpstr>
      <vt:lpstr>resProp</vt:lpstr>
      <vt:lpstr>StBasicosCel01</vt:lpstr>
      <vt:lpstr>StBasicosCel02</vt:lpstr>
      <vt:lpstr>StBasicosCel03</vt:lpstr>
      <vt:lpstr>StBasicosCel04</vt:lpstr>
      <vt:lpstr>StBasicosCel05</vt:lpstr>
      <vt:lpstr>StBasicosRng01</vt:lpstr>
      <vt:lpstr>StBasicosRng02</vt:lpstr>
      <vt:lpstr>StBasicosRng03</vt:lpstr>
      <vt:lpstr>StIntegrantesCel01</vt:lpstr>
      <vt:lpstr>StIntegrantesRng01</vt:lpstr>
      <vt:lpstr>StOtrosRng01</vt:lpstr>
      <vt:lpstr>StProponentesCel01</vt:lpstr>
      <vt:lpstr>StProponentesRng01</vt:lpstr>
      <vt:lpstr>tb_cons</vt:lpstr>
      <vt:lpstr>tb_fest</vt:lpstr>
      <vt:lpstr>tb_prop</vt:lpstr>
      <vt:lpstr>td_extranjero</vt:lpstr>
      <vt:lpstr>td_nacional</vt:lpstr>
      <vt:lpstr>TDBasicosExtranjero</vt:lpstr>
      <vt:lpstr>TDBasicosNacional</vt:lpstr>
      <vt:lpstr>Integrantes!Títulos_a_imprimir</vt:lpstr>
      <vt:lpstr>Otros!Títulos_a_imprimir</vt:lpstr>
      <vt:lpstr>Proponentes!Títulos_a_imprimir</vt:lpstr>
    </vt:vector>
  </TitlesOfParts>
  <Company>IDU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crsaldar1</dc:creator>
  <cp:lastModifiedBy>Nelson Medina</cp:lastModifiedBy>
  <cp:lastPrinted>2018-05-03T19:45:42Z</cp:lastPrinted>
  <dcterms:created xsi:type="dcterms:W3CDTF">2016-01-27T17:13:10Z</dcterms:created>
  <dcterms:modified xsi:type="dcterms:W3CDTF">2021-04-21T01:35:00Z</dcterms:modified>
</cp:coreProperties>
</file>