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ANT\Documents\LUZ DARY LEON\INFORMES MENSUALES\Informe técnico 31 de marzo de 2021\"/>
    </mc:Choice>
  </mc:AlternateContent>
  <xr:revisionPtr revIDLastSave="0" documentId="13_ncr:1_{F1E33A5E-7569-4217-A3F2-49FFA0C55EDC}" xr6:coauthVersionLast="46" xr6:coauthVersionMax="46" xr10:uidLastSave="{00000000-0000-0000-0000-000000000000}"/>
  <bookViews>
    <workbookView xWindow="-120" yWindow="-120" windowWidth="20730" windowHeight="11160" xr2:uid="{4224E812-BFDF-4547-8027-708BE1C65C5C}"/>
  </bookViews>
  <sheets>
    <sheet name="POA MARZO" sheetId="1" r:id="rId1"/>
    <sheet name="Indicadores" sheetId="2" r:id="rId2"/>
  </sheet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7" i="1" l="1"/>
  <c r="I34" i="1"/>
  <c r="I33" i="1"/>
  <c r="I32" i="1"/>
  <c r="I31" i="1"/>
  <c r="I30" i="1"/>
  <c r="I29" i="1"/>
  <c r="I28" i="1"/>
  <c r="I27" i="1"/>
  <c r="I26" i="1"/>
  <c r="I25" i="1"/>
  <c r="I24" i="1"/>
  <c r="I23" i="1"/>
  <c r="I22" i="1"/>
  <c r="D35" i="2"/>
  <c r="D34" i="2"/>
  <c r="D31" i="2"/>
  <c r="D30" i="2"/>
  <c r="D29" i="2"/>
  <c r="D28" i="2"/>
  <c r="D27" i="2"/>
  <c r="D18" i="2"/>
  <c r="D17" i="2"/>
  <c r="D26" i="2"/>
  <c r="D25" i="2"/>
  <c r="D24" i="2"/>
  <c r="D23" i="2"/>
  <c r="D22" i="2"/>
  <c r="D19" i="2"/>
  <c r="D8" i="2"/>
  <c r="D7" i="2"/>
  <c r="D6" i="2"/>
  <c r="D5" i="2"/>
  <c r="D4" i="2"/>
  <c r="D3" i="2"/>
  <c r="J16" i="1"/>
  <c r="J23"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2" i="1"/>
  <c r="J21" i="1"/>
  <c r="J20" i="1"/>
  <c r="J19" i="1"/>
  <c r="J18" i="1"/>
  <c r="J17" i="1"/>
  <c r="K16" i="1"/>
  <c r="J15" i="1"/>
  <c r="J14" i="1"/>
  <c r="J13" i="1"/>
  <c r="J12" i="1"/>
  <c r="J11" i="1"/>
  <c r="J10" i="1"/>
  <c r="J9" i="1"/>
  <c r="J8" i="1"/>
  <c r="J7" i="1"/>
  <c r="J6" i="1"/>
  <c r="J5" i="1"/>
  <c r="J2" i="1"/>
  <c r="J3" i="1"/>
  <c r="J4" i="1"/>
  <c r="K2" i="1"/>
  <c r="L2" i="1"/>
  <c r="L3" i="1"/>
  <c r="L4" i="1"/>
  <c r="B2" i="1"/>
</calcChain>
</file>

<file path=xl/sharedStrings.xml><?xml version="1.0" encoding="utf-8"?>
<sst xmlns="http://schemas.openxmlformats.org/spreadsheetml/2006/main" count="429" uniqueCount="258">
  <si>
    <t>No.</t>
  </si>
  <si>
    <t>Porcentaje de ejecución acumulada del Convenio</t>
  </si>
  <si>
    <t>Fase</t>
  </si>
  <si>
    <t>% valor de fase</t>
  </si>
  <si>
    <t>Porcentaje Actividad</t>
  </si>
  <si>
    <t>Descripción de Actividad</t>
  </si>
  <si>
    <t>Responsable</t>
  </si>
  <si>
    <t>Fórmula del Indicador</t>
  </si>
  <si>
    <t>% avance de actividades a fecha de corte</t>
  </si>
  <si>
    <t>% de avance alcanzado por fase</t>
  </si>
  <si>
    <t>Alistamiento</t>
  </si>
  <si>
    <t>Presentar el esquema de intervención en territorio por unidades funcionales geográficas como veredas o similares y, cronograma en el que se señalen las fechas estimadas de realización y entrega de los levantamientos planimétricos prediales, inspecciones oculares e informes técnicos jurídicos; actividades requeridas para el impulso de los expedientes de adjudicación.</t>
  </si>
  <si>
    <t>CORPROGRESO</t>
  </si>
  <si>
    <t>1 documento de esquema de intervención en territorio por unidades funcionales</t>
  </si>
  <si>
    <t>Entregar los expedientes de adjudicación de predios baldíos a persona natural debidamente conformados.</t>
  </si>
  <si>
    <t>ANT</t>
  </si>
  <si>
    <t>Recibir los expedientes de titulación de baldíos</t>
  </si>
  <si>
    <t>Socialización de los procedimientos de adjudicación de baldíos a persona natural.</t>
  </si>
  <si>
    <t>Sesiones realizadas/4 sesiones programadas</t>
  </si>
  <si>
    <t>Firma de acuerdos de confidencialidad</t>
  </si>
  <si>
    <t>No de acuerdo firmados/profesionales contratados que deben firmar acuerdos de confidencialidad</t>
  </si>
  <si>
    <t>Proponer el esquema de seguimiento y monitoreo del Convenio</t>
  </si>
  <si>
    <t>1 documento de esquema de seguimiento y monitoreo del convenio</t>
  </si>
  <si>
    <t>Avalar el esquema de seguimiento y monitoreo del Convenio</t>
  </si>
  <si>
    <t>1 documento de esquema de seguimiento y monitoreo avalado por ANT</t>
  </si>
  <si>
    <t>Conformar los expedientes acorde con los lineamientos de la ANT</t>
  </si>
  <si>
    <t>Identificación de rutas jurídicas y procesales de atención o impulso de las solicitudes de adjudicación asignadas.</t>
  </si>
  <si>
    <t>No de solicitudes con ruta juridica y procesal identificada/No total de expedientes</t>
  </si>
  <si>
    <t>Realizar la revisión inicial de las solicitudes, objeto de la intervención y seleccionar los expedientes a asignar al Asociado</t>
  </si>
  <si>
    <t>Matriz con expedientes entregados al asociado</t>
  </si>
  <si>
    <t>Verificar el anexo del plano de los predios solicitados en adjudicación y realizar la identificación preliminar de los predios (ubicación predial aproximada)</t>
  </si>
  <si>
    <t>1 documento resultado de la validación topografica</t>
  </si>
  <si>
    <t>Convalidar la verificación de los anexos de los planos topográficos que reposen en los expedientes de adjudicación</t>
  </si>
  <si>
    <t>Documento de validación topografica avalado</t>
  </si>
  <si>
    <t>Definir la estrategia de sinergia institucional para el relacionamiento con los actores involucrados en la dinámica territorial (Alcaldía, Procuraduría, CAR, JAC, entre otras) que permitan una gestión más efectiva del impulso de las actuaciones administrativas de adjudicación de baldíos.</t>
  </si>
  <si>
    <t>1 documento de Sinergia Institucional Entregado</t>
  </si>
  <si>
    <t>Validar, ajustar y aprobar el documento que contenga la estrategia de sinergia institucional.</t>
  </si>
  <si>
    <t>Documento de Sinergia Institucional Aprobado</t>
  </si>
  <si>
    <t>Impulso de actuaciones administrativas</t>
  </si>
  <si>
    <t>Realizar estudios  de focalización geográfica y microfocalización que permitan identificar y zonificar posibles baldios de la Nación.</t>
  </si>
  <si>
    <t>Documento Ruta de Busqueda Activa</t>
  </si>
  <si>
    <t>Realizar las entrevistas a posibles solicitantes de predios baldios que cumplan los criterios de focalización establecidos</t>
  </si>
  <si>
    <t>100 Entrevistas realizadas</t>
  </si>
  <si>
    <t>Realizar consultas de posibles solicitantes y conyuges cuando sea compartida la solicitud, en las bases de datos del Estado.</t>
  </si>
  <si>
    <t>Excel con análisis jurídico</t>
  </si>
  <si>
    <t>Evaluación y análisis de cumplimiento de requisitos de sujetos de ajudicación de baldios a título gratuito.</t>
  </si>
  <si>
    <t>Formatos conceptos jurídicos</t>
  </si>
  <si>
    <t>Realización de visitas de localización y caracterización del predio por parte de profesionales CORPROGRESO.</t>
  </si>
  <si>
    <t>100 formatos de visitas de localización y caracterización</t>
  </si>
  <si>
    <t>Implementación de estrategia de sinergia institucional</t>
  </si>
  <si>
    <t>Porcentaje de avance articulación instituciones locales</t>
  </si>
  <si>
    <t>Diligenciar los regímenes de escogencia y recaudar los FISOS (Según régimen normativo aplicable)</t>
  </si>
  <si>
    <t>Número formatos de escogencia de regimen/No de expedientes en etapa inicial.</t>
  </si>
  <si>
    <t>Diligenciar y revisar que los documentos de escogencia de régimen y los formularios de sujetos de ordenamiento social de la propiedad -FISO</t>
  </si>
  <si>
    <t>Proyectar y comunicar los autos de inicio de fase preliminar.</t>
  </si>
  <si>
    <t>No de autos comunicados/No de expedientes en fase inicial</t>
  </si>
  <si>
    <t>Realizar los levantamientos planimétricos prediales bajo la metodología combinada/Reconstrucciones Topográficas (en aquellos casos donde repose plano cartográfico y éste mismo se valide catastralmente)</t>
  </si>
  <si>
    <t>No de levantamiento planimetricos prediales realizados</t>
  </si>
  <si>
    <t>Revisar y convalidar que los levantamientos planimétricos se hayan realizado de conformidad con el procedimiento y especificaciones técnicas definidas.</t>
  </si>
  <si>
    <t>No de levantamiento planimetricos prediales radicados a ANT/No de levantamientos Planimétricos prediales aprobados</t>
  </si>
  <si>
    <t>Realizar los cruces de información geográfica y redacción técnica de linderos de los predios solicitados en adjudicación</t>
  </si>
  <si>
    <t>Revisar y convalidar los cruces de información geográfica y redacciones técnicas de linderos.</t>
  </si>
  <si>
    <t>Proyectar los autos de aceptación de las solicitudes o los autos de apertura de los trámites o de inicio de la fase administrativa del procedimiento de reconocimiento de derechos sobre baldíos en zonas no focalizadas (Según régimen normativo aplicable)</t>
  </si>
  <si>
    <t>Revisión y aprobación de autos de aceptación y reprogramación de inspección ocular</t>
  </si>
  <si>
    <t>Generar y enviar la aceptación de las solicitudes a los solicitantes, colindantes, Procuraduría y CAR.</t>
  </si>
  <si>
    <t>Publicación de los autos de aceptación y los autos de apertura del trámite.</t>
  </si>
  <si>
    <t>Practicar las visitas de inspección ocular o visitas probatoria y emitir concepto o rendir Informes Técnicos Jurídicos Preliminares e Informes de cálculo de UAF.</t>
  </si>
  <si>
    <t>No de visitas de inspección  ocular con informes radicados en ANT</t>
  </si>
  <si>
    <t>Aprobación de las visitas de inspección ocular</t>
  </si>
  <si>
    <t>No de visitas de inspección  ocular con informes radicados en ANT/ No de visitas de inspección ocular con informes aprobados por ANT.</t>
  </si>
  <si>
    <t>Emitir avisos de aclaración de inspección ocular</t>
  </si>
  <si>
    <t>Aprobación de avisos de aclaración de inspección ocular</t>
  </si>
  <si>
    <t>Fijar los procesos en lista</t>
  </si>
  <si>
    <t>Aprobación de procesos fijados en lista</t>
  </si>
  <si>
    <t>Gestionar el trámite incidental (en los casos que se presenten oposiciones)
- Traslado de las oposiciones presentadas.
- Decreto y práctica de pruebas.
- Proyectos de los actos administrativos por medio de los cuales se revuelva la oposición interpuesta.</t>
  </si>
  <si>
    <t>Aprobación de los actos administrativos por medio de los cuales se resuelven las oposiciones presentadas.</t>
  </si>
  <si>
    <t>Adelantar la Revisión jurídica o Informes Técnicos Jurídicos Definitivos (Según Régimen normativo aplicable).</t>
  </si>
  <si>
    <t>Aprobación de los formatos de revisión jurídica o informes técnicos jurídicos definitivos</t>
  </si>
  <si>
    <t>Proyectar los Actos Administrativos de cierre (Resoluciones de Adjudicación, Negación o Archivo de las solicitudes)</t>
  </si>
  <si>
    <t>Aprobación de los actos administrativos de cierre</t>
  </si>
  <si>
    <t>Informar la relación de las resoluciones de adjudicación e identificación por cédula catastral de los predios baldíos que se adjudiquen.</t>
  </si>
  <si>
    <t>Resolver recursos contra actos administrativos de cierre</t>
  </si>
  <si>
    <t>Aprobación de los proyectos que resuelvan los actos administrativos de cierre</t>
  </si>
  <si>
    <t>Comunicación del los actos definitivos a la Procuraduría.
Notificación personal de los actos definitivos a los solicitantes.</t>
  </si>
  <si>
    <t>Proyectar las constancias de ejecutoria de los actos administrativos de cierre.</t>
  </si>
  <si>
    <t>Aprobación de constancias de ejecutoria actos administrativos de cierre</t>
  </si>
  <si>
    <t>Actualizar el Sistema de Información de la ANT con los estados de los expedientes con las actividades realizadas.</t>
  </si>
  <si>
    <t>Actualizar los expedientes asignados y entregar la documentación física de acuerdo a los protocolos de incorporación de la ANT.</t>
  </si>
  <si>
    <t>Verificar que los expedientes, objeto de impulso, hayan sido actualizados en el Sistema de Información Digital y su entrega en físico se realice cumpliendo el Protocolo de Gestión Documental.</t>
  </si>
  <si>
    <t>Cierre</t>
  </si>
  <si>
    <t>Entregar un informe final que contenga la gestión y resultados del impulso surtido a los procesos asignados, haciendo énfasis en el número de títulos de adjudicación de baldíos expedidos.</t>
  </si>
  <si>
    <t>Validar la información descrita en el Informe Final y adelantar la liquidación del Convenio.</t>
  </si>
  <si>
    <t xml:space="preserve"> </t>
  </si>
  <si>
    <t>No de expedientes con información geográfica y redacción técnica de linderos de los predios solicitados en adjudicación/Expedientes totales.</t>
  </si>
  <si>
    <t>No de expedientes con cruces de información geográfica y redacciones técnica de linderos/Expedientes Totales</t>
  </si>
  <si>
    <t>No de autos apertura realizados/No expedientes Totales</t>
  </si>
  <si>
    <t>No de autos apertura aprobados/No expedientes Totales</t>
  </si>
  <si>
    <t>No de expedientes con envio de acpetación de la sololicitudes./no total de expedientes</t>
  </si>
  <si>
    <t>204 expedientes entregados/267 (expedientes totales)</t>
  </si>
  <si>
    <t>204 expedientes recibidos/267 (expedientes Totales)</t>
  </si>
  <si>
    <t>204 expedientes conformados/267 (expedientes totales)</t>
  </si>
  <si>
    <t>FASE POA</t>
  </si>
  <si>
    <t>INDICADOR</t>
  </si>
  <si>
    <t>FÓRMULA DE CÁLCULO</t>
  </si>
  <si>
    <t>AVANCE INDICADOR A FECHA DE CORTE</t>
  </si>
  <si>
    <t>TIPO DE ACUMULACIÓN</t>
  </si>
  <si>
    <t>PRODUCTO</t>
  </si>
  <si>
    <t>NUMERADOR</t>
  </si>
  <si>
    <t>DENOMINADOR</t>
  </si>
  <si>
    <t>Esquema de Intervención en territorio por unidades funcionales</t>
  </si>
  <si>
    <t>Documento - Indicador de producto</t>
  </si>
  <si>
    <t>Flujo</t>
  </si>
  <si>
    <t>Esquema de Intervención en territorio.</t>
  </si>
  <si>
    <t>No. Expedientes entregados por ANT.</t>
  </si>
  <si>
    <t>Matriz en formato Excel con la identificación de los procesos asignados.</t>
  </si>
  <si>
    <t>Expedientes recibidos por Corprogreso</t>
  </si>
  <si>
    <t>Acta de recibo</t>
  </si>
  <si>
    <t>No de profesionales formados en proceso de adjudicación de baldíos a persona natural</t>
  </si>
  <si>
    <t>No de sesiones dictadas / Procesos de Adjudicación a Baldíos (4)</t>
  </si>
  <si>
    <t>Presentaciones,  grabación sesiones, presentaciones, listas de asistencia.</t>
  </si>
  <si>
    <t>Esquema de seguimiento elaborado</t>
  </si>
  <si>
    <t>Propuesta del esquema de seguimiento y monitoreo del Convenio.</t>
  </si>
  <si>
    <t>Esquema de seguimiento aprobado por parte de ANT</t>
  </si>
  <si>
    <t>Documento - Indicador de producto Esquema de seguimiento aprobado por ANT</t>
  </si>
  <si>
    <t>Propuesta del esquema de seguimiento y monitoreo del Convenio aprobado.</t>
  </si>
  <si>
    <t>Porcentaje de expedientes conformados con lineamientos de gestión documental de ANT</t>
  </si>
  <si>
    <t>Sumatoria de expedientes conformados con lineamientos en gestión documental establecidas por ANT/Expedientes totales</t>
  </si>
  <si>
    <t>Expedientes creados</t>
  </si>
  <si>
    <t>Porcentaje de expedientes con ruta jurídica y procesal identificada</t>
  </si>
  <si>
    <t>Sumatoria de expedientes clasificados en cada una de las etapas procesales y</t>
  </si>
  <si>
    <t>Base de información en formato Excel resultado del diagnóstico o revisión inicial de los expedientes de titulación de baldíos.</t>
  </si>
  <si>
    <t>(expedientes en etapa inicial+ expedientes con auto de aceptación + expedientes con inspección ocular + expedientes con fijación en lista) / Total de expedientes</t>
  </si>
  <si>
    <t>Solicitudes de adjudicación asignadas al socio objeto de intervención</t>
  </si>
  <si>
    <t>No. de expedientes con estudio inicial entregado por parte de la ANT / No. de Expedientes Totales</t>
  </si>
  <si>
    <t>Correo con matriz asignando expedientes</t>
  </si>
  <si>
    <t>Porcentaje de expedientes con verificación de planos</t>
  </si>
  <si>
    <t>Base de información en formato Excel donde se relacione el resultado de la validación del plano topográfico: Válido/NO Valido. Y su identificación geográfica aproximada.</t>
  </si>
  <si>
    <t>Porcentaje de expedientes con planos topográficos con aprobación de ANT</t>
  </si>
  <si>
    <t>No de expedientes con verificación de planos aprobados por ANT /No de expedientes totales</t>
  </si>
  <si>
    <t>Informe técnico resultado de la validación topográfica y/o cartográfica del 100% de los expedientes asignados para su gestión, en el que se describa las actividades desarrolladas para la revisión de la cartografía e información topográfica que reposa en los expedientes, que incluya además la identificación de la ubicación aproximada de los predios, objeto de titulación.</t>
  </si>
  <si>
    <t>Estrategia de sinergia institucional formulada</t>
  </si>
  <si>
    <t>Propuesta de la estrategia de sinergia institucional para el relacionamiento con los actores involucrados en la dinámica territorial (Alcaldía, Procuraduría, CAR, JAC, entre otras) que permitan una gestión más efectiva del impulso de las actuaciones administrativas de adjudicación de baldíos.</t>
  </si>
  <si>
    <t>Estrategia de sinergia institucional aprobada para su ejecución por parte de ANT</t>
  </si>
  <si>
    <t>Estrategia de sinergia institucional aprobada Documento - Indicador de producto</t>
  </si>
  <si>
    <t>Propuesta de la estrategia de sinergia institucional para el relacionamiento con los actores involucrados en la dinámica territorial (Alcaldía, Procuraduría, CAR, JAC, entre otras) que permitan una gestión más efectiva del impulso de las actuaciones administrativas de adjudicación de baldíos.  Aprobada</t>
  </si>
  <si>
    <t>Impulso actuaciones administrativas</t>
  </si>
  <si>
    <t>Ejecución estrategia sinergia institucional</t>
  </si>
  <si>
    <t>Estrategia de sinergia institucional ejecutada</t>
  </si>
  <si>
    <t>Avance presentado en cada uno de los informes de seguimiento presentados mensualmennte</t>
  </si>
  <si>
    <t>Porcentaje de expedientes con régimen de escogencia y FISO diligenciados (según norma aplicable)</t>
  </si>
  <si>
    <t>No de expedientes con formulario de escogencia de regimen/No total de expedientes en etapa inicial</t>
  </si>
  <si>
    <t>Documentos de escogencia de régimen firmados por los solicitantes de la adjudicación o formularios de sujetos de ordenamiento social de la propiedad debidamente diligenciados y suscritos por los solicitantes.</t>
  </si>
  <si>
    <t>Expedientes con comunicación de auto de inicio de fase preliminar</t>
  </si>
  <si>
    <t>No. de expedientes con oficios de comunicación  realizado / Autos de inicio</t>
  </si>
  <si>
    <t>Proyectos de comunicaciones y constancias de envío de las comunicaciones referentes al auto de inicio de la fase preliminar.</t>
  </si>
  <si>
    <t>Expedientes con auto de inicio de la fase preliminar elaborados</t>
  </si>
  <si>
    <t>Sumatoria de expedientes con auto de inicio/(Sumatoria de expedientes en etapa inicial + sumatoria de expedientes  con auto de aceptaciòn)</t>
  </si>
  <si>
    <t>Proyectos de autos de inicio de fase preliminar.</t>
  </si>
  <si>
    <t>Sumatoria  de expedientes con levantamiento planimétricos prediales/total de expedientes</t>
  </si>
  <si>
    <t>Informes de levantamientos planimétricos acompañados de sus respectivos anexos, de conformidad con las especificaciones técnicas señaladas.</t>
  </si>
  <si>
    <t>Informes de levantamientos planimétricos acompañados de sus respectivos anexos aprobados</t>
  </si>
  <si>
    <t>Porcentaje de expedientes con cruce de información geográfica y redacción técnica de linderos</t>
  </si>
  <si>
    <t>No de expedientes con cruce de informaciòn geogràfica y redacciòn tècnica de linderos elaborados/No total de expedientes</t>
  </si>
  <si>
    <t>Formatos de cruce de información geográfica y formatos de redacción técnica de linderos.</t>
  </si>
  <si>
    <t>Porcentaje de expedientes con cruce de información geográfica y redacción técnica de linderos convalidados por ANT</t>
  </si>
  <si>
    <t>No de expedientes con cruce de informaciòn geogràfica y redacciòn tècnica de linderos aprobados por ANT /No de expedientes con cruce de informaciòn geogràfica y redacciòn tècnica de linderos entregados por Corpogreso</t>
  </si>
  <si>
    <t>Cruce de información geográfica y redacción técnica de linderos aprobados por ANT</t>
  </si>
  <si>
    <t>Porcentaje de expedientes con autos (aceptación, apertura de trámites o inicio de fase administrativo) proyectados.</t>
  </si>
  <si>
    <t>No. de Autos Elaborados / (Expedientes en Fase Inicial +Expedientes con Autos de Aceptación)</t>
  </si>
  <si>
    <t>Proyectos autos de aceptación de las solicitudes o de los autos de apertura del trámite o de inicio de la fase administrativa del procedimiento de reconocimiento de derechos sobre baldíos en zonas no focalizadas (Según régimen normativo aplicable)</t>
  </si>
  <si>
    <t>Porcentaje de expedientes con autos (aceptación, apertura de trámites o inicio de fase administrativo) aprobados Por ANT</t>
  </si>
  <si>
    <t xml:space="preserve">No de expedientes con autos revisados y aprobados por parte  de l aANT/No de expedientes con autos entregados por Corpogreso </t>
  </si>
  <si>
    <t>Proyectos autos de aceptación de las solicitudes o de los autos de apertura del trámite o de inicio de la fase administrativa del procedimiento de reconocimiento de derechos sobre baldíos en zonas no focalizadas (Según régimen normativo aplicable) Aprobados</t>
  </si>
  <si>
    <t>Porcentaje de expedientes con cartas de aceptación entregadas (Colindantes, Procuraduría y CAR)</t>
  </si>
  <si>
    <t>No de expedientes con oficios de información de auto de aceptaciòn/No total de expedientes.</t>
  </si>
  <si>
    <t>Constancias de envío y publicación de los autos de aceptación de las solicitudes o de apertura de los trámites de reconocimiento de derechos sobre baldíos en zonas no focalizadas</t>
  </si>
  <si>
    <t>Expedientes con autos de apertura de trámite publicados</t>
  </si>
  <si>
    <t>Soportes publicación según corresponda el régimen</t>
  </si>
  <si>
    <t xml:space="preserve">Expedientes con realización de visita y concepto de inspección ocular o visita probatoria. </t>
  </si>
  <si>
    <t>Sumatoria de expedientes con visita y concepto de inspecciòn ocular /Total de expedientes</t>
  </si>
  <si>
    <t>Formatos de inspecciones oculares practicadas.
Informes Técnicos Jurídicos Preliminares.
Informes de cálculo de UAF.</t>
  </si>
  <si>
    <t xml:space="preserve">Expedientes con realización de visita y concepto de inspección ocular o visita probatoria con aprobación de ANT </t>
  </si>
  <si>
    <t>No de visitas de inspecciòn ocular y concepto entregados a ANT/No de visitas de inspección ocular y concepto aprobados por ANT</t>
  </si>
  <si>
    <t>Aprobación visitas de inspección ocular</t>
  </si>
  <si>
    <t>No. Expedientes entregados / Total expedientes por revisar convenio (267)</t>
  </si>
  <si>
    <t>No. de Expedientes recibidos / Total expedientes por revisar convenio (267)</t>
  </si>
  <si>
    <t>No de expedientes con verificación de plano/No total de expedientes (267)</t>
  </si>
  <si>
    <t>No de expedientes publicados/No total de expedientes (267)</t>
  </si>
  <si>
    <t xml:space="preserve">Expedientes con levantamientos planimétricos prediales </t>
  </si>
  <si>
    <t>Porcentaje Expedientes con levantamientos planimétricos prediales bajo aprobados por ANT</t>
  </si>
  <si>
    <t>Sumatoria de expedientes con levantamientos planimetricos prediales aprobados entregados a ANT/Sumatoria de expedientes con levantamientos planimètricos entregados por Corprogreso</t>
  </si>
  <si>
    <t>Expedientes con avisos de aclaración de visita de inspección ocular.</t>
  </si>
  <si>
    <t>Avisos de aclaración inspección ocular / No. de expedientes que requieran aclaración</t>
  </si>
  <si>
    <t>Constancias de publicación de los avisos de aclaración de inspección ocular.</t>
  </si>
  <si>
    <t>Expedientes con avisos de aclaración de visita de inspección ocular aprobados por ANT</t>
  </si>
  <si>
    <t>Avisos de aclaración inspección ocular aprobados/ No. de expedientes que requieran aclaración entregados por Corpogreso</t>
  </si>
  <si>
    <t>Aprobación avisos de aclaración</t>
  </si>
  <si>
    <t>Porcentaje de  expedientes fijados en lista</t>
  </si>
  <si>
    <t>No de expedientes con fijación en lista/No de expedientes totales</t>
  </si>
  <si>
    <t>Formatos de fijación en lista de los procesos de adjudicación asignados para su gestión.</t>
  </si>
  <si>
    <t>N de expedientes fijados en lista aprobados por ANT</t>
  </si>
  <si>
    <t>No de expedientes con fijación en lista enviados a ANT/No de expedientes con fijaciòn en lista enviados por Corpogreso</t>
  </si>
  <si>
    <t>Lista de expedientes fijados con aprobación de ANT</t>
  </si>
  <si>
    <t>Expedientes con tramite incidental gestionados /Recibidos</t>
  </si>
  <si>
    <t>N.A.</t>
  </si>
  <si>
    <t>Proyectos de actos administrativos por medio de los cuales se revuelva la oposición interpuesta.</t>
  </si>
  <si>
    <t>Expedientes con tramite incidental gestionados y aprobados por ANT /Recibidos</t>
  </si>
  <si>
    <t>N-A-</t>
  </si>
  <si>
    <t>Incidentes con trámite incidental aprobados</t>
  </si>
  <si>
    <t>Expedientes con informes Técnico Jurídicos definitivos elaborados (por régimen)</t>
  </si>
  <si>
    <t>Sumatoria de expedientes con Informe Técnico Jurídico definitivos elaborados/No total de expedientes</t>
  </si>
  <si>
    <t>Expedientes con informes Técnico Jurídicos definitivos aprobados (por régimen)</t>
  </si>
  <si>
    <t xml:space="preserve">Sumatoria de expedientes con Informe Técnico Jurídico definitivos aprogados ANT/Sumatoria de expedientes entregados por Corpogreso </t>
  </si>
  <si>
    <t>Proceso</t>
  </si>
  <si>
    <t>Informes Técnicos Jurídicos aprobados</t>
  </si>
  <si>
    <t>Sumatoria de expedientes con Informe Técnico Jurídico definitivos arobados por ANT/No. total de expedientes</t>
  </si>
  <si>
    <t>Expedientes con actos administrativos de cierre elaborados (resol de adjudicación o negación)</t>
  </si>
  <si>
    <t>Sumatoria de expedientes con actos administrativos de cierre elaborados/No total de expedientes</t>
  </si>
  <si>
    <t>Proyectos de Actos Administrativos de cierre</t>
  </si>
  <si>
    <t>Porcentaje de Expedientes con actos administrativos de cierre en proceso de aprobaciòn de ANT(resol de adjudicación o negación)</t>
  </si>
  <si>
    <t xml:space="preserve">Sumatoria de expedientes con actos administrativos de cierre aprobados por la ANT/Sumatoria de expedientes con actos administrativos de cierre entregados por Corpogreso </t>
  </si>
  <si>
    <t>Por diligenciar</t>
  </si>
  <si>
    <t xml:space="preserve">No. de Solicitudes con Información Catastral del Predio / No. de Adjudicaciones </t>
  </si>
  <si>
    <t>Expedientes con respuesta ante recursos contra actos administrativos de cierre.</t>
  </si>
  <si>
    <t>Sumatoria de expedientes con respuesta/Sumatoria de expedientes con recursos contra actos administrativos</t>
  </si>
  <si>
    <t>Proyectos de actos administrativos por medio de los cuales se revuelvan los recursos interpuestos contra los actos administrativos de cierre.</t>
  </si>
  <si>
    <t>Sumatoria de expedientes con actos administrativos de cierre aprobados por ANT/Expedientes que presentaron recurso</t>
  </si>
  <si>
    <t>Expedientes con comunicación de acto definitivo recibidos (Solicitantes y Procuraduría)</t>
  </si>
  <si>
    <t>Sumatoria de expedientes con comunicaciòn de actos administrativo deinitivo entregados/No total de expedientes.</t>
  </si>
  <si>
    <t>Constancias de envío de la comunicación de los actos definitivos a la Procuraduría y a los solicitantes.</t>
  </si>
  <si>
    <t xml:space="preserve">Expedientes con comunicación a Procuraduría de acto definitivo aprobadas por ANT </t>
  </si>
  <si>
    <t>No de expedientes con comunicaciòn a Procuraduria  de acto definitivo entregadas/No total de expedientes</t>
  </si>
  <si>
    <t>Constancias de aprobación de los expedientes con comunicación a Procuraduría de acto definitivo.</t>
  </si>
  <si>
    <t>Expedientes con comunicación a Solicitante de acto definitivo con constancia de recibido</t>
  </si>
  <si>
    <t>No de expedientes con comunicaciòn a Solicitantes  de acto definitivo entregadas/No total de expedientes</t>
  </si>
  <si>
    <t>Constancias de la notificación de los actos definitivos al solicitante o solicitantes.</t>
  </si>
  <si>
    <t>Expedientes con ejecutoria de actos administrativos de cierre</t>
  </si>
  <si>
    <t>No de expedientes con ejecutoria/No total de expedientes</t>
  </si>
  <si>
    <t>Proyectos de constancias de ejecutoria.</t>
  </si>
  <si>
    <t>Expedientes con ejecutoria de actos administrativos de cierre aprobada por ANT</t>
  </si>
  <si>
    <t>No de expedientes con ejecutoria aprobados por ANT/No total de expedientes</t>
  </si>
  <si>
    <t>Ejecutorias de actos administrativos de cierre aprobados</t>
  </si>
  <si>
    <t>Expedientes con 100% de las actuaciones actualizadas en el SIT</t>
  </si>
  <si>
    <t>No de expedientes actualizados  100%en SIT/No total de expedientes</t>
  </si>
  <si>
    <t>SIT 100% actualizado</t>
  </si>
  <si>
    <t>Expedientes con 100% de actuaciones actualizadas en físico y repositorio de información</t>
  </si>
  <si>
    <t>No de expedientes con 100% actualizaciòn fisica y repositorio de informaciòn/No total de expedientes</t>
  </si>
  <si>
    <t>Expedientes con última actuación archivada</t>
  </si>
  <si>
    <t>Expedientes impulsados actualizados en SITy entregados en físico</t>
  </si>
  <si>
    <t>No. expedientes aprobados por Agencia que cumplen protocolos de Gestión Documental / Total Expedientes  entregados por Corpogreso</t>
  </si>
  <si>
    <t xml:space="preserve">Base de datos con Expedientes Entregados </t>
  </si>
  <si>
    <t>Fase de Cierre</t>
  </si>
  <si>
    <t>Informe final del convenio elaborado</t>
  </si>
  <si>
    <t>Informe final presentado</t>
  </si>
  <si>
    <t>Informe final del convenio aprobado.</t>
  </si>
  <si>
    <t>Documentos - indicador de producto  Informe final aprobado por ANT</t>
  </si>
  <si>
    <t>Aprobación de informe final</t>
  </si>
  <si>
    <t>Formatos de revisiones jurídicas elaboradas.
Informes Técnicos Jurídicos Definitivos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</si>
</sst>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11"/>
      <color theme="1"/>
      <name val="Calibri"/>
      <family val="2"/>
      <scheme val="minor"/>
    </font>
    <font>
      <b/>
      <sz val="8"/>
      <color rgb="FF000000"/>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sz val="8"/>
      <name val="Calibri"/>
      <family val="2"/>
      <scheme val="minor"/>
    </font>
    <font>
      <b/>
      <sz val="8"/>
      <color rgb="FF000000"/>
      <name val="Arial"/>
      <family val="2"/>
    </font>
    <font>
      <sz val="8"/>
      <color theme="1"/>
      <name val="Arial"/>
      <family val="2"/>
    </font>
    <font>
      <sz val="8"/>
      <color rgb="FF000000"/>
      <name val="Arial"/>
      <family val="2"/>
    </font>
  </fonts>
  <fills count="10">
    <fill>
      <patternFill patternType="none"/>
    </fill>
    <fill>
      <patternFill patternType="gray125"/>
    </fill>
    <fill>
      <patternFill patternType="solid">
        <fgColor rgb="FF8EA9DB"/>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39997558519241921"/>
        <bgColor indexed="64"/>
      </patternFill>
    </fill>
  </fills>
  <borders count="37">
    <border>
      <left/>
      <right/>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style="medium">
        <color indexed="64"/>
      </left>
      <right style="medium">
        <color indexed="64"/>
      </right>
      <top/>
      <bottom style="hair">
        <color indexed="64"/>
      </bottom>
      <diagonal/>
    </border>
    <border>
      <left/>
      <right style="hair">
        <color indexed="64"/>
      </right>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hair">
        <color indexed="64"/>
      </right>
      <top style="medium">
        <color indexed="64"/>
      </top>
      <bottom/>
      <diagonal/>
    </border>
    <border>
      <left style="hair">
        <color indexed="64"/>
      </left>
      <right style="hair">
        <color indexed="64"/>
      </right>
      <top/>
      <bottom/>
      <diagonal/>
    </border>
    <border>
      <left style="hair">
        <color indexed="64"/>
      </left>
      <right/>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medium">
        <color indexed="64"/>
      </left>
      <right style="medium">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s>
  <cellStyleXfs count="2">
    <xf numFmtId="0" fontId="0" fillId="0" borderId="0"/>
    <xf numFmtId="9" fontId="1" fillId="0" borderId="0" applyFont="0" applyFill="0" applyBorder="0" applyAlignment="0" applyProtection="0"/>
  </cellStyleXfs>
  <cellXfs count="112">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10" fontId="2" fillId="2" borderId="2" xfId="1"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0" borderId="0" xfId="0" applyFont="1"/>
    <xf numFmtId="0" fontId="5" fillId="0" borderId="6" xfId="0" applyFont="1" applyBorder="1" applyAlignment="1">
      <alignment horizontal="center" vertical="center"/>
    </xf>
    <xf numFmtId="164" fontId="4" fillId="4" borderId="10" xfId="1" applyNumberFormat="1" applyFont="1" applyFill="1" applyBorder="1" applyAlignment="1">
      <alignment horizontal="center" vertical="center"/>
    </xf>
    <xf numFmtId="0" fontId="4" fillId="4" borderId="10"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9" fontId="4" fillId="0" borderId="0" xfId="0" applyNumberFormat="1" applyFont="1"/>
    <xf numFmtId="0" fontId="5" fillId="0" borderId="14" xfId="0" applyFont="1" applyBorder="1" applyAlignment="1">
      <alignment horizontal="center" vertical="center"/>
    </xf>
    <xf numFmtId="164" fontId="4" fillId="4" borderId="18" xfId="1" applyNumberFormat="1" applyFont="1" applyFill="1" applyBorder="1" applyAlignment="1">
      <alignment horizontal="center" vertical="center"/>
    </xf>
    <xf numFmtId="0" fontId="4" fillId="4" borderId="18"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5" xfId="0" applyFont="1" applyBorder="1" applyAlignment="1">
      <alignment horizontal="center" vertical="center" wrapText="1"/>
    </xf>
    <xf numFmtId="164" fontId="4" fillId="0" borderId="0" xfId="0" applyNumberFormat="1" applyFont="1"/>
    <xf numFmtId="10" fontId="4" fillId="0" borderId="0" xfId="0" applyNumberFormat="1" applyFont="1"/>
    <xf numFmtId="164" fontId="4" fillId="4" borderId="21" xfId="1" applyNumberFormat="1" applyFont="1" applyFill="1" applyBorder="1" applyAlignment="1">
      <alignment horizontal="center" vertical="center"/>
    </xf>
    <xf numFmtId="0" fontId="4" fillId="4" borderId="21" xfId="0" applyFont="1" applyFill="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164" fontId="4" fillId="7" borderId="11" xfId="1" applyNumberFormat="1" applyFont="1" applyFill="1" applyBorder="1" applyAlignment="1">
      <alignment horizontal="center" vertical="center"/>
    </xf>
    <xf numFmtId="0" fontId="6" fillId="7" borderId="11" xfId="0" applyFont="1" applyFill="1" applyBorder="1" applyAlignment="1">
      <alignment horizontal="center" vertical="center" wrapText="1"/>
    </xf>
    <xf numFmtId="0" fontId="5" fillId="0" borderId="27" xfId="0" applyFont="1" applyBorder="1" applyAlignment="1">
      <alignment horizontal="center" vertical="center" wrapText="1"/>
    </xf>
    <xf numFmtId="0" fontId="5" fillId="0" borderId="28" xfId="0" applyFont="1" applyBorder="1" applyAlignment="1">
      <alignment horizontal="center" vertical="center" wrapText="1"/>
    </xf>
    <xf numFmtId="164" fontId="4" fillId="7" borderId="18" xfId="1" applyNumberFormat="1" applyFont="1" applyFill="1" applyBorder="1" applyAlignment="1">
      <alignment horizontal="center" vertical="center"/>
    </xf>
    <xf numFmtId="164" fontId="5" fillId="7" borderId="11" xfId="1" applyNumberFormat="1" applyFont="1" applyFill="1" applyBorder="1" applyAlignment="1">
      <alignment horizontal="center" vertical="center"/>
    </xf>
    <xf numFmtId="164" fontId="5" fillId="7" borderId="18" xfId="1" applyNumberFormat="1" applyFont="1" applyFill="1" applyBorder="1" applyAlignment="1">
      <alignment horizontal="center" vertical="center"/>
    </xf>
    <xf numFmtId="164" fontId="5" fillId="7" borderId="21" xfId="1" applyNumberFormat="1" applyFont="1" applyFill="1" applyBorder="1" applyAlignment="1">
      <alignment horizontal="center" vertical="center"/>
    </xf>
    <xf numFmtId="0" fontId="6" fillId="7" borderId="27"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33" xfId="0" applyFont="1" applyBorder="1" applyAlignment="1">
      <alignment horizontal="center" vertical="center" wrapText="1"/>
    </xf>
    <xf numFmtId="0" fontId="4" fillId="5" borderId="25" xfId="0" applyFont="1" applyFill="1" applyBorder="1"/>
    <xf numFmtId="0" fontId="5" fillId="0" borderId="35" xfId="0" applyFont="1" applyBorder="1" applyAlignment="1">
      <alignment horizontal="center" vertical="center"/>
    </xf>
    <xf numFmtId="0" fontId="4" fillId="5" borderId="24" xfId="0" applyFont="1" applyFill="1" applyBorder="1"/>
    <xf numFmtId="10" fontId="4" fillId="0" borderId="0" xfId="1" applyNumberFormat="1" applyFont="1"/>
    <xf numFmtId="9" fontId="4" fillId="0" borderId="0" xfId="1" applyFont="1"/>
    <xf numFmtId="10" fontId="4" fillId="0" borderId="11" xfId="1" applyNumberFormat="1" applyFont="1" applyBorder="1" applyAlignment="1">
      <alignment horizontal="center" vertical="center" wrapText="1"/>
    </xf>
    <xf numFmtId="10" fontId="4" fillId="0" borderId="12" xfId="1" applyNumberFormat="1" applyFont="1" applyBorder="1" applyAlignment="1">
      <alignment horizontal="center" vertical="center" wrapText="1"/>
    </xf>
    <xf numFmtId="10" fontId="4" fillId="0" borderId="18" xfId="1" applyNumberFormat="1" applyFont="1" applyBorder="1" applyAlignment="1">
      <alignment horizontal="center" vertical="center" wrapText="1"/>
    </xf>
    <xf numFmtId="10" fontId="4" fillId="0" borderId="21" xfId="1" applyNumberFormat="1" applyFont="1" applyBorder="1" applyAlignment="1">
      <alignment horizontal="center" vertical="center" wrapText="1"/>
    </xf>
    <xf numFmtId="10" fontId="4" fillId="0" borderId="23" xfId="1" applyNumberFormat="1" applyFont="1" applyBorder="1" applyAlignment="1">
      <alignment horizontal="center" vertical="center" wrapText="1"/>
    </xf>
    <xf numFmtId="10" fontId="4" fillId="0" borderId="27" xfId="1" applyNumberFormat="1" applyFont="1" applyBorder="1" applyAlignment="1">
      <alignment horizontal="center" vertical="center" wrapText="1"/>
    </xf>
    <xf numFmtId="10" fontId="4" fillId="0" borderId="7" xfId="1" applyNumberFormat="1" applyFont="1" applyBorder="1" applyAlignment="1">
      <alignment horizontal="center" vertical="center" wrapText="1"/>
    </xf>
    <xf numFmtId="10" fontId="4" fillId="0" borderId="34" xfId="1" applyNumberFormat="1" applyFont="1" applyBorder="1" applyAlignment="1">
      <alignment horizontal="center" vertical="center" wrapText="1"/>
    </xf>
    <xf numFmtId="10" fontId="4" fillId="0" borderId="0" xfId="1" applyNumberFormat="1" applyFont="1" applyAlignment="1">
      <alignment horizontal="center"/>
    </xf>
    <xf numFmtId="0" fontId="7" fillId="2" borderId="18" xfId="0" applyFont="1" applyFill="1" applyBorder="1" applyAlignment="1">
      <alignment horizontal="center" vertical="center" wrapText="1"/>
    </xf>
    <xf numFmtId="9" fontId="7" fillId="2" borderId="18" xfId="1" applyFont="1" applyFill="1" applyBorder="1" applyAlignment="1">
      <alignment horizontal="center" vertical="center" wrapText="1"/>
    </xf>
    <xf numFmtId="0" fontId="8" fillId="0" borderId="0" xfId="0" applyFont="1"/>
    <xf numFmtId="0" fontId="9" fillId="8" borderId="18" xfId="0" applyFont="1" applyFill="1" applyBorder="1" applyAlignment="1">
      <alignment horizontal="center" vertical="center" wrapText="1"/>
    </xf>
    <xf numFmtId="0" fontId="8" fillId="8" borderId="0" xfId="0" applyFont="1" applyFill="1"/>
    <xf numFmtId="0" fontId="8" fillId="8" borderId="0" xfId="0" applyFont="1" applyFill="1" applyAlignment="1">
      <alignment wrapText="1"/>
    </xf>
    <xf numFmtId="0" fontId="9" fillId="8" borderId="18" xfId="0" applyFont="1" applyFill="1" applyBorder="1" applyAlignment="1">
      <alignment horizontal="justify" vertical="center" wrapText="1"/>
    </xf>
    <xf numFmtId="0" fontId="8" fillId="8" borderId="18" xfId="0" applyFont="1" applyFill="1" applyBorder="1" applyAlignment="1">
      <alignment horizontal="center" vertical="center" wrapText="1"/>
    </xf>
    <xf numFmtId="9" fontId="8" fillId="8" borderId="18" xfId="1" applyFont="1" applyFill="1" applyBorder="1" applyAlignment="1">
      <alignment horizontal="center" vertical="center"/>
    </xf>
    <xf numFmtId="0" fontId="8" fillId="0" borderId="0" xfId="0" applyFont="1" applyAlignment="1">
      <alignment horizontal="center" vertical="center" wrapText="1"/>
    </xf>
    <xf numFmtId="9" fontId="8" fillId="0" borderId="0" xfId="1" applyFont="1" applyBorder="1" applyAlignment="1">
      <alignment horizontal="center" vertical="center"/>
    </xf>
    <xf numFmtId="0" fontId="9" fillId="8" borderId="36" xfId="0" applyFont="1" applyFill="1" applyBorder="1" applyAlignment="1">
      <alignment horizontal="center" vertical="center" wrapText="1"/>
    </xf>
    <xf numFmtId="0" fontId="9" fillId="8" borderId="36" xfId="0" applyFont="1" applyFill="1" applyBorder="1" applyAlignment="1">
      <alignment horizontal="justify" vertical="center" wrapText="1"/>
    </xf>
    <xf numFmtId="0" fontId="8" fillId="8" borderId="36" xfId="0" applyFont="1" applyFill="1" applyBorder="1" applyAlignment="1">
      <alignment horizontal="center" vertical="center" wrapText="1"/>
    </xf>
    <xf numFmtId="9" fontId="8" fillId="8" borderId="36" xfId="1" applyFont="1" applyFill="1" applyBorder="1" applyAlignment="1">
      <alignment horizontal="center" vertical="center"/>
    </xf>
    <xf numFmtId="0" fontId="9" fillId="0" borderId="18" xfId="0" applyFont="1" applyBorder="1" applyAlignment="1">
      <alignment horizontal="center" vertical="center" wrapText="1"/>
    </xf>
    <xf numFmtId="0" fontId="9" fillId="0" borderId="18" xfId="0" applyFont="1" applyBorder="1" applyAlignment="1">
      <alignment horizontal="justify" vertical="center" wrapText="1"/>
    </xf>
    <xf numFmtId="0" fontId="8" fillId="0" borderId="18" xfId="0" applyFont="1" applyBorder="1" applyAlignment="1">
      <alignment horizontal="justify" vertical="center" wrapText="1"/>
    </xf>
    <xf numFmtId="9" fontId="8" fillId="0" borderId="18" xfId="1" applyFont="1" applyBorder="1" applyAlignment="1">
      <alignment horizontal="center" vertical="center"/>
    </xf>
    <xf numFmtId="0" fontId="8" fillId="8" borderId="18" xfId="0" applyFont="1" applyFill="1" applyBorder="1" applyAlignment="1">
      <alignment horizontal="justify" vertical="center" wrapText="1"/>
    </xf>
    <xf numFmtId="0" fontId="9" fillId="0" borderId="18" xfId="0" applyFont="1" applyBorder="1" applyAlignment="1">
      <alignment horizontal="justify" vertical="center"/>
    </xf>
    <xf numFmtId="0" fontId="9" fillId="8" borderId="18" xfId="0" applyFont="1" applyFill="1" applyBorder="1" applyAlignment="1">
      <alignment horizontal="justify" vertical="center"/>
    </xf>
    <xf numFmtId="164" fontId="4" fillId="9" borderId="11" xfId="0" applyNumberFormat="1" applyFont="1" applyFill="1" applyBorder="1" applyAlignment="1">
      <alignment horizontal="center" vertical="center"/>
    </xf>
    <xf numFmtId="0" fontId="4" fillId="9" borderId="10" xfId="0" applyFont="1" applyFill="1" applyBorder="1" applyAlignment="1">
      <alignment horizontal="center" vertical="center" wrapText="1"/>
    </xf>
    <xf numFmtId="164" fontId="4" fillId="9" borderId="21" xfId="0" applyNumberFormat="1" applyFont="1" applyFill="1" applyBorder="1" applyAlignment="1">
      <alignment horizontal="center" vertical="center"/>
    </xf>
    <xf numFmtId="0" fontId="4" fillId="9" borderId="21" xfId="0" applyFont="1" applyFill="1" applyBorder="1" applyAlignment="1">
      <alignment horizontal="center" vertical="center" wrapText="1"/>
    </xf>
    <xf numFmtId="0" fontId="8" fillId="0" borderId="0" xfId="0" applyFont="1" applyAlignment="1">
      <alignment horizontal="center" vertical="center"/>
    </xf>
    <xf numFmtId="0" fontId="8" fillId="0" borderId="18" xfId="0" applyFont="1" applyBorder="1" applyAlignment="1">
      <alignment horizontal="center" vertical="center" wrapText="1"/>
    </xf>
    <xf numFmtId="9" fontId="9" fillId="8" borderId="18" xfId="1" applyFont="1" applyFill="1" applyBorder="1" applyAlignment="1">
      <alignment horizontal="center" vertical="center" wrapText="1"/>
    </xf>
    <xf numFmtId="9" fontId="8" fillId="8" borderId="36" xfId="1" applyFont="1" applyFill="1" applyBorder="1" applyAlignment="1">
      <alignment vertical="center"/>
    </xf>
    <xf numFmtId="0" fontId="8" fillId="8" borderId="18" xfId="0" applyFont="1" applyFill="1" applyBorder="1" applyAlignment="1">
      <alignment horizontal="center" vertical="center"/>
    </xf>
    <xf numFmtId="9" fontId="9" fillId="8" borderId="18" xfId="1" applyFont="1" applyFill="1" applyBorder="1" applyAlignment="1">
      <alignment horizontal="center" vertical="center" wrapText="1"/>
    </xf>
    <xf numFmtId="0" fontId="8" fillId="0" borderId="18" xfId="0" applyFont="1" applyBorder="1" applyAlignment="1">
      <alignment horizontal="center" vertical="center"/>
    </xf>
    <xf numFmtId="10" fontId="2" fillId="2" borderId="3" xfId="0" applyNumberFormat="1" applyFont="1" applyFill="1" applyBorder="1" applyAlignment="1">
      <alignment horizontal="center" vertical="center" wrapText="1"/>
    </xf>
    <xf numFmtId="10" fontId="2" fillId="2" borderId="4" xfId="0" applyNumberFormat="1" applyFont="1" applyFill="1" applyBorder="1" applyAlignment="1">
      <alignment horizontal="center" vertical="center" wrapText="1"/>
    </xf>
    <xf numFmtId="9" fontId="5" fillId="0" borderId="7" xfId="0" applyNumberFormat="1" applyFont="1" applyBorder="1" applyAlignment="1">
      <alignment horizontal="center" vertical="center" textRotation="90" wrapText="1"/>
    </xf>
    <xf numFmtId="0" fontId="5" fillId="0" borderId="15" xfId="0" applyFont="1" applyBorder="1" applyAlignment="1">
      <alignment horizontal="center" vertical="center" textRotation="90" wrapText="1"/>
    </xf>
    <xf numFmtId="0" fontId="5" fillId="0" borderId="22" xfId="0" applyFont="1" applyBorder="1" applyAlignment="1">
      <alignment horizontal="center" vertical="center" textRotation="90" wrapText="1"/>
    </xf>
    <xf numFmtId="0" fontId="2" fillId="3" borderId="8" xfId="0" applyFont="1" applyFill="1" applyBorder="1" applyAlignment="1">
      <alignment horizontal="center" vertical="center" textRotation="90"/>
    </xf>
    <xf numFmtId="0" fontId="2" fillId="3" borderId="16" xfId="0" applyFont="1" applyFill="1" applyBorder="1" applyAlignment="1">
      <alignment horizontal="center" vertical="center" textRotation="90"/>
    </xf>
    <xf numFmtId="0" fontId="2" fillId="3" borderId="19" xfId="0" applyFont="1" applyFill="1" applyBorder="1" applyAlignment="1">
      <alignment horizontal="center" vertical="center" textRotation="90"/>
    </xf>
    <xf numFmtId="9" fontId="5" fillId="0" borderId="9" xfId="0" applyNumberFormat="1" applyFont="1" applyBorder="1" applyAlignment="1">
      <alignment horizontal="center" vertical="center"/>
    </xf>
    <xf numFmtId="9" fontId="5" fillId="0" borderId="17" xfId="0" applyNumberFormat="1" applyFont="1" applyBorder="1" applyAlignment="1">
      <alignment horizontal="center" vertical="center"/>
    </xf>
    <xf numFmtId="9" fontId="5" fillId="0" borderId="20" xfId="0" applyNumberFormat="1" applyFont="1" applyBorder="1" applyAlignment="1">
      <alignment horizontal="center" vertical="center"/>
    </xf>
    <xf numFmtId="9" fontId="3" fillId="5" borderId="13" xfId="1" applyFont="1" applyFill="1" applyBorder="1" applyAlignment="1">
      <alignment horizontal="center" vertical="center" wrapText="1"/>
    </xf>
    <xf numFmtId="9" fontId="3" fillId="5" borderId="24" xfId="1" applyFont="1" applyFill="1" applyBorder="1" applyAlignment="1">
      <alignment horizontal="center" vertical="center" wrapText="1"/>
    </xf>
    <xf numFmtId="0" fontId="2" fillId="6" borderId="25" xfId="0" applyFont="1" applyFill="1" applyBorder="1" applyAlignment="1">
      <alignment horizontal="center" vertical="center" textRotation="90" wrapText="1"/>
    </xf>
    <xf numFmtId="0" fontId="2" fillId="6" borderId="13" xfId="0" applyFont="1" applyFill="1" applyBorder="1" applyAlignment="1">
      <alignment horizontal="center" vertical="center" textRotation="90" wrapText="1"/>
    </xf>
    <xf numFmtId="0" fontId="2" fillId="6" borderId="24" xfId="0" applyFont="1" applyFill="1" applyBorder="1" applyAlignment="1">
      <alignment horizontal="center" vertical="center" textRotation="90" wrapText="1"/>
    </xf>
    <xf numFmtId="9" fontId="5" fillId="0" borderId="26" xfId="0" applyNumberFormat="1" applyFont="1" applyBorder="1" applyAlignment="1">
      <alignment horizontal="center" vertical="center"/>
    </xf>
    <xf numFmtId="9" fontId="5" fillId="0" borderId="29" xfId="0" applyNumberFormat="1" applyFont="1" applyBorder="1" applyAlignment="1">
      <alignment horizontal="center" vertical="center"/>
    </xf>
    <xf numFmtId="9" fontId="5" fillId="0" borderId="30" xfId="0" applyNumberFormat="1" applyFont="1" applyBorder="1" applyAlignment="1">
      <alignment horizontal="center" vertical="center"/>
    </xf>
    <xf numFmtId="164" fontId="4" fillId="5" borderId="25" xfId="0" applyNumberFormat="1" applyFont="1" applyFill="1" applyBorder="1" applyAlignment="1">
      <alignment horizontal="center" vertical="center" wrapText="1"/>
    </xf>
    <xf numFmtId="164" fontId="4" fillId="5" borderId="13" xfId="0" applyNumberFormat="1" applyFont="1" applyFill="1" applyBorder="1" applyAlignment="1">
      <alignment horizontal="center" vertical="center" wrapText="1"/>
    </xf>
    <xf numFmtId="164" fontId="4" fillId="5" borderId="24" xfId="0" applyNumberFormat="1" applyFont="1" applyFill="1" applyBorder="1" applyAlignment="1">
      <alignment horizontal="center" vertical="center" wrapText="1"/>
    </xf>
    <xf numFmtId="0" fontId="2" fillId="3" borderId="31" xfId="0" applyFont="1" applyFill="1" applyBorder="1" applyAlignment="1">
      <alignment horizontal="center" vertical="center" textRotation="90" wrapText="1"/>
    </xf>
    <xf numFmtId="0" fontId="2" fillId="3" borderId="19" xfId="0" applyFont="1" applyFill="1" applyBorder="1" applyAlignment="1">
      <alignment horizontal="center" vertical="center" textRotation="90" wrapText="1"/>
    </xf>
    <xf numFmtId="9" fontId="5" fillId="0" borderId="32" xfId="0" applyNumberFormat="1" applyFont="1" applyBorder="1" applyAlignment="1">
      <alignment horizontal="center" vertical="center"/>
    </xf>
    <xf numFmtId="0" fontId="9" fillId="8" borderId="18" xfId="0" applyFont="1" applyFill="1" applyBorder="1" applyAlignment="1">
      <alignment horizontal="justify" vertical="center" wrapText="1"/>
    </xf>
    <xf numFmtId="0" fontId="8" fillId="8" borderId="18" xfId="0" applyFont="1" applyFill="1" applyBorder="1" applyAlignment="1">
      <alignment horizontal="center" vertical="center"/>
    </xf>
    <xf numFmtId="0" fontId="9" fillId="8" borderId="18" xfId="0" applyFont="1" applyFill="1" applyBorder="1" applyAlignment="1">
      <alignment horizontal="center" vertical="center" wrapText="1"/>
    </xf>
    <xf numFmtId="9" fontId="9" fillId="8" borderId="18"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83712-1DD3-4868-AF33-253D19B7671B}">
  <dimension ref="A1:O55"/>
  <sheetViews>
    <sheetView tabSelected="1" topLeftCell="D2" zoomScaleNormal="100" workbookViewId="0">
      <selection activeCell="M5" sqref="M5"/>
    </sheetView>
  </sheetViews>
  <sheetFormatPr baseColWidth="10" defaultRowHeight="11.25" x14ac:dyDescent="0.2"/>
  <cols>
    <col min="1" max="1" width="3" style="7" customWidth="1"/>
    <col min="2" max="2" width="9.28515625" style="7" customWidth="1"/>
    <col min="3" max="3" width="7.28515625" style="7" customWidth="1"/>
    <col min="4" max="4" width="6.140625" style="7" bestFit="1" customWidth="1"/>
    <col min="5" max="5" width="10" style="39" customWidth="1"/>
    <col min="6" max="6" width="43.85546875" style="7" customWidth="1"/>
    <col min="7" max="7" width="15" style="7" customWidth="1"/>
    <col min="8" max="8" width="14.140625" style="7" customWidth="1"/>
    <col min="9" max="9" width="10.28515625" style="49" customWidth="1"/>
    <col min="10" max="10" width="11.85546875" style="49" customWidth="1"/>
    <col min="11" max="11" width="8.28515625" style="7" customWidth="1"/>
    <col min="12" max="16384" width="11.42578125" style="7"/>
  </cols>
  <sheetData>
    <row r="1" spans="1:15" ht="68.25" thickBot="1" x14ac:dyDescent="0.25">
      <c r="A1" s="1" t="s">
        <v>0</v>
      </c>
      <c r="B1" s="2" t="s">
        <v>1</v>
      </c>
      <c r="C1" s="2" t="s">
        <v>2</v>
      </c>
      <c r="D1" s="2" t="s">
        <v>3</v>
      </c>
      <c r="E1" s="3" t="s">
        <v>4</v>
      </c>
      <c r="F1" s="4" t="s">
        <v>5</v>
      </c>
      <c r="G1" s="2" t="s">
        <v>6</v>
      </c>
      <c r="H1" s="5" t="s">
        <v>7</v>
      </c>
      <c r="I1" s="83" t="s">
        <v>8</v>
      </c>
      <c r="J1" s="84"/>
      <c r="K1" s="6" t="s">
        <v>9</v>
      </c>
      <c r="N1" s="7" t="s">
        <v>92</v>
      </c>
    </row>
    <row r="2" spans="1:15" ht="78.75" x14ac:dyDescent="0.2">
      <c r="A2" s="8">
        <v>1</v>
      </c>
      <c r="B2" s="85">
        <f>K2*D2</f>
        <v>0.25</v>
      </c>
      <c r="C2" s="88" t="s">
        <v>10</v>
      </c>
      <c r="D2" s="91">
        <v>0.25</v>
      </c>
      <c r="E2" s="9">
        <v>0.05</v>
      </c>
      <c r="F2" s="10" t="s">
        <v>11</v>
      </c>
      <c r="G2" s="11" t="s">
        <v>12</v>
      </c>
      <c r="H2" s="12" t="s">
        <v>13</v>
      </c>
      <c r="I2" s="41">
        <v>1</v>
      </c>
      <c r="J2" s="42">
        <f>I2*E2</f>
        <v>0.05</v>
      </c>
      <c r="K2" s="94">
        <f>SUM(J2:J15)</f>
        <v>1</v>
      </c>
      <c r="L2" s="13">
        <f>K2*D2</f>
        <v>0.25</v>
      </c>
      <c r="M2" s="7" t="s">
        <v>92</v>
      </c>
      <c r="O2" s="7" t="s">
        <v>92</v>
      </c>
    </row>
    <row r="3" spans="1:15" ht="45" x14ac:dyDescent="0.2">
      <c r="A3" s="14">
        <v>2</v>
      </c>
      <c r="B3" s="86"/>
      <c r="C3" s="89"/>
      <c r="D3" s="92"/>
      <c r="E3" s="15">
        <v>0.02</v>
      </c>
      <c r="F3" s="16" t="s">
        <v>14</v>
      </c>
      <c r="G3" s="17" t="s">
        <v>15</v>
      </c>
      <c r="H3" s="18" t="s">
        <v>98</v>
      </c>
      <c r="I3" s="43">
        <v>1</v>
      </c>
      <c r="J3" s="42">
        <f t="shared" ref="J3:J15" si="0">I3*E3</f>
        <v>0.02</v>
      </c>
      <c r="K3" s="94"/>
      <c r="L3" s="19">
        <f>K16*D16</f>
        <v>0.12052341592240469</v>
      </c>
      <c r="M3" s="7" t="s">
        <v>92</v>
      </c>
    </row>
    <row r="4" spans="1:15" ht="45" x14ac:dyDescent="0.2">
      <c r="A4" s="14">
        <v>3</v>
      </c>
      <c r="B4" s="86"/>
      <c r="C4" s="89"/>
      <c r="D4" s="92"/>
      <c r="E4" s="15">
        <v>0.02</v>
      </c>
      <c r="F4" s="16" t="s">
        <v>16</v>
      </c>
      <c r="G4" s="17" t="s">
        <v>12</v>
      </c>
      <c r="H4" s="18" t="s">
        <v>99</v>
      </c>
      <c r="I4" s="43">
        <v>1</v>
      </c>
      <c r="J4" s="42">
        <f t="shared" si="0"/>
        <v>0.02</v>
      </c>
      <c r="K4" s="94"/>
      <c r="L4" s="20">
        <f>SUM(L2:L3)</f>
        <v>0.37052341592240468</v>
      </c>
    </row>
    <row r="5" spans="1:15" ht="45" x14ac:dyDescent="0.2">
      <c r="A5" s="14">
        <v>4</v>
      </c>
      <c r="B5" s="86"/>
      <c r="C5" s="89"/>
      <c r="D5" s="92"/>
      <c r="E5" s="15">
        <v>7.0000000000000007E-2</v>
      </c>
      <c r="F5" s="16" t="s">
        <v>17</v>
      </c>
      <c r="G5" s="17" t="s">
        <v>15</v>
      </c>
      <c r="H5" s="18" t="s">
        <v>18</v>
      </c>
      <c r="I5" s="43">
        <v>1</v>
      </c>
      <c r="J5" s="42">
        <f t="shared" si="0"/>
        <v>7.0000000000000007E-2</v>
      </c>
      <c r="K5" s="94"/>
    </row>
    <row r="6" spans="1:15" ht="67.5" x14ac:dyDescent="0.2">
      <c r="A6" s="14">
        <v>5</v>
      </c>
      <c r="B6" s="86"/>
      <c r="C6" s="89"/>
      <c r="D6" s="92"/>
      <c r="E6" s="15">
        <v>0.03</v>
      </c>
      <c r="F6" s="16" t="s">
        <v>19</v>
      </c>
      <c r="G6" s="17" t="s">
        <v>12</v>
      </c>
      <c r="H6" s="18" t="s">
        <v>20</v>
      </c>
      <c r="I6" s="43">
        <v>1</v>
      </c>
      <c r="J6" s="42">
        <f t="shared" si="0"/>
        <v>0.03</v>
      </c>
      <c r="K6" s="94"/>
    </row>
    <row r="7" spans="1:15" ht="56.25" x14ac:dyDescent="0.2">
      <c r="A7" s="14">
        <v>6</v>
      </c>
      <c r="B7" s="86"/>
      <c r="C7" s="89"/>
      <c r="D7" s="92"/>
      <c r="E7" s="15">
        <v>0.03</v>
      </c>
      <c r="F7" s="16" t="s">
        <v>21</v>
      </c>
      <c r="G7" s="17" t="s">
        <v>12</v>
      </c>
      <c r="H7" s="18" t="s">
        <v>22</v>
      </c>
      <c r="I7" s="43">
        <v>1</v>
      </c>
      <c r="J7" s="42">
        <f t="shared" si="0"/>
        <v>0.03</v>
      </c>
      <c r="K7" s="94"/>
    </row>
    <row r="8" spans="1:15" ht="56.25" x14ac:dyDescent="0.2">
      <c r="A8" s="14">
        <v>7</v>
      </c>
      <c r="B8" s="86"/>
      <c r="C8" s="89"/>
      <c r="D8" s="92"/>
      <c r="E8" s="15">
        <v>0.03</v>
      </c>
      <c r="F8" s="16" t="s">
        <v>23</v>
      </c>
      <c r="G8" s="17" t="s">
        <v>15</v>
      </c>
      <c r="H8" s="18" t="s">
        <v>24</v>
      </c>
      <c r="I8" s="43">
        <v>1</v>
      </c>
      <c r="J8" s="42">
        <f t="shared" si="0"/>
        <v>0.03</v>
      </c>
      <c r="K8" s="94"/>
    </row>
    <row r="9" spans="1:15" ht="45" x14ac:dyDescent="0.2">
      <c r="A9" s="14">
        <v>8</v>
      </c>
      <c r="B9" s="86"/>
      <c r="C9" s="89"/>
      <c r="D9" s="92"/>
      <c r="E9" s="15">
        <v>0.05</v>
      </c>
      <c r="F9" s="16" t="s">
        <v>25</v>
      </c>
      <c r="G9" s="17" t="s">
        <v>12</v>
      </c>
      <c r="H9" s="18" t="s">
        <v>100</v>
      </c>
      <c r="I9" s="43">
        <v>1</v>
      </c>
      <c r="J9" s="42">
        <f t="shared" si="0"/>
        <v>0.05</v>
      </c>
      <c r="K9" s="94"/>
    </row>
    <row r="10" spans="1:15" ht="67.5" x14ac:dyDescent="0.2">
      <c r="A10" s="14">
        <v>9</v>
      </c>
      <c r="B10" s="86"/>
      <c r="C10" s="89"/>
      <c r="D10" s="92"/>
      <c r="E10" s="15">
        <v>0.19</v>
      </c>
      <c r="F10" s="16" t="s">
        <v>26</v>
      </c>
      <c r="G10" s="17" t="s">
        <v>12</v>
      </c>
      <c r="H10" s="18" t="s">
        <v>27</v>
      </c>
      <c r="I10" s="43">
        <v>1</v>
      </c>
      <c r="J10" s="42">
        <f t="shared" si="0"/>
        <v>0.19</v>
      </c>
      <c r="K10" s="94"/>
    </row>
    <row r="11" spans="1:15" ht="45" x14ac:dyDescent="0.2">
      <c r="A11" s="14">
        <v>10</v>
      </c>
      <c r="B11" s="86"/>
      <c r="C11" s="89"/>
      <c r="D11" s="92"/>
      <c r="E11" s="15">
        <v>7.0000000000000007E-2</v>
      </c>
      <c r="F11" s="16" t="s">
        <v>28</v>
      </c>
      <c r="G11" s="17" t="s">
        <v>15</v>
      </c>
      <c r="H11" s="18" t="s">
        <v>29</v>
      </c>
      <c r="I11" s="43">
        <v>1</v>
      </c>
      <c r="J11" s="42">
        <f t="shared" si="0"/>
        <v>7.0000000000000007E-2</v>
      </c>
      <c r="K11" s="94"/>
    </row>
    <row r="12" spans="1:15" ht="45" x14ac:dyDescent="0.2">
      <c r="A12" s="14">
        <v>11</v>
      </c>
      <c r="B12" s="86"/>
      <c r="C12" s="89"/>
      <c r="D12" s="92"/>
      <c r="E12" s="15">
        <v>0.19</v>
      </c>
      <c r="F12" s="16" t="s">
        <v>30</v>
      </c>
      <c r="G12" s="17" t="s">
        <v>12</v>
      </c>
      <c r="H12" s="18" t="s">
        <v>31</v>
      </c>
      <c r="I12" s="43">
        <v>1</v>
      </c>
      <c r="J12" s="42">
        <f t="shared" si="0"/>
        <v>0.19</v>
      </c>
      <c r="K12" s="94"/>
    </row>
    <row r="13" spans="1:15" ht="45" x14ac:dyDescent="0.2">
      <c r="A13" s="14">
        <v>12</v>
      </c>
      <c r="B13" s="86"/>
      <c r="C13" s="89"/>
      <c r="D13" s="92"/>
      <c r="E13" s="15">
        <v>7.0000000000000007E-2</v>
      </c>
      <c r="F13" s="16" t="s">
        <v>32</v>
      </c>
      <c r="G13" s="17" t="s">
        <v>15</v>
      </c>
      <c r="H13" s="18" t="s">
        <v>33</v>
      </c>
      <c r="I13" s="43">
        <v>1</v>
      </c>
      <c r="J13" s="42">
        <f t="shared" si="0"/>
        <v>7.0000000000000007E-2</v>
      </c>
      <c r="K13" s="94"/>
    </row>
    <row r="14" spans="1:15" ht="56.25" x14ac:dyDescent="0.2">
      <c r="A14" s="14">
        <v>15</v>
      </c>
      <c r="B14" s="86"/>
      <c r="C14" s="89"/>
      <c r="D14" s="92"/>
      <c r="E14" s="15">
        <v>0.1</v>
      </c>
      <c r="F14" s="16" t="s">
        <v>34</v>
      </c>
      <c r="G14" s="17" t="s">
        <v>12</v>
      </c>
      <c r="H14" s="18" t="s">
        <v>35</v>
      </c>
      <c r="I14" s="43">
        <v>1</v>
      </c>
      <c r="J14" s="42">
        <f t="shared" si="0"/>
        <v>0.1</v>
      </c>
      <c r="K14" s="94"/>
    </row>
    <row r="15" spans="1:15" ht="45.75" thickBot="1" x14ac:dyDescent="0.25">
      <c r="A15" s="14">
        <v>16</v>
      </c>
      <c r="B15" s="86"/>
      <c r="C15" s="90"/>
      <c r="D15" s="93"/>
      <c r="E15" s="21">
        <v>0.08</v>
      </c>
      <c r="F15" s="22" t="s">
        <v>36</v>
      </c>
      <c r="G15" s="23" t="s">
        <v>15</v>
      </c>
      <c r="H15" s="24" t="s">
        <v>37</v>
      </c>
      <c r="I15" s="44">
        <v>1</v>
      </c>
      <c r="J15" s="45">
        <f t="shared" si="0"/>
        <v>0.08</v>
      </c>
      <c r="K15" s="95"/>
    </row>
    <row r="16" spans="1:15" ht="59.25" customHeight="1" x14ac:dyDescent="0.2">
      <c r="A16" s="14"/>
      <c r="B16" s="86"/>
      <c r="C16" s="96" t="s">
        <v>38</v>
      </c>
      <c r="D16" s="99">
        <v>0.7</v>
      </c>
      <c r="E16" s="25">
        <v>0.02</v>
      </c>
      <c r="F16" s="26" t="s">
        <v>39</v>
      </c>
      <c r="G16" s="27" t="s">
        <v>12</v>
      </c>
      <c r="H16" s="28" t="s">
        <v>40</v>
      </c>
      <c r="I16" s="46">
        <v>1</v>
      </c>
      <c r="J16" s="47">
        <f>I16*E16</f>
        <v>0.02</v>
      </c>
      <c r="K16" s="102">
        <f>SUM(J16:J53)</f>
        <v>0.17217630846057813</v>
      </c>
    </row>
    <row r="17" spans="1:13" ht="22.5" x14ac:dyDescent="0.2">
      <c r="A17" s="14"/>
      <c r="B17" s="86"/>
      <c r="C17" s="97"/>
      <c r="D17" s="100"/>
      <c r="E17" s="29">
        <v>0.02</v>
      </c>
      <c r="F17" s="26" t="s">
        <v>41</v>
      </c>
      <c r="G17" s="27" t="s">
        <v>12</v>
      </c>
      <c r="H17" s="28" t="s">
        <v>42</v>
      </c>
      <c r="I17" s="46">
        <v>0.33</v>
      </c>
      <c r="J17" s="47">
        <f t="shared" ref="J17:J55" si="1">I17*E17</f>
        <v>6.6000000000000008E-3</v>
      </c>
      <c r="K17" s="103"/>
      <c r="L17" s="7" t="s">
        <v>92</v>
      </c>
    </row>
    <row r="18" spans="1:13" ht="22.5" x14ac:dyDescent="0.2">
      <c r="A18" s="14"/>
      <c r="B18" s="86"/>
      <c r="C18" s="97"/>
      <c r="D18" s="100"/>
      <c r="E18" s="29">
        <v>0.02</v>
      </c>
      <c r="F18" s="26" t="s">
        <v>43</v>
      </c>
      <c r="G18" s="27" t="s">
        <v>12</v>
      </c>
      <c r="H18" s="28" t="s">
        <v>44</v>
      </c>
      <c r="I18" s="46">
        <v>0.33</v>
      </c>
      <c r="J18" s="47">
        <f t="shared" si="1"/>
        <v>6.6000000000000008E-3</v>
      </c>
      <c r="K18" s="103"/>
    </row>
    <row r="19" spans="1:13" ht="22.5" x14ac:dyDescent="0.2">
      <c r="A19" s="14"/>
      <c r="B19" s="86"/>
      <c r="C19" s="97"/>
      <c r="D19" s="100"/>
      <c r="E19" s="29">
        <v>0.02</v>
      </c>
      <c r="F19" s="26" t="s">
        <v>45</v>
      </c>
      <c r="G19" s="27" t="s">
        <v>12</v>
      </c>
      <c r="H19" s="28" t="s">
        <v>46</v>
      </c>
      <c r="I19" s="46">
        <v>0.33</v>
      </c>
      <c r="J19" s="47">
        <f t="shared" si="1"/>
        <v>6.6000000000000008E-3</v>
      </c>
      <c r="K19" s="103"/>
    </row>
    <row r="20" spans="1:13" ht="45" x14ac:dyDescent="0.2">
      <c r="A20" s="14"/>
      <c r="B20" s="86"/>
      <c r="C20" s="97"/>
      <c r="D20" s="100"/>
      <c r="E20" s="29">
        <v>0.03</v>
      </c>
      <c r="F20" s="26" t="s">
        <v>47</v>
      </c>
      <c r="G20" s="11" t="s">
        <v>12</v>
      </c>
      <c r="H20" s="11" t="s">
        <v>48</v>
      </c>
      <c r="I20" s="46">
        <v>0</v>
      </c>
      <c r="J20" s="47">
        <f t="shared" si="1"/>
        <v>0</v>
      </c>
      <c r="K20" s="103"/>
    </row>
    <row r="21" spans="1:13" ht="56.25" customHeight="1" x14ac:dyDescent="0.2">
      <c r="A21" s="14">
        <v>17</v>
      </c>
      <c r="B21" s="86"/>
      <c r="C21" s="97"/>
      <c r="D21" s="100"/>
      <c r="E21" s="30">
        <v>0.05</v>
      </c>
      <c r="F21" s="26" t="s">
        <v>49</v>
      </c>
      <c r="G21" s="11" t="s">
        <v>12</v>
      </c>
      <c r="H21" s="12" t="s">
        <v>50</v>
      </c>
      <c r="I21" s="41">
        <v>0.5</v>
      </c>
      <c r="J21" s="47">
        <f t="shared" si="1"/>
        <v>2.5000000000000001E-2</v>
      </c>
      <c r="K21" s="103"/>
    </row>
    <row r="22" spans="1:13" ht="56.25" x14ac:dyDescent="0.2">
      <c r="A22" s="14">
        <v>18</v>
      </c>
      <c r="B22" s="86"/>
      <c r="C22" s="97"/>
      <c r="D22" s="100"/>
      <c r="E22" s="31">
        <v>0.01</v>
      </c>
      <c r="F22" s="26" t="s">
        <v>51</v>
      </c>
      <c r="G22" s="17" t="s">
        <v>12</v>
      </c>
      <c r="H22" s="18" t="s">
        <v>52</v>
      </c>
      <c r="I22" s="43">
        <f>14/117</f>
        <v>0.11965811965811966</v>
      </c>
      <c r="J22" s="47">
        <f t="shared" si="1"/>
        <v>1.1965811965811966E-3</v>
      </c>
      <c r="K22" s="103"/>
      <c r="M22" s="7" t="s">
        <v>92</v>
      </c>
    </row>
    <row r="23" spans="1:13" ht="33.75" x14ac:dyDescent="0.2">
      <c r="A23" s="14">
        <v>19</v>
      </c>
      <c r="B23" s="86"/>
      <c r="C23" s="97"/>
      <c r="D23" s="100"/>
      <c r="E23" s="31">
        <v>0.01</v>
      </c>
      <c r="F23" s="26" t="s">
        <v>53</v>
      </c>
      <c r="G23" s="17" t="s">
        <v>15</v>
      </c>
      <c r="H23" s="18"/>
      <c r="I23" s="43">
        <f>14/117</f>
        <v>0.11965811965811966</v>
      </c>
      <c r="J23" s="47">
        <f>I23*E23</f>
        <v>1.1965811965811966E-3</v>
      </c>
      <c r="K23" s="103"/>
    </row>
    <row r="24" spans="1:13" ht="45" x14ac:dyDescent="0.2">
      <c r="A24" s="14">
        <v>22</v>
      </c>
      <c r="B24" s="86"/>
      <c r="C24" s="97"/>
      <c r="D24" s="100"/>
      <c r="E24" s="31">
        <v>0.01</v>
      </c>
      <c r="F24" s="26" t="s">
        <v>54</v>
      </c>
      <c r="G24" s="17" t="s">
        <v>12</v>
      </c>
      <c r="H24" s="18" t="s">
        <v>55</v>
      </c>
      <c r="I24" s="43">
        <f>14/14</f>
        <v>1</v>
      </c>
      <c r="J24" s="47">
        <f t="shared" si="1"/>
        <v>0.01</v>
      </c>
      <c r="K24" s="103"/>
      <c r="M24" s="7" t="s">
        <v>92</v>
      </c>
    </row>
    <row r="25" spans="1:13" ht="56.25" x14ac:dyDescent="0.2">
      <c r="A25" s="14">
        <v>25</v>
      </c>
      <c r="B25" s="86"/>
      <c r="C25" s="97"/>
      <c r="D25" s="100"/>
      <c r="E25" s="31">
        <v>0.3</v>
      </c>
      <c r="F25" s="26" t="s">
        <v>56</v>
      </c>
      <c r="G25" s="17" t="s">
        <v>12</v>
      </c>
      <c r="H25" s="18" t="s">
        <v>57</v>
      </c>
      <c r="I25" s="43">
        <f>40/267</f>
        <v>0.14981273408239701</v>
      </c>
      <c r="J25" s="47">
        <f t="shared" si="1"/>
        <v>4.49438202247191E-2</v>
      </c>
      <c r="K25" s="103"/>
      <c r="L25" s="40" t="s">
        <v>92</v>
      </c>
      <c r="M25" s="7" t="s">
        <v>92</v>
      </c>
    </row>
    <row r="26" spans="1:13" ht="101.25" x14ac:dyDescent="0.2">
      <c r="A26" s="14">
        <v>26</v>
      </c>
      <c r="B26" s="86"/>
      <c r="C26" s="97"/>
      <c r="D26" s="100"/>
      <c r="E26" s="31">
        <v>0.01</v>
      </c>
      <c r="F26" s="26" t="s">
        <v>58</v>
      </c>
      <c r="G26" s="17" t="s">
        <v>15</v>
      </c>
      <c r="H26" s="18" t="s">
        <v>59</v>
      </c>
      <c r="I26" s="43">
        <f>28/40</f>
        <v>0.7</v>
      </c>
      <c r="J26" s="47">
        <f t="shared" si="1"/>
        <v>6.9999999999999993E-3</v>
      </c>
      <c r="K26" s="103"/>
    </row>
    <row r="27" spans="1:13" ht="101.25" x14ac:dyDescent="0.2">
      <c r="A27" s="14">
        <v>27</v>
      </c>
      <c r="B27" s="86"/>
      <c r="C27" s="97"/>
      <c r="D27" s="100"/>
      <c r="E27" s="31">
        <v>0.02</v>
      </c>
      <c r="F27" s="26" t="s">
        <v>60</v>
      </c>
      <c r="G27" s="17" t="s">
        <v>12</v>
      </c>
      <c r="H27" s="18" t="s">
        <v>93</v>
      </c>
      <c r="I27" s="43">
        <f>40/267</f>
        <v>0.14981273408239701</v>
      </c>
      <c r="J27" s="47">
        <f t="shared" si="1"/>
        <v>2.9962546816479402E-3</v>
      </c>
      <c r="K27" s="103"/>
    </row>
    <row r="28" spans="1:13" ht="90" x14ac:dyDescent="0.2">
      <c r="A28" s="14">
        <v>28</v>
      </c>
      <c r="B28" s="86"/>
      <c r="C28" s="97"/>
      <c r="D28" s="100"/>
      <c r="E28" s="31">
        <v>0.01</v>
      </c>
      <c r="F28" s="26" t="s">
        <v>61</v>
      </c>
      <c r="G28" s="17" t="s">
        <v>15</v>
      </c>
      <c r="H28" s="18" t="s">
        <v>94</v>
      </c>
      <c r="I28" s="43">
        <f>28/267</f>
        <v>0.10486891385767791</v>
      </c>
      <c r="J28" s="47">
        <f t="shared" si="1"/>
        <v>1.0486891385767792E-3</v>
      </c>
      <c r="K28" s="103"/>
    </row>
    <row r="29" spans="1:13" ht="56.25" x14ac:dyDescent="0.2">
      <c r="A29" s="14">
        <v>29</v>
      </c>
      <c r="B29" s="86"/>
      <c r="C29" s="97"/>
      <c r="D29" s="100"/>
      <c r="E29" s="31">
        <v>0.04</v>
      </c>
      <c r="F29" s="26" t="s">
        <v>62</v>
      </c>
      <c r="G29" s="17" t="s">
        <v>12</v>
      </c>
      <c r="H29" s="18" t="s">
        <v>95</v>
      </c>
      <c r="I29" s="43">
        <f>72/267</f>
        <v>0.2696629213483146</v>
      </c>
      <c r="J29" s="47">
        <f t="shared" si="1"/>
        <v>1.0786516853932584E-2</v>
      </c>
      <c r="K29" s="103"/>
      <c r="L29" s="7" t="s">
        <v>92</v>
      </c>
    </row>
    <row r="30" spans="1:13" ht="56.25" x14ac:dyDescent="0.2">
      <c r="A30" s="14">
        <v>30</v>
      </c>
      <c r="B30" s="86"/>
      <c r="C30" s="97"/>
      <c r="D30" s="100"/>
      <c r="E30" s="31">
        <v>0.01</v>
      </c>
      <c r="F30" s="26" t="s">
        <v>63</v>
      </c>
      <c r="G30" s="17" t="s">
        <v>15</v>
      </c>
      <c r="H30" s="18" t="s">
        <v>96</v>
      </c>
      <c r="I30" s="43">
        <f>56/267</f>
        <v>0.20973782771535582</v>
      </c>
      <c r="J30" s="47">
        <f t="shared" si="1"/>
        <v>2.0973782771535584E-3</v>
      </c>
      <c r="K30" s="103"/>
    </row>
    <row r="31" spans="1:13" ht="67.5" x14ac:dyDescent="0.2">
      <c r="A31" s="14">
        <v>31</v>
      </c>
      <c r="B31" s="86"/>
      <c r="C31" s="97"/>
      <c r="D31" s="100"/>
      <c r="E31" s="31">
        <v>5.0000000000000001E-3</v>
      </c>
      <c r="F31" s="26" t="s">
        <v>64</v>
      </c>
      <c r="G31" s="17" t="s">
        <v>12</v>
      </c>
      <c r="H31" s="18" t="s">
        <v>97</v>
      </c>
      <c r="I31" s="43">
        <f>33/267</f>
        <v>0.12359550561797752</v>
      </c>
      <c r="J31" s="47">
        <f t="shared" si="1"/>
        <v>6.179775280898876E-4</v>
      </c>
      <c r="K31" s="103"/>
    </row>
    <row r="32" spans="1:13" ht="22.5" x14ac:dyDescent="0.2">
      <c r="A32" s="14">
        <v>33</v>
      </c>
      <c r="B32" s="86"/>
      <c r="C32" s="97"/>
      <c r="D32" s="100"/>
      <c r="E32" s="31">
        <v>0.01</v>
      </c>
      <c r="F32" s="26" t="s">
        <v>65</v>
      </c>
      <c r="G32" s="17" t="s">
        <v>12</v>
      </c>
      <c r="H32" s="18"/>
      <c r="I32" s="43">
        <f>22/267</f>
        <v>8.2397003745318345E-2</v>
      </c>
      <c r="J32" s="47">
        <f t="shared" si="1"/>
        <v>8.239700374531835E-4</v>
      </c>
      <c r="K32" s="103"/>
    </row>
    <row r="33" spans="1:12" ht="45" x14ac:dyDescent="0.2">
      <c r="A33" s="14">
        <v>34</v>
      </c>
      <c r="B33" s="86"/>
      <c r="C33" s="97"/>
      <c r="D33" s="100"/>
      <c r="E33" s="31">
        <v>0.1</v>
      </c>
      <c r="F33" s="26" t="s">
        <v>66</v>
      </c>
      <c r="G33" s="17" t="s">
        <v>12</v>
      </c>
      <c r="H33" s="18" t="s">
        <v>67</v>
      </c>
      <c r="I33" s="43">
        <f>40/267</f>
        <v>0.14981273408239701</v>
      </c>
      <c r="J33" s="47">
        <f t="shared" si="1"/>
        <v>1.4981273408239702E-2</v>
      </c>
      <c r="K33" s="103"/>
    </row>
    <row r="34" spans="1:12" ht="48.75" customHeight="1" x14ac:dyDescent="0.2">
      <c r="A34" s="14"/>
      <c r="B34" s="86"/>
      <c r="C34" s="97"/>
      <c r="D34" s="100"/>
      <c r="E34" s="31">
        <v>0.01</v>
      </c>
      <c r="F34" s="26" t="s">
        <v>68</v>
      </c>
      <c r="G34" s="17" t="s">
        <v>15</v>
      </c>
      <c r="H34" s="18" t="s">
        <v>69</v>
      </c>
      <c r="I34" s="43">
        <f>38/40</f>
        <v>0.95</v>
      </c>
      <c r="J34" s="47">
        <f t="shared" si="1"/>
        <v>9.4999999999999998E-3</v>
      </c>
      <c r="K34" s="103"/>
      <c r="L34" s="7" t="s">
        <v>92</v>
      </c>
    </row>
    <row r="35" spans="1:12" ht="15" customHeight="1" x14ac:dyDescent="0.2">
      <c r="A35" s="14">
        <v>36</v>
      </c>
      <c r="B35" s="86"/>
      <c r="C35" s="97"/>
      <c r="D35" s="100"/>
      <c r="E35" s="31">
        <v>0.01</v>
      </c>
      <c r="F35" s="26" t="s">
        <v>70</v>
      </c>
      <c r="G35" s="17" t="s">
        <v>12</v>
      </c>
      <c r="H35" s="18"/>
      <c r="I35" s="43">
        <v>0</v>
      </c>
      <c r="J35" s="47">
        <f t="shared" si="1"/>
        <v>0</v>
      </c>
      <c r="K35" s="103"/>
    </row>
    <row r="36" spans="1:12" ht="15" customHeight="1" x14ac:dyDescent="0.2">
      <c r="A36" s="14"/>
      <c r="B36" s="86"/>
      <c r="C36" s="97"/>
      <c r="D36" s="100"/>
      <c r="E36" s="31">
        <v>0.01</v>
      </c>
      <c r="F36" s="26" t="s">
        <v>71</v>
      </c>
      <c r="G36" s="17" t="s">
        <v>15</v>
      </c>
      <c r="H36" s="18"/>
      <c r="I36" s="43">
        <v>0</v>
      </c>
      <c r="J36" s="47">
        <f t="shared" si="1"/>
        <v>0</v>
      </c>
      <c r="K36" s="103"/>
    </row>
    <row r="37" spans="1:12" ht="15" customHeight="1" x14ac:dyDescent="0.2">
      <c r="A37" s="14">
        <v>38</v>
      </c>
      <c r="B37" s="86"/>
      <c r="C37" s="97"/>
      <c r="D37" s="100"/>
      <c r="E37" s="31">
        <v>0.01</v>
      </c>
      <c r="F37" s="26" t="s">
        <v>72</v>
      </c>
      <c r="G37" s="17" t="s">
        <v>12</v>
      </c>
      <c r="H37" s="18"/>
      <c r="I37" s="43">
        <f>5/267</f>
        <v>1.8726591760299626E-2</v>
      </c>
      <c r="J37" s="47">
        <f t="shared" si="1"/>
        <v>1.8726591760299626E-4</v>
      </c>
      <c r="K37" s="103"/>
    </row>
    <row r="38" spans="1:12" ht="15" customHeight="1" x14ac:dyDescent="0.2">
      <c r="A38" s="14"/>
      <c r="B38" s="86"/>
      <c r="C38" s="97"/>
      <c r="D38" s="100"/>
      <c r="E38" s="31">
        <v>0.01</v>
      </c>
      <c r="F38" s="26" t="s">
        <v>73</v>
      </c>
      <c r="G38" s="17" t="s">
        <v>15</v>
      </c>
      <c r="H38" s="18"/>
      <c r="I38" s="43">
        <v>0</v>
      </c>
      <c r="J38" s="47">
        <f t="shared" si="1"/>
        <v>0</v>
      </c>
      <c r="K38" s="103"/>
    </row>
    <row r="39" spans="1:12" ht="67.5" x14ac:dyDescent="0.2">
      <c r="A39" s="14">
        <v>40</v>
      </c>
      <c r="B39" s="86"/>
      <c r="C39" s="97"/>
      <c r="D39" s="100"/>
      <c r="E39" s="31">
        <v>0.01</v>
      </c>
      <c r="F39" s="26" t="s">
        <v>74</v>
      </c>
      <c r="G39" s="17" t="s">
        <v>12</v>
      </c>
      <c r="H39" s="18"/>
      <c r="I39" s="43">
        <v>0</v>
      </c>
      <c r="J39" s="47">
        <f t="shared" si="1"/>
        <v>0</v>
      </c>
      <c r="K39" s="103"/>
    </row>
    <row r="40" spans="1:12" ht="22.5" x14ac:dyDescent="0.2">
      <c r="A40" s="14"/>
      <c r="B40" s="86"/>
      <c r="C40" s="97"/>
      <c r="D40" s="100"/>
      <c r="E40" s="31">
        <v>5.0000000000000001E-3</v>
      </c>
      <c r="F40" s="26" t="s">
        <v>75</v>
      </c>
      <c r="G40" s="17" t="s">
        <v>15</v>
      </c>
      <c r="H40" s="18"/>
      <c r="I40" s="43">
        <v>0</v>
      </c>
      <c r="J40" s="47">
        <f t="shared" si="1"/>
        <v>0</v>
      </c>
      <c r="K40" s="103"/>
    </row>
    <row r="41" spans="1:12" ht="22.5" x14ac:dyDescent="0.2">
      <c r="A41" s="14">
        <v>42</v>
      </c>
      <c r="B41" s="86"/>
      <c r="C41" s="97"/>
      <c r="D41" s="100"/>
      <c r="E41" s="31">
        <v>0.03</v>
      </c>
      <c r="F41" s="26" t="s">
        <v>76</v>
      </c>
      <c r="G41" s="17" t="s">
        <v>12</v>
      </c>
      <c r="H41" s="18"/>
      <c r="I41" s="43">
        <v>0</v>
      </c>
      <c r="J41" s="47">
        <f t="shared" si="1"/>
        <v>0</v>
      </c>
      <c r="K41" s="103"/>
    </row>
    <row r="42" spans="1:12" ht="22.5" x14ac:dyDescent="0.2">
      <c r="A42" s="14">
        <v>43</v>
      </c>
      <c r="B42" s="86"/>
      <c r="C42" s="97"/>
      <c r="D42" s="100"/>
      <c r="E42" s="31">
        <v>0.01</v>
      </c>
      <c r="F42" s="26" t="s">
        <v>77</v>
      </c>
      <c r="G42" s="17" t="s">
        <v>15</v>
      </c>
      <c r="H42" s="18"/>
      <c r="I42" s="43">
        <v>0</v>
      </c>
      <c r="J42" s="47">
        <f t="shared" si="1"/>
        <v>0</v>
      </c>
      <c r="K42" s="103"/>
    </row>
    <row r="43" spans="1:12" ht="22.5" x14ac:dyDescent="0.2">
      <c r="A43" s="14">
        <v>44</v>
      </c>
      <c r="B43" s="86"/>
      <c r="C43" s="97"/>
      <c r="D43" s="100"/>
      <c r="E43" s="31">
        <v>0.05</v>
      </c>
      <c r="F43" s="26" t="s">
        <v>78</v>
      </c>
      <c r="G43" s="17" t="s">
        <v>12</v>
      </c>
      <c r="H43" s="18"/>
      <c r="I43" s="43">
        <v>0</v>
      </c>
      <c r="J43" s="47">
        <f t="shared" si="1"/>
        <v>0</v>
      </c>
      <c r="K43" s="103"/>
    </row>
    <row r="44" spans="1:12" ht="15" customHeight="1" x14ac:dyDescent="0.2">
      <c r="A44" s="14">
        <v>45</v>
      </c>
      <c r="B44" s="86"/>
      <c r="C44" s="97"/>
      <c r="D44" s="100"/>
      <c r="E44" s="31">
        <v>0.01</v>
      </c>
      <c r="F44" s="26" t="s">
        <v>79</v>
      </c>
      <c r="G44" s="17" t="s">
        <v>15</v>
      </c>
      <c r="H44" s="18"/>
      <c r="I44" s="43">
        <v>0</v>
      </c>
      <c r="J44" s="47">
        <f t="shared" si="1"/>
        <v>0</v>
      </c>
      <c r="K44" s="103"/>
    </row>
    <row r="45" spans="1:12" ht="33.75" x14ac:dyDescent="0.2">
      <c r="A45" s="14">
        <v>46</v>
      </c>
      <c r="B45" s="86"/>
      <c r="C45" s="97"/>
      <c r="D45" s="100"/>
      <c r="E45" s="31">
        <v>0.02</v>
      </c>
      <c r="F45" s="26" t="s">
        <v>80</v>
      </c>
      <c r="G45" s="17" t="s">
        <v>12</v>
      </c>
      <c r="H45" s="18"/>
      <c r="I45" s="43">
        <v>0</v>
      </c>
      <c r="J45" s="47">
        <f t="shared" si="1"/>
        <v>0</v>
      </c>
      <c r="K45" s="103"/>
    </row>
    <row r="46" spans="1:12" ht="15" customHeight="1" x14ac:dyDescent="0.2">
      <c r="A46" s="14">
        <v>47</v>
      </c>
      <c r="B46" s="86"/>
      <c r="C46" s="97"/>
      <c r="D46" s="100"/>
      <c r="E46" s="31">
        <v>0.01</v>
      </c>
      <c r="F46" s="26" t="s">
        <v>81</v>
      </c>
      <c r="G46" s="17" t="s">
        <v>12</v>
      </c>
      <c r="H46" s="18"/>
      <c r="I46" s="43">
        <v>0</v>
      </c>
      <c r="J46" s="47">
        <f t="shared" si="1"/>
        <v>0</v>
      </c>
      <c r="K46" s="103"/>
    </row>
    <row r="47" spans="1:12" ht="22.5" x14ac:dyDescent="0.2">
      <c r="A47" s="14">
        <v>48</v>
      </c>
      <c r="B47" s="86"/>
      <c r="C47" s="97"/>
      <c r="D47" s="100"/>
      <c r="E47" s="31">
        <v>0.01</v>
      </c>
      <c r="F47" s="26" t="s">
        <v>82</v>
      </c>
      <c r="G47" s="17" t="s">
        <v>15</v>
      </c>
      <c r="H47" s="18"/>
      <c r="I47" s="43">
        <v>0</v>
      </c>
      <c r="J47" s="47">
        <f t="shared" si="1"/>
        <v>0</v>
      </c>
      <c r="K47" s="103"/>
    </row>
    <row r="48" spans="1:12" ht="22.5" customHeight="1" x14ac:dyDescent="0.2">
      <c r="A48" s="14">
        <v>49</v>
      </c>
      <c r="B48" s="86"/>
      <c r="C48" s="97"/>
      <c r="D48" s="100"/>
      <c r="E48" s="31">
        <v>0.02</v>
      </c>
      <c r="F48" s="26" t="s">
        <v>83</v>
      </c>
      <c r="G48" s="17" t="s">
        <v>12</v>
      </c>
      <c r="H48" s="18"/>
      <c r="I48" s="43">
        <v>0</v>
      </c>
      <c r="J48" s="47">
        <f t="shared" si="1"/>
        <v>0</v>
      </c>
      <c r="K48" s="103"/>
    </row>
    <row r="49" spans="1:11" ht="22.5" x14ac:dyDescent="0.2">
      <c r="A49" s="14">
        <v>52</v>
      </c>
      <c r="B49" s="86"/>
      <c r="C49" s="97"/>
      <c r="D49" s="100"/>
      <c r="E49" s="31">
        <v>0.01</v>
      </c>
      <c r="F49" s="26" t="s">
        <v>84</v>
      </c>
      <c r="G49" s="17" t="s">
        <v>12</v>
      </c>
      <c r="H49" s="18"/>
      <c r="I49" s="43">
        <v>0</v>
      </c>
      <c r="J49" s="47">
        <f t="shared" si="1"/>
        <v>0</v>
      </c>
      <c r="K49" s="103"/>
    </row>
    <row r="50" spans="1:11" ht="22.5" x14ac:dyDescent="0.2">
      <c r="A50" s="14"/>
      <c r="B50" s="86"/>
      <c r="C50" s="97"/>
      <c r="D50" s="100"/>
      <c r="E50" s="31">
        <v>0.01</v>
      </c>
      <c r="F50" s="26" t="s">
        <v>85</v>
      </c>
      <c r="G50" s="17" t="s">
        <v>15</v>
      </c>
      <c r="H50" s="18"/>
      <c r="I50" s="43">
        <v>0</v>
      </c>
      <c r="J50" s="47">
        <f t="shared" si="1"/>
        <v>0</v>
      </c>
      <c r="K50" s="103"/>
    </row>
    <row r="51" spans="1:11" ht="22.5" x14ac:dyDescent="0.2">
      <c r="A51" s="14">
        <v>54</v>
      </c>
      <c r="B51" s="86"/>
      <c r="C51" s="97"/>
      <c r="D51" s="100"/>
      <c r="E51" s="31">
        <v>0.03</v>
      </c>
      <c r="F51" s="26" t="s">
        <v>86</v>
      </c>
      <c r="G51" s="17" t="s">
        <v>12</v>
      </c>
      <c r="H51" s="18"/>
      <c r="I51" s="43">
        <v>0</v>
      </c>
      <c r="J51" s="47">
        <f t="shared" si="1"/>
        <v>0</v>
      </c>
      <c r="K51" s="103"/>
    </row>
    <row r="52" spans="1:11" ht="33.75" x14ac:dyDescent="0.2">
      <c r="A52" s="14">
        <v>55</v>
      </c>
      <c r="B52" s="86"/>
      <c r="C52" s="97"/>
      <c r="D52" s="100"/>
      <c r="E52" s="31">
        <v>0.02</v>
      </c>
      <c r="F52" s="26" t="s">
        <v>87</v>
      </c>
      <c r="G52" s="17" t="s">
        <v>12</v>
      </c>
      <c r="H52" s="18"/>
      <c r="I52" s="43">
        <v>0</v>
      </c>
      <c r="J52" s="47">
        <f t="shared" si="1"/>
        <v>0</v>
      </c>
      <c r="K52" s="103"/>
    </row>
    <row r="53" spans="1:11" ht="45.75" thickBot="1" x14ac:dyDescent="0.25">
      <c r="A53" s="14">
        <v>56</v>
      </c>
      <c r="B53" s="86"/>
      <c r="C53" s="98"/>
      <c r="D53" s="101"/>
      <c r="E53" s="32">
        <v>0.01</v>
      </c>
      <c r="F53" s="33" t="s">
        <v>88</v>
      </c>
      <c r="G53" s="23" t="s">
        <v>15</v>
      </c>
      <c r="H53" s="24"/>
      <c r="I53" s="44">
        <v>0</v>
      </c>
      <c r="J53" s="47">
        <f t="shared" si="1"/>
        <v>0</v>
      </c>
      <c r="K53" s="104"/>
    </row>
    <row r="54" spans="1:11" ht="45" x14ac:dyDescent="0.2">
      <c r="A54" s="14">
        <v>57</v>
      </c>
      <c r="B54" s="86"/>
      <c r="C54" s="105" t="s">
        <v>89</v>
      </c>
      <c r="D54" s="107">
        <v>0.05</v>
      </c>
      <c r="E54" s="72">
        <v>0.7</v>
      </c>
      <c r="F54" s="73" t="s">
        <v>90</v>
      </c>
      <c r="G54" s="34" t="s">
        <v>12</v>
      </c>
      <c r="H54" s="35"/>
      <c r="I54" s="48">
        <v>0</v>
      </c>
      <c r="J54" s="48">
        <f t="shared" si="1"/>
        <v>0</v>
      </c>
      <c r="K54" s="36"/>
    </row>
    <row r="55" spans="1:11" ht="23.25" thickBot="1" x14ac:dyDescent="0.25">
      <c r="A55" s="37">
        <v>58</v>
      </c>
      <c r="B55" s="87"/>
      <c r="C55" s="106"/>
      <c r="D55" s="93"/>
      <c r="E55" s="74">
        <v>0.3</v>
      </c>
      <c r="F55" s="75" t="s">
        <v>91</v>
      </c>
      <c r="G55" s="23" t="s">
        <v>15</v>
      </c>
      <c r="H55" s="24"/>
      <c r="I55" s="45">
        <v>0</v>
      </c>
      <c r="J55" s="45">
        <f t="shared" si="1"/>
        <v>0</v>
      </c>
      <c r="K55" s="38"/>
    </row>
  </sheetData>
  <mergeCells count="10">
    <mergeCell ref="I1:J1"/>
    <mergeCell ref="B2:B55"/>
    <mergeCell ref="C2:C15"/>
    <mergeCell ref="D2:D15"/>
    <mergeCell ref="K2:K15"/>
    <mergeCell ref="C16:C53"/>
    <mergeCell ref="D16:D53"/>
    <mergeCell ref="K16:K53"/>
    <mergeCell ref="C54:C55"/>
    <mergeCell ref="D54:D5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70973-4884-482F-86E9-E62CF99EE08D}">
  <dimension ref="A1:I55"/>
  <sheetViews>
    <sheetView topLeftCell="A49" workbookViewId="0">
      <selection sqref="A1:F55"/>
    </sheetView>
  </sheetViews>
  <sheetFormatPr baseColWidth="10" defaultColWidth="19.28515625" defaultRowHeight="11.25" x14ac:dyDescent="0.2"/>
  <cols>
    <col min="1" max="2" width="19.28515625" style="52"/>
    <col min="3" max="3" width="19.28515625" style="59"/>
    <col min="4" max="4" width="19.28515625" style="60"/>
    <col min="5" max="6" width="19.28515625" style="52"/>
    <col min="7" max="8" width="19.28515625" style="76"/>
    <col min="9" max="16384" width="19.28515625" style="52"/>
  </cols>
  <sheetData>
    <row r="1" spans="1:9" ht="22.5" x14ac:dyDescent="0.2">
      <c r="A1" s="50" t="s">
        <v>101</v>
      </c>
      <c r="B1" s="50" t="s">
        <v>102</v>
      </c>
      <c r="C1" s="50" t="s">
        <v>103</v>
      </c>
      <c r="D1" s="51" t="s">
        <v>104</v>
      </c>
      <c r="E1" s="50" t="s">
        <v>105</v>
      </c>
      <c r="F1" s="50" t="s">
        <v>106</v>
      </c>
      <c r="G1" s="50" t="s">
        <v>107</v>
      </c>
      <c r="H1" s="50" t="s">
        <v>108</v>
      </c>
    </row>
    <row r="2" spans="1:9" s="54" customFormat="1" ht="33.75" x14ac:dyDescent="0.2">
      <c r="A2" s="53" t="s">
        <v>10</v>
      </c>
      <c r="B2" s="53" t="s">
        <v>109</v>
      </c>
      <c r="C2" s="53" t="s">
        <v>110</v>
      </c>
      <c r="D2" s="78">
        <v>1</v>
      </c>
      <c r="E2" s="53" t="s">
        <v>111</v>
      </c>
      <c r="F2" s="53" t="s">
        <v>112</v>
      </c>
      <c r="G2" s="80"/>
      <c r="H2" s="80"/>
    </row>
    <row r="3" spans="1:9" s="54" customFormat="1" ht="45" x14ac:dyDescent="0.2">
      <c r="A3" s="53" t="s">
        <v>10</v>
      </c>
      <c r="B3" s="53" t="s">
        <v>113</v>
      </c>
      <c r="C3" s="53" t="s">
        <v>184</v>
      </c>
      <c r="D3" s="78">
        <f>268/268</f>
        <v>1</v>
      </c>
      <c r="E3" s="53" t="s">
        <v>111</v>
      </c>
      <c r="F3" s="53" t="s">
        <v>114</v>
      </c>
      <c r="G3" s="80"/>
      <c r="H3" s="80"/>
      <c r="I3" s="55"/>
    </row>
    <row r="4" spans="1:9" s="54" customFormat="1" ht="45" x14ac:dyDescent="0.2">
      <c r="A4" s="53" t="s">
        <v>10</v>
      </c>
      <c r="B4" s="53" t="s">
        <v>115</v>
      </c>
      <c r="C4" s="53" t="s">
        <v>185</v>
      </c>
      <c r="D4" s="78">
        <f t="shared" ref="D4:D8" si="0">268/268</f>
        <v>1</v>
      </c>
      <c r="E4" s="53" t="s">
        <v>111</v>
      </c>
      <c r="F4" s="53" t="s">
        <v>116</v>
      </c>
      <c r="G4" s="80"/>
      <c r="H4" s="80"/>
    </row>
    <row r="5" spans="1:9" s="54" customFormat="1" ht="45" x14ac:dyDescent="0.2">
      <c r="A5" s="53" t="s">
        <v>10</v>
      </c>
      <c r="B5" s="53" t="s">
        <v>117</v>
      </c>
      <c r="C5" s="53" t="s">
        <v>118</v>
      </c>
      <c r="D5" s="78">
        <f t="shared" si="0"/>
        <v>1</v>
      </c>
      <c r="E5" s="53" t="s">
        <v>111</v>
      </c>
      <c r="F5" s="53" t="s">
        <v>119</v>
      </c>
      <c r="G5" s="80"/>
      <c r="H5" s="80"/>
    </row>
    <row r="6" spans="1:9" s="54" customFormat="1" ht="33.75" x14ac:dyDescent="0.2">
      <c r="A6" s="53" t="s">
        <v>10</v>
      </c>
      <c r="B6" s="53" t="s">
        <v>120</v>
      </c>
      <c r="C6" s="53" t="s">
        <v>110</v>
      </c>
      <c r="D6" s="78">
        <f t="shared" si="0"/>
        <v>1</v>
      </c>
      <c r="E6" s="53" t="s">
        <v>111</v>
      </c>
      <c r="F6" s="53" t="s">
        <v>121</v>
      </c>
      <c r="G6" s="80"/>
      <c r="H6" s="80"/>
    </row>
    <row r="7" spans="1:9" s="54" customFormat="1" ht="45" x14ac:dyDescent="0.2">
      <c r="A7" s="53" t="s">
        <v>10</v>
      </c>
      <c r="B7" s="53" t="s">
        <v>122</v>
      </c>
      <c r="C7" s="53" t="s">
        <v>123</v>
      </c>
      <c r="D7" s="78">
        <f t="shared" si="0"/>
        <v>1</v>
      </c>
      <c r="E7" s="53" t="s">
        <v>111</v>
      </c>
      <c r="F7" s="53" t="s">
        <v>124</v>
      </c>
      <c r="G7" s="80"/>
      <c r="H7" s="80"/>
    </row>
    <row r="8" spans="1:9" s="54" customFormat="1" ht="67.5" x14ac:dyDescent="0.2">
      <c r="A8" s="53" t="s">
        <v>10</v>
      </c>
      <c r="B8" s="53" t="s">
        <v>125</v>
      </c>
      <c r="C8" s="53" t="s">
        <v>126</v>
      </c>
      <c r="D8" s="78">
        <f t="shared" si="0"/>
        <v>1</v>
      </c>
      <c r="E8" s="53" t="s">
        <v>111</v>
      </c>
      <c r="F8" s="53" t="s">
        <v>127</v>
      </c>
      <c r="G8" s="80"/>
      <c r="H8" s="80"/>
    </row>
    <row r="9" spans="1:9" s="54" customFormat="1" ht="45" x14ac:dyDescent="0.2">
      <c r="A9" s="110" t="s">
        <v>10</v>
      </c>
      <c r="B9" s="110" t="s">
        <v>128</v>
      </c>
      <c r="C9" s="53" t="s">
        <v>129</v>
      </c>
      <c r="D9" s="111">
        <v>1</v>
      </c>
      <c r="E9" s="110" t="s">
        <v>111</v>
      </c>
      <c r="F9" s="110" t="s">
        <v>130</v>
      </c>
      <c r="G9" s="80"/>
      <c r="H9" s="80"/>
    </row>
    <row r="10" spans="1:9" s="54" customFormat="1" ht="90" x14ac:dyDescent="0.2">
      <c r="A10" s="110"/>
      <c r="B10" s="110"/>
      <c r="C10" s="53" t="s">
        <v>131</v>
      </c>
      <c r="D10" s="111"/>
      <c r="E10" s="110"/>
      <c r="F10" s="110"/>
      <c r="G10" s="80"/>
      <c r="H10" s="80"/>
    </row>
    <row r="11" spans="1:9" s="54" customFormat="1" ht="45" x14ac:dyDescent="0.2">
      <c r="A11" s="53" t="s">
        <v>10</v>
      </c>
      <c r="B11" s="53" t="s">
        <v>132</v>
      </c>
      <c r="C11" s="53" t="s">
        <v>133</v>
      </c>
      <c r="D11" s="78">
        <v>1</v>
      </c>
      <c r="E11" s="53" t="s">
        <v>111</v>
      </c>
      <c r="F11" s="53" t="s">
        <v>134</v>
      </c>
      <c r="G11" s="80"/>
      <c r="H11" s="80"/>
    </row>
    <row r="12" spans="1:9" s="54" customFormat="1" ht="78.75" x14ac:dyDescent="0.2">
      <c r="A12" s="53" t="s">
        <v>10</v>
      </c>
      <c r="B12" s="53" t="s">
        <v>135</v>
      </c>
      <c r="C12" s="53" t="s">
        <v>186</v>
      </c>
      <c r="D12" s="78">
        <v>1</v>
      </c>
      <c r="E12" s="53" t="s">
        <v>111</v>
      </c>
      <c r="F12" s="56" t="s">
        <v>136</v>
      </c>
      <c r="G12" s="80"/>
      <c r="H12" s="80"/>
    </row>
    <row r="13" spans="1:9" s="54" customFormat="1" ht="197.25" customHeight="1" x14ac:dyDescent="0.2">
      <c r="A13" s="53" t="s">
        <v>10</v>
      </c>
      <c r="B13" s="53" t="s">
        <v>137</v>
      </c>
      <c r="C13" s="53" t="s">
        <v>138</v>
      </c>
      <c r="D13" s="78">
        <v>1</v>
      </c>
      <c r="E13" s="53" t="s">
        <v>111</v>
      </c>
      <c r="F13" s="56" t="s">
        <v>139</v>
      </c>
      <c r="G13" s="80"/>
      <c r="H13" s="80"/>
    </row>
    <row r="14" spans="1:9" s="54" customFormat="1" ht="146.25" x14ac:dyDescent="0.2">
      <c r="A14" s="53" t="s">
        <v>10</v>
      </c>
      <c r="B14" s="53" t="s">
        <v>140</v>
      </c>
      <c r="C14" s="53" t="s">
        <v>110</v>
      </c>
      <c r="D14" s="78">
        <v>1</v>
      </c>
      <c r="E14" s="53" t="s">
        <v>111</v>
      </c>
      <c r="F14" s="56" t="s">
        <v>141</v>
      </c>
      <c r="G14" s="80"/>
      <c r="H14" s="80"/>
    </row>
    <row r="15" spans="1:9" s="54" customFormat="1" ht="157.5" x14ac:dyDescent="0.2">
      <c r="A15" s="53" t="s">
        <v>10</v>
      </c>
      <c r="B15" s="53" t="s">
        <v>142</v>
      </c>
      <c r="C15" s="53" t="s">
        <v>143</v>
      </c>
      <c r="D15" s="78">
        <v>1</v>
      </c>
      <c r="E15" s="53" t="s">
        <v>111</v>
      </c>
      <c r="F15" s="56" t="s">
        <v>144</v>
      </c>
      <c r="G15" s="80"/>
      <c r="H15" s="80"/>
    </row>
    <row r="16" spans="1:9" s="54" customFormat="1" ht="56.25" x14ac:dyDescent="0.2">
      <c r="A16" s="53" t="s">
        <v>145</v>
      </c>
      <c r="B16" s="53" t="s">
        <v>146</v>
      </c>
      <c r="C16" s="53" t="s">
        <v>147</v>
      </c>
      <c r="D16" s="78">
        <v>0.4</v>
      </c>
      <c r="E16" s="53" t="s">
        <v>111</v>
      </c>
      <c r="F16" s="56" t="s">
        <v>148</v>
      </c>
      <c r="G16" s="80"/>
      <c r="H16" s="80"/>
    </row>
    <row r="17" spans="1:8" s="54" customFormat="1" ht="112.5" x14ac:dyDescent="0.2">
      <c r="A17" s="53" t="s">
        <v>145</v>
      </c>
      <c r="B17" s="53" t="s">
        <v>149</v>
      </c>
      <c r="C17" s="53" t="s">
        <v>150</v>
      </c>
      <c r="D17" s="78">
        <f>14/117</f>
        <v>0.11965811965811966</v>
      </c>
      <c r="E17" s="53" t="s">
        <v>111</v>
      </c>
      <c r="F17" s="56" t="s">
        <v>151</v>
      </c>
      <c r="G17" s="80">
        <v>14</v>
      </c>
      <c r="H17" s="80">
        <v>117</v>
      </c>
    </row>
    <row r="18" spans="1:8" s="54" customFormat="1" ht="67.5" x14ac:dyDescent="0.2">
      <c r="A18" s="53" t="s">
        <v>145</v>
      </c>
      <c r="B18" s="53" t="s">
        <v>152</v>
      </c>
      <c r="C18" s="53" t="s">
        <v>153</v>
      </c>
      <c r="D18" s="81">
        <f>14/117</f>
        <v>0.11965811965811966</v>
      </c>
      <c r="E18" s="53" t="s">
        <v>111</v>
      </c>
      <c r="F18" s="56" t="s">
        <v>154</v>
      </c>
      <c r="G18" s="80">
        <v>14</v>
      </c>
      <c r="H18" s="80">
        <v>217</v>
      </c>
    </row>
    <row r="19" spans="1:8" s="54" customFormat="1" x14ac:dyDescent="0.2">
      <c r="A19" s="110" t="s">
        <v>145</v>
      </c>
      <c r="B19" s="110" t="s">
        <v>155</v>
      </c>
      <c r="C19" s="110" t="s">
        <v>156</v>
      </c>
      <c r="D19" s="111">
        <f>14/308</f>
        <v>4.5454545454545456E-2</v>
      </c>
      <c r="E19" s="110" t="s">
        <v>111</v>
      </c>
      <c r="F19" s="108" t="s">
        <v>157</v>
      </c>
      <c r="G19" s="109">
        <v>14</v>
      </c>
      <c r="H19" s="109">
        <v>208</v>
      </c>
    </row>
    <row r="20" spans="1:8" s="54" customFormat="1" x14ac:dyDescent="0.2">
      <c r="A20" s="110"/>
      <c r="B20" s="110"/>
      <c r="C20" s="110"/>
      <c r="D20" s="111"/>
      <c r="E20" s="110"/>
      <c r="F20" s="108"/>
      <c r="G20" s="109"/>
      <c r="H20" s="109"/>
    </row>
    <row r="21" spans="1:8" s="54" customFormat="1" ht="67.5" x14ac:dyDescent="0.2">
      <c r="A21" s="53" t="s">
        <v>145</v>
      </c>
      <c r="B21" s="56" t="s">
        <v>152</v>
      </c>
      <c r="C21" s="57" t="s">
        <v>153</v>
      </c>
      <c r="D21" s="58">
        <v>1</v>
      </c>
      <c r="E21" s="53" t="s">
        <v>111</v>
      </c>
      <c r="F21" s="56" t="s">
        <v>154</v>
      </c>
      <c r="G21" s="80">
        <v>14</v>
      </c>
      <c r="H21" s="80">
        <v>14</v>
      </c>
    </row>
    <row r="22" spans="1:8" s="54" customFormat="1" ht="90" x14ac:dyDescent="0.2">
      <c r="A22" s="53" t="s">
        <v>145</v>
      </c>
      <c r="B22" s="56" t="s">
        <v>188</v>
      </c>
      <c r="C22" s="57" t="s">
        <v>158</v>
      </c>
      <c r="D22" s="58">
        <f>40/267</f>
        <v>0.14981273408239701</v>
      </c>
      <c r="E22" s="53" t="s">
        <v>111</v>
      </c>
      <c r="F22" s="56" t="s">
        <v>159</v>
      </c>
      <c r="G22" s="80">
        <v>40</v>
      </c>
      <c r="H22" s="80">
        <v>267</v>
      </c>
    </row>
    <row r="23" spans="1:8" s="54" customFormat="1" ht="101.25" x14ac:dyDescent="0.2">
      <c r="A23" s="53" t="s">
        <v>145</v>
      </c>
      <c r="B23" s="56" t="s">
        <v>189</v>
      </c>
      <c r="C23" s="57" t="s">
        <v>190</v>
      </c>
      <c r="D23" s="58">
        <f>28/40</f>
        <v>0.7</v>
      </c>
      <c r="E23" s="53" t="s">
        <v>111</v>
      </c>
      <c r="F23" s="56" t="s">
        <v>160</v>
      </c>
      <c r="G23" s="80">
        <v>28</v>
      </c>
      <c r="H23" s="80">
        <v>40</v>
      </c>
    </row>
    <row r="24" spans="1:8" s="54" customFormat="1" ht="67.5" x14ac:dyDescent="0.2">
      <c r="A24" s="53" t="s">
        <v>145</v>
      </c>
      <c r="B24" s="56" t="s">
        <v>161</v>
      </c>
      <c r="C24" s="57" t="s">
        <v>162</v>
      </c>
      <c r="D24" s="58">
        <f>40/267</f>
        <v>0.14981273408239701</v>
      </c>
      <c r="E24" s="53" t="s">
        <v>111</v>
      </c>
      <c r="F24" s="56" t="s">
        <v>163</v>
      </c>
      <c r="G24" s="80">
        <v>40</v>
      </c>
      <c r="H24" s="80">
        <v>267</v>
      </c>
    </row>
    <row r="25" spans="1:8" s="54" customFormat="1" ht="112.5" x14ac:dyDescent="0.2">
      <c r="A25" s="53" t="s">
        <v>145</v>
      </c>
      <c r="B25" s="56" t="s">
        <v>164</v>
      </c>
      <c r="C25" s="57" t="s">
        <v>165</v>
      </c>
      <c r="D25" s="58">
        <f>28/40</f>
        <v>0.7</v>
      </c>
      <c r="E25" s="53" t="s">
        <v>111</v>
      </c>
      <c r="F25" s="56" t="s">
        <v>166</v>
      </c>
      <c r="G25" s="80">
        <v>28</v>
      </c>
      <c r="H25" s="80">
        <v>40</v>
      </c>
    </row>
    <row r="26" spans="1:8" s="54" customFormat="1" ht="135" x14ac:dyDescent="0.2">
      <c r="A26" s="53" t="s">
        <v>145</v>
      </c>
      <c r="B26" s="56" t="s">
        <v>167</v>
      </c>
      <c r="C26" s="57" t="s">
        <v>168</v>
      </c>
      <c r="D26" s="58">
        <f>72/224</f>
        <v>0.32142857142857145</v>
      </c>
      <c r="E26" s="53" t="s">
        <v>111</v>
      </c>
      <c r="F26" s="56" t="s">
        <v>169</v>
      </c>
      <c r="G26" s="80">
        <v>72</v>
      </c>
      <c r="H26" s="80">
        <v>208</v>
      </c>
    </row>
    <row r="27" spans="1:8" s="54" customFormat="1" ht="135" x14ac:dyDescent="0.2">
      <c r="A27" s="53" t="s">
        <v>145</v>
      </c>
      <c r="B27" s="56" t="s">
        <v>170</v>
      </c>
      <c r="C27" s="57" t="s">
        <v>171</v>
      </c>
      <c r="D27" s="58">
        <f>56/72</f>
        <v>0.77777777777777779</v>
      </c>
      <c r="E27" s="53" t="s">
        <v>111</v>
      </c>
      <c r="F27" s="56" t="s">
        <v>172</v>
      </c>
      <c r="G27" s="80">
        <v>56</v>
      </c>
      <c r="H27" s="80">
        <v>72</v>
      </c>
    </row>
    <row r="28" spans="1:8" s="54" customFormat="1" ht="90" x14ac:dyDescent="0.2">
      <c r="A28" s="53" t="s">
        <v>145</v>
      </c>
      <c r="B28" s="56" t="s">
        <v>173</v>
      </c>
      <c r="C28" s="57" t="s">
        <v>174</v>
      </c>
      <c r="D28" s="58">
        <f>33/267</f>
        <v>0.12359550561797752</v>
      </c>
      <c r="E28" s="53" t="s">
        <v>111</v>
      </c>
      <c r="F28" s="56" t="s">
        <v>175</v>
      </c>
      <c r="G28" s="80">
        <v>33</v>
      </c>
      <c r="H28" s="80">
        <v>267</v>
      </c>
    </row>
    <row r="29" spans="1:8" s="54" customFormat="1" ht="33.75" x14ac:dyDescent="0.2">
      <c r="A29" s="53" t="s">
        <v>145</v>
      </c>
      <c r="B29" s="56" t="s">
        <v>176</v>
      </c>
      <c r="C29" s="57" t="s">
        <v>187</v>
      </c>
      <c r="D29" s="58">
        <f>22/267</f>
        <v>8.2397003745318345E-2</v>
      </c>
      <c r="E29" s="53" t="s">
        <v>111</v>
      </c>
      <c r="F29" s="56" t="s">
        <v>177</v>
      </c>
      <c r="G29" s="80">
        <v>22</v>
      </c>
      <c r="H29" s="80">
        <v>267</v>
      </c>
    </row>
    <row r="30" spans="1:8" s="54" customFormat="1" ht="67.5" x14ac:dyDescent="0.2">
      <c r="A30" s="53" t="s">
        <v>145</v>
      </c>
      <c r="B30" s="56" t="s">
        <v>178</v>
      </c>
      <c r="C30" s="57" t="s">
        <v>179</v>
      </c>
      <c r="D30" s="58">
        <f>40/267</f>
        <v>0.14981273408239701</v>
      </c>
      <c r="E30" s="53" t="s">
        <v>111</v>
      </c>
      <c r="F30" s="56" t="s">
        <v>180</v>
      </c>
      <c r="G30" s="80">
        <v>20</v>
      </c>
      <c r="H30" s="80">
        <v>267</v>
      </c>
    </row>
    <row r="31" spans="1:8" s="54" customFormat="1" ht="78.75" x14ac:dyDescent="0.2">
      <c r="A31" s="61" t="s">
        <v>145</v>
      </c>
      <c r="B31" s="62" t="s">
        <v>181</v>
      </c>
      <c r="C31" s="63" t="s">
        <v>182</v>
      </c>
      <c r="D31" s="64">
        <f>38/40</f>
        <v>0.95</v>
      </c>
      <c r="E31" s="61" t="s">
        <v>111</v>
      </c>
      <c r="F31" s="62" t="s">
        <v>183</v>
      </c>
      <c r="G31" s="80">
        <v>38</v>
      </c>
      <c r="H31" s="80">
        <v>40</v>
      </c>
    </row>
    <row r="32" spans="1:8" ht="45" x14ac:dyDescent="0.2">
      <c r="A32" s="65" t="s">
        <v>145</v>
      </c>
      <c r="B32" s="66" t="s">
        <v>191</v>
      </c>
      <c r="C32" s="67" t="s">
        <v>192</v>
      </c>
      <c r="D32" s="58"/>
      <c r="E32" s="65" t="s">
        <v>111</v>
      </c>
      <c r="F32" s="66" t="s">
        <v>193</v>
      </c>
      <c r="G32" s="82"/>
      <c r="H32" s="82"/>
    </row>
    <row r="33" spans="1:8" ht="78.75" x14ac:dyDescent="0.2">
      <c r="A33" s="65" t="s">
        <v>145</v>
      </c>
      <c r="B33" s="66" t="s">
        <v>194</v>
      </c>
      <c r="C33" s="67" t="s">
        <v>195</v>
      </c>
      <c r="D33" s="58"/>
      <c r="E33" s="65" t="s">
        <v>111</v>
      </c>
      <c r="F33" s="66" t="s">
        <v>196</v>
      </c>
      <c r="G33" s="82"/>
      <c r="H33" s="82"/>
    </row>
    <row r="34" spans="1:8" ht="45" x14ac:dyDescent="0.2">
      <c r="A34" s="65" t="s">
        <v>145</v>
      </c>
      <c r="B34" s="66" t="s">
        <v>197</v>
      </c>
      <c r="C34" s="67" t="s">
        <v>198</v>
      </c>
      <c r="D34" s="58">
        <f>5/267</f>
        <v>1.8726591760299626E-2</v>
      </c>
      <c r="E34" s="65" t="s">
        <v>111</v>
      </c>
      <c r="F34" s="66" t="s">
        <v>199</v>
      </c>
      <c r="G34" s="82">
        <v>5</v>
      </c>
      <c r="H34" s="82">
        <v>267</v>
      </c>
    </row>
    <row r="35" spans="1:8" ht="56.25" x14ac:dyDescent="0.2">
      <c r="A35" s="65" t="s">
        <v>145</v>
      </c>
      <c r="B35" s="66" t="s">
        <v>200</v>
      </c>
      <c r="C35" s="67" t="s">
        <v>201</v>
      </c>
      <c r="D35" s="58">
        <f>5/5</f>
        <v>1</v>
      </c>
      <c r="E35" s="65" t="s">
        <v>111</v>
      </c>
      <c r="F35" s="66" t="s">
        <v>202</v>
      </c>
      <c r="G35" s="82">
        <v>5</v>
      </c>
      <c r="H35" s="82">
        <v>5</v>
      </c>
    </row>
    <row r="36" spans="1:8" ht="45" x14ac:dyDescent="0.2">
      <c r="A36" s="65" t="s">
        <v>145</v>
      </c>
      <c r="B36" s="66" t="s">
        <v>203</v>
      </c>
      <c r="C36" s="67" t="s">
        <v>204</v>
      </c>
      <c r="D36" s="58"/>
      <c r="E36" s="65" t="s">
        <v>111</v>
      </c>
      <c r="F36" s="66" t="s">
        <v>205</v>
      </c>
      <c r="G36" s="82"/>
      <c r="H36" s="82"/>
    </row>
    <row r="37" spans="1:8" ht="45" x14ac:dyDescent="0.2">
      <c r="A37" s="65" t="s">
        <v>145</v>
      </c>
      <c r="B37" s="66" t="s">
        <v>206</v>
      </c>
      <c r="C37" s="67" t="s">
        <v>207</v>
      </c>
      <c r="D37" s="58"/>
      <c r="E37" s="65" t="s">
        <v>111</v>
      </c>
      <c r="F37" s="66" t="s">
        <v>208</v>
      </c>
      <c r="G37" s="82"/>
      <c r="H37" s="82"/>
    </row>
    <row r="38" spans="1:8" ht="56.25" x14ac:dyDescent="0.2">
      <c r="A38" s="65" t="s">
        <v>145</v>
      </c>
      <c r="B38" s="66" t="s">
        <v>209</v>
      </c>
      <c r="C38" s="77" t="s">
        <v>210</v>
      </c>
      <c r="D38" s="79"/>
      <c r="E38" s="65" t="s">
        <v>111</v>
      </c>
      <c r="F38" s="66" t="s">
        <v>257</v>
      </c>
      <c r="G38" s="82"/>
      <c r="H38" s="82"/>
    </row>
    <row r="39" spans="1:8" ht="78.75" x14ac:dyDescent="0.2">
      <c r="A39" s="65" t="s">
        <v>145</v>
      </c>
      <c r="B39" s="66" t="s">
        <v>211</v>
      </c>
      <c r="C39" s="67" t="s">
        <v>212</v>
      </c>
      <c r="D39" s="58"/>
      <c r="E39" s="65" t="s">
        <v>213</v>
      </c>
      <c r="F39" s="66" t="s">
        <v>214</v>
      </c>
      <c r="G39" s="82"/>
      <c r="H39" s="82"/>
    </row>
    <row r="40" spans="1:8" ht="56.25" x14ac:dyDescent="0.2">
      <c r="A40" s="65" t="s">
        <v>145</v>
      </c>
      <c r="B40" s="66" t="s">
        <v>211</v>
      </c>
      <c r="C40" s="67" t="s">
        <v>215</v>
      </c>
      <c r="D40" s="58"/>
      <c r="E40" s="65" t="s">
        <v>111</v>
      </c>
      <c r="F40" s="66" t="s">
        <v>214</v>
      </c>
      <c r="G40" s="82"/>
      <c r="H40" s="82"/>
    </row>
    <row r="41" spans="1:8" ht="45" x14ac:dyDescent="0.2">
      <c r="A41" s="65" t="s">
        <v>145</v>
      </c>
      <c r="B41" s="66" t="s">
        <v>216</v>
      </c>
      <c r="C41" s="67" t="s">
        <v>217</v>
      </c>
      <c r="D41" s="58"/>
      <c r="E41" s="65" t="s">
        <v>111</v>
      </c>
      <c r="F41" s="66" t="s">
        <v>218</v>
      </c>
      <c r="G41" s="82"/>
      <c r="H41" s="82"/>
    </row>
    <row r="42" spans="1:8" ht="90" x14ac:dyDescent="0.2">
      <c r="A42" s="65" t="s">
        <v>145</v>
      </c>
      <c r="B42" s="66" t="s">
        <v>219</v>
      </c>
      <c r="C42" s="67" t="s">
        <v>220</v>
      </c>
      <c r="D42" s="58"/>
      <c r="E42" s="65" t="s">
        <v>213</v>
      </c>
      <c r="F42" s="66"/>
      <c r="G42" s="82"/>
      <c r="H42" s="82"/>
    </row>
    <row r="43" spans="1:8" ht="45" x14ac:dyDescent="0.2">
      <c r="A43" s="53" t="s">
        <v>145</v>
      </c>
      <c r="B43" s="56" t="s">
        <v>221</v>
      </c>
      <c r="C43" s="69" t="s">
        <v>222</v>
      </c>
      <c r="D43" s="58"/>
      <c r="E43" s="53" t="s">
        <v>221</v>
      </c>
      <c r="F43" s="56" t="s">
        <v>221</v>
      </c>
      <c r="G43" s="82"/>
      <c r="H43" s="82"/>
    </row>
    <row r="44" spans="1:8" ht="78.75" x14ac:dyDescent="0.2">
      <c r="A44" s="65" t="s">
        <v>145</v>
      </c>
      <c r="B44" s="66" t="s">
        <v>223</v>
      </c>
      <c r="C44" s="67" t="s">
        <v>224</v>
      </c>
      <c r="D44" s="58"/>
      <c r="E44" s="65" t="s">
        <v>111</v>
      </c>
      <c r="F44" s="66" t="s">
        <v>225</v>
      </c>
      <c r="G44" s="82"/>
      <c r="H44" s="82"/>
    </row>
    <row r="45" spans="1:8" ht="56.25" x14ac:dyDescent="0.2">
      <c r="A45" s="65" t="s">
        <v>145</v>
      </c>
      <c r="B45" s="66"/>
      <c r="C45" s="67" t="s">
        <v>226</v>
      </c>
      <c r="D45" s="58"/>
      <c r="E45" s="65" t="s">
        <v>111</v>
      </c>
      <c r="F45" s="66"/>
      <c r="G45" s="82"/>
      <c r="H45" s="82"/>
    </row>
    <row r="46" spans="1:8" ht="56.25" x14ac:dyDescent="0.2">
      <c r="A46" s="65" t="s">
        <v>145</v>
      </c>
      <c r="B46" s="66" t="s">
        <v>227</v>
      </c>
      <c r="C46" s="67" t="s">
        <v>228</v>
      </c>
      <c r="D46" s="58"/>
      <c r="E46" s="65" t="s">
        <v>111</v>
      </c>
      <c r="F46" s="66" t="s">
        <v>229</v>
      </c>
      <c r="G46" s="82"/>
      <c r="H46" s="82"/>
    </row>
    <row r="47" spans="1:8" ht="67.5" x14ac:dyDescent="0.2">
      <c r="A47" s="65" t="s">
        <v>145</v>
      </c>
      <c r="B47" s="66" t="s">
        <v>230</v>
      </c>
      <c r="C47" s="67" t="s">
        <v>231</v>
      </c>
      <c r="D47" s="58"/>
      <c r="E47" s="65" t="s">
        <v>111</v>
      </c>
      <c r="F47" s="66" t="s">
        <v>232</v>
      </c>
      <c r="G47" s="82"/>
      <c r="H47" s="82"/>
    </row>
    <row r="48" spans="1:8" ht="56.25" x14ac:dyDescent="0.2">
      <c r="A48" s="65" t="s">
        <v>145</v>
      </c>
      <c r="B48" s="66" t="s">
        <v>233</v>
      </c>
      <c r="C48" s="67" t="s">
        <v>234</v>
      </c>
      <c r="D48" s="68"/>
      <c r="E48" s="65" t="s">
        <v>111</v>
      </c>
      <c r="F48" s="66" t="s">
        <v>235</v>
      </c>
      <c r="G48" s="82"/>
      <c r="H48" s="82"/>
    </row>
    <row r="49" spans="1:8" ht="33.75" x14ac:dyDescent="0.2">
      <c r="A49" s="65" t="s">
        <v>145</v>
      </c>
      <c r="B49" s="66" t="s">
        <v>236</v>
      </c>
      <c r="C49" s="67" t="s">
        <v>237</v>
      </c>
      <c r="D49" s="68"/>
      <c r="E49" s="65" t="s">
        <v>111</v>
      </c>
      <c r="F49" s="66" t="s">
        <v>238</v>
      </c>
      <c r="G49" s="82"/>
      <c r="H49" s="82"/>
    </row>
    <row r="50" spans="1:8" ht="45" x14ac:dyDescent="0.2">
      <c r="A50" s="65" t="s">
        <v>145</v>
      </c>
      <c r="B50" s="66" t="s">
        <v>239</v>
      </c>
      <c r="C50" s="67" t="s">
        <v>240</v>
      </c>
      <c r="D50" s="68"/>
      <c r="E50" s="65" t="s">
        <v>111</v>
      </c>
      <c r="F50" s="70" t="s">
        <v>241</v>
      </c>
      <c r="G50" s="82"/>
      <c r="H50" s="82"/>
    </row>
    <row r="51" spans="1:8" ht="45" x14ac:dyDescent="0.2">
      <c r="A51" s="65" t="s">
        <v>145</v>
      </c>
      <c r="B51" s="66" t="s">
        <v>242</v>
      </c>
      <c r="C51" s="67" t="s">
        <v>243</v>
      </c>
      <c r="D51" s="68"/>
      <c r="E51" s="65" t="s">
        <v>111</v>
      </c>
      <c r="F51" s="70" t="s">
        <v>244</v>
      </c>
      <c r="G51" s="82"/>
      <c r="H51" s="82"/>
    </row>
    <row r="52" spans="1:8" ht="56.25" x14ac:dyDescent="0.2">
      <c r="A52" s="65" t="s">
        <v>145</v>
      </c>
      <c r="B52" s="66" t="s">
        <v>245</v>
      </c>
      <c r="C52" s="67" t="s">
        <v>246</v>
      </c>
      <c r="D52" s="68"/>
      <c r="E52" s="65" t="s">
        <v>111</v>
      </c>
      <c r="F52" s="70" t="s">
        <v>247</v>
      </c>
      <c r="G52" s="82"/>
      <c r="H52" s="82"/>
    </row>
    <row r="53" spans="1:8" ht="78.75" x14ac:dyDescent="0.2">
      <c r="A53" s="53" t="s">
        <v>145</v>
      </c>
      <c r="B53" s="56" t="s">
        <v>248</v>
      </c>
      <c r="C53" s="69" t="s">
        <v>249</v>
      </c>
      <c r="D53" s="68"/>
      <c r="E53" s="53" t="s">
        <v>111</v>
      </c>
      <c r="F53" s="71" t="s">
        <v>250</v>
      </c>
      <c r="G53" s="82"/>
      <c r="H53" s="82"/>
    </row>
    <row r="54" spans="1:8" ht="22.5" x14ac:dyDescent="0.2">
      <c r="A54" s="65" t="s">
        <v>251</v>
      </c>
      <c r="B54" s="66" t="s">
        <v>252</v>
      </c>
      <c r="C54" s="67" t="s">
        <v>110</v>
      </c>
      <c r="D54" s="68"/>
      <c r="E54" s="65" t="s">
        <v>111</v>
      </c>
      <c r="F54" s="70" t="s">
        <v>253</v>
      </c>
      <c r="G54" s="82"/>
      <c r="H54" s="82"/>
    </row>
    <row r="55" spans="1:8" ht="33.75" x14ac:dyDescent="0.2">
      <c r="A55" s="65" t="s">
        <v>251</v>
      </c>
      <c r="B55" s="66" t="s">
        <v>254</v>
      </c>
      <c r="C55" s="67" t="s">
        <v>255</v>
      </c>
      <c r="D55" s="68"/>
      <c r="E55" s="65" t="s">
        <v>111</v>
      </c>
      <c r="F55" s="70" t="s">
        <v>256</v>
      </c>
      <c r="G55" s="82"/>
      <c r="H55" s="82"/>
    </row>
  </sheetData>
  <mergeCells count="13">
    <mergeCell ref="F19:F20"/>
    <mergeCell ref="G19:G20"/>
    <mergeCell ref="H19:H20"/>
    <mergeCell ref="A9:A10"/>
    <mergeCell ref="B9:B10"/>
    <mergeCell ref="D9:D10"/>
    <mergeCell ref="E9:E10"/>
    <mergeCell ref="F9:F10"/>
    <mergeCell ref="A19:A20"/>
    <mergeCell ref="B19:B20"/>
    <mergeCell ref="C19:C20"/>
    <mergeCell ref="D19:D20"/>
    <mergeCell ref="E19:E2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POA MARZO</vt:lpstr>
      <vt:lpstr>Indicadores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dc:creator>
  <cp:lastModifiedBy>ANT</cp:lastModifiedBy>
  <dcterms:created xsi:type="dcterms:W3CDTF">2021-02-22T20:00:51Z</dcterms:created>
  <dcterms:modified xsi:type="dcterms:W3CDTF">2021-04-19T18:02:32Z</dcterms:modified>
</cp:coreProperties>
</file>